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de Castets\Projet Viellenave-de-Navarrenx_072021\"/>
    </mc:Choice>
  </mc:AlternateContent>
  <bookViews>
    <workbookView xWindow="0" yWindow="0" windowWidth="19200" windowHeight="73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8" i="1" l="1"/>
  <c r="B67" i="1"/>
  <c r="B66" i="1"/>
  <c r="B65" i="1"/>
  <c r="B64" i="1"/>
  <c r="B63" i="1"/>
  <c r="B62" i="1"/>
  <c r="B42" i="1"/>
  <c r="B41" i="1"/>
  <c r="B40" i="1"/>
  <c r="B39" i="1"/>
  <c r="B38" i="1"/>
  <c r="B37" i="1"/>
  <c r="B36" i="1"/>
  <c r="I22" i="6" l="1"/>
  <c r="I20" i="6"/>
  <c r="E79" i="6"/>
  <c r="E48" i="6"/>
  <c r="E17" i="6"/>
  <c r="I21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43" i="2" a="1"/>
  <c r="BC143" i="2" s="1"/>
  <c r="BC83" i="2" a="1"/>
  <c r="BC83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3" i="2" l="1" a="1"/>
  <c r="AH163" i="2" s="1"/>
  <c r="AH151" i="2" a="1"/>
  <c r="AH151" i="2" s="1"/>
  <c r="AH199" i="2" a="1"/>
  <c r="AH199" i="2" s="1"/>
  <c r="AH166" i="2" a="1"/>
  <c r="AH166" i="2" s="1"/>
  <c r="AH19" i="2" a="1"/>
  <c r="AH19" i="2" s="1"/>
  <c r="AH62" i="2" a="1"/>
  <c r="AH62" i="2" s="1"/>
  <c r="AH92" i="2" a="1"/>
  <c r="AH92" i="2" s="1"/>
  <c r="AH90" i="2" a="1"/>
  <c r="AH90" i="2" s="1"/>
  <c r="BC185" i="2" a="1"/>
  <c r="BC185" i="2" s="1"/>
  <c r="BC151" i="2" a="1"/>
  <c r="BC151" i="2" s="1"/>
  <c r="BC84" i="2" a="1"/>
  <c r="BC84" i="2" s="1"/>
  <c r="BC192" i="2" a="1"/>
  <c r="BC192" i="2" s="1"/>
  <c r="BC130" i="2" a="1"/>
  <c r="BC130" i="2" s="1"/>
  <c r="BC117" i="2" a="1"/>
  <c r="BC117" i="2" s="1"/>
  <c r="BC38" i="2" a="1"/>
  <c r="BC38" i="2" s="1"/>
  <c r="BC181" i="2" a="1"/>
  <c r="BC181" i="2" s="1"/>
  <c r="BC7" i="2" a="1"/>
  <c r="BC7" i="2" s="1"/>
  <c r="BC55" i="2" a="1"/>
  <c r="BC55" i="2" s="1"/>
  <c r="BC31" i="2" a="1"/>
  <c r="BC31" i="2" s="1"/>
  <c r="BC65" i="2" a="1"/>
  <c r="BC65" i="2" s="1"/>
  <c r="BC82" i="2" a="1"/>
  <c r="BC82" i="2" s="1"/>
  <c r="BC32" i="2" a="1"/>
  <c r="BC32" i="2" s="1"/>
  <c r="BC68" i="2" a="1"/>
  <c r="BC68" i="2" s="1"/>
  <c r="BC164" i="2" a="1"/>
  <c r="BC164" i="2" s="1"/>
  <c r="BC34" i="2" a="1"/>
  <c r="BC34" i="2" s="1"/>
  <c r="BC114" i="2" a="1"/>
  <c r="BC114" i="2" s="1"/>
  <c r="BC126" i="2" a="1"/>
  <c r="BC126" i="2" s="1"/>
  <c r="BC47" i="2" a="1"/>
  <c r="BC47" i="2" s="1"/>
  <c r="BC58" i="2" a="1"/>
  <c r="BC58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AN66" i="2" s="1"/>
  <c r="BS68" i="2"/>
  <c r="BE70" i="2"/>
  <c r="BF69" i="2"/>
  <c r="BG69" i="2" s="1"/>
  <c r="BH69" i="2" s="1"/>
  <c r="AN143" i="2" l="1"/>
  <c r="AN43" i="2"/>
  <c r="AN124" i="2"/>
  <c r="AN32" i="2"/>
  <c r="AN47" i="2"/>
  <c r="AN107" i="2"/>
  <c r="AN153" i="2"/>
  <c r="AN100" i="2"/>
  <c r="AN176" i="2"/>
  <c r="AN130" i="2"/>
  <c r="AN144" i="2"/>
  <c r="AN170" i="2"/>
  <c r="AN182" i="2"/>
  <c r="AN30" i="2"/>
  <c r="AN151" i="2"/>
  <c r="AN192" i="2"/>
  <c r="AN156" i="2"/>
  <c r="AN62" i="2"/>
  <c r="AN11" i="2"/>
  <c r="AN131" i="2"/>
  <c r="AN37" i="2"/>
  <c r="AN36" i="2"/>
  <c r="AN140" i="2"/>
  <c r="AN20" i="2"/>
  <c r="AN137" i="2"/>
  <c r="AN27" i="2"/>
  <c r="AN141" i="2"/>
  <c r="AN108" i="2"/>
  <c r="AN33" i="2"/>
  <c r="AN122" i="2"/>
  <c r="AN190" i="2"/>
  <c r="AN120" i="2"/>
  <c r="AN63" i="2"/>
  <c r="AN17" i="2"/>
  <c r="AN49" i="2"/>
  <c r="AN179" i="2"/>
  <c r="AN101" i="2"/>
  <c r="AN64" i="2"/>
  <c r="AN150" i="2"/>
  <c r="AN7" i="2"/>
  <c r="AN26" i="2"/>
  <c r="AN52" i="2"/>
  <c r="AN112" i="2"/>
  <c r="AN97" i="2"/>
  <c r="AN159" i="2"/>
  <c r="AN202" i="2"/>
  <c r="AN23" i="2"/>
  <c r="AN40" i="2"/>
  <c r="AN69" i="2"/>
  <c r="AN28" i="2"/>
  <c r="AN139" i="2"/>
  <c r="AN118" i="2"/>
  <c r="AN67" i="2"/>
  <c r="AN42" i="2"/>
  <c r="AN68" i="2"/>
  <c r="AN80" i="2"/>
  <c r="AN87" i="2"/>
  <c r="AN25" i="2"/>
  <c r="AN121" i="2"/>
  <c r="AN84" i="2"/>
  <c r="AN183" i="2"/>
  <c r="AN175" i="2"/>
  <c r="AN155" i="2"/>
  <c r="AN194" i="2"/>
  <c r="AN136" i="2"/>
  <c r="AN188" i="2"/>
  <c r="AN178" i="2"/>
  <c r="AN18" i="2"/>
  <c r="AN57" i="2"/>
  <c r="AN168" i="2"/>
  <c r="AN50" i="2"/>
  <c r="AN126" i="2"/>
  <c r="AN48" i="2"/>
  <c r="AN29" i="2"/>
  <c r="AN162" i="2"/>
  <c r="AN180" i="2"/>
  <c r="AN142" i="2"/>
  <c r="AN24" i="2"/>
  <c r="AN10" i="2"/>
  <c r="AN96" i="2"/>
  <c r="AN149" i="2"/>
  <c r="AN200" i="2"/>
  <c r="AN35" i="2"/>
  <c r="AN73" i="2"/>
  <c r="AN105" i="2"/>
  <c r="AN86" i="2"/>
  <c r="AN132" i="2"/>
  <c r="AN165" i="2"/>
  <c r="AN167" i="2"/>
  <c r="AN148" i="2"/>
  <c r="AN44" i="2"/>
  <c r="AN161" i="2"/>
  <c r="AN133" i="2"/>
  <c r="AN75" i="2"/>
  <c r="AN177" i="2"/>
  <c r="AN172" i="2"/>
  <c r="AN117" i="2"/>
  <c r="AN74" i="2"/>
  <c r="AN3" i="2"/>
  <c r="C7" i="4" s="1"/>
  <c r="E7" i="4" s="1"/>
  <c r="F7" i="4" s="1"/>
  <c r="G7" i="4" s="1"/>
  <c r="L7" i="4" s="1"/>
  <c r="AN38" i="2"/>
  <c r="AN184" i="2"/>
  <c r="AN4" i="2"/>
  <c r="AN14" i="2"/>
  <c r="AN81" i="2"/>
  <c r="AN203" i="2"/>
  <c r="AN171" i="2"/>
  <c r="AN77" i="2"/>
  <c r="AN8" i="2"/>
  <c r="AN198" i="2"/>
  <c r="AN127" i="2"/>
  <c r="AN98" i="2"/>
  <c r="AN181" i="2"/>
  <c r="AN129" i="2"/>
  <c r="AN113" i="2"/>
  <c r="AN54" i="2"/>
  <c r="AN125" i="2"/>
  <c r="AN109" i="2"/>
  <c r="AN158" i="2"/>
  <c r="AN103" i="2"/>
  <c r="AN104" i="2"/>
  <c r="AN119" i="2"/>
  <c r="AN21" i="2"/>
  <c r="AN147" i="2"/>
  <c r="AN164" i="2"/>
  <c r="AN13" i="2"/>
  <c r="AN41" i="2"/>
  <c r="AN116" i="2"/>
  <c r="AN134" i="2"/>
  <c r="AN163" i="2"/>
  <c r="AN145" i="2"/>
  <c r="AN85" i="2"/>
  <c r="AN6" i="2"/>
  <c r="AN196" i="2"/>
  <c r="AN94" i="2"/>
  <c r="AN185" i="2"/>
  <c r="AN169" i="2"/>
  <c r="AN5" i="2"/>
  <c r="AN15" i="2"/>
  <c r="AN22" i="2"/>
  <c r="AN70" i="2"/>
  <c r="AN89" i="2"/>
  <c r="AN114" i="2"/>
  <c r="AN51" i="2"/>
  <c r="AN61" i="2"/>
  <c r="AN187" i="2"/>
  <c r="AN9" i="2"/>
  <c r="AN92" i="2"/>
  <c r="AN45" i="2"/>
  <c r="AN160" i="2"/>
  <c r="AN106" i="2"/>
  <c r="AN195" i="2"/>
  <c r="AN19" i="2"/>
  <c r="AN197" i="2"/>
  <c r="AN46" i="2"/>
  <c r="AN152" i="2"/>
  <c r="AN56" i="2"/>
  <c r="AN53" i="2"/>
  <c r="AN12" i="2"/>
  <c r="AN58" i="2"/>
  <c r="AN93" i="2"/>
  <c r="AN189" i="2"/>
  <c r="AN102" i="2"/>
  <c r="AN59" i="2"/>
  <c r="AN154" i="2"/>
  <c r="AN91" i="2"/>
  <c r="AN72" i="2"/>
  <c r="AN76" i="2"/>
  <c r="AN111" i="2"/>
  <c r="AN173" i="2"/>
  <c r="AN199" i="2"/>
  <c r="AN135" i="2"/>
  <c r="AN128" i="2"/>
  <c r="AN95" i="2"/>
  <c r="AN82" i="2"/>
  <c r="AN83" i="2"/>
  <c r="AN39" i="2"/>
  <c r="AN193" i="2"/>
  <c r="AN88" i="2"/>
  <c r="AN78" i="2"/>
  <c r="AN191" i="2"/>
  <c r="AN186" i="2"/>
  <c r="AN110" i="2"/>
  <c r="AN71" i="2"/>
  <c r="AN90" i="2"/>
  <c r="AN115" i="2"/>
  <c r="AN31" i="2"/>
  <c r="AN157" i="2"/>
  <c r="AN60" i="2"/>
  <c r="AN201" i="2"/>
  <c r="AN174" i="2"/>
  <c r="AN34" i="2"/>
  <c r="AN99" i="2"/>
  <c r="AN55" i="2"/>
  <c r="AN123" i="2"/>
  <c r="AN138" i="2"/>
  <c r="AN79" i="2"/>
  <c r="AN16" i="2"/>
  <c r="AN146" i="2"/>
  <c r="AN65" i="2"/>
  <c r="AN166" i="2"/>
  <c r="FE158" i="2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<sst xmlns="http://schemas.openxmlformats.org/spreadsheetml/2006/main" count="1173" uniqueCount="325">
  <si>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</si>
  <si>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</si>
  <si>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</si>
  <si>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</si>
  <si>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</si>
  <si>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</si>
  <si>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</si>
  <si>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</si>
  <si>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</si>
  <si>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</si>
  <si>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</si>
  <si>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</si>
  <si>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</si>
  <si>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</si>
  <si>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</si>
  <si>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</si>
  <si>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</si>
  <si>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</si>
  <si>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</si>
  <si>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</si>
  <si>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</si>
  <si>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</si>
  <si>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</si>
  <si>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</si>
  <si>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</si>
  <si>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</si>
  <si>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</si>
  <si>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</si>
  <si>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</si>
  <si>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</si>
  <si>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</si>
  <si>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</si>
  <si>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</si>
  <si>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</si>
  <si>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</si>
  <si>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</si>
  <si>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</si>
  <si>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</si>
  <si>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</si>
  <si>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</si>
  <si>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</si>
  <si>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</si>
  <si>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</si>
  <si>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</si>
  <si>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</si>
  <si>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</si>
  <si>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</si>
  <si>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</si>
  <si>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</si>
  <si>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</si>
  <si>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</si>
  <si>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</si>
  <si>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</si>
  <si>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</si>
  <si>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</si>
  <si>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</si>
  <si>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</si>
  <si>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</si>
  <si>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</si>
  <si>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</si>
  <si>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</si>
  <si>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</si>
  <si>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</si>
  <si>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</si>
  <si>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</si>
  <si>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</si>
  <si>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</si>
  <si>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</si>
  <si>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</si>
  <si>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</si>
  <si>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</si>
  <si>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</si>
  <si>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</si>
  <si>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</si>
  <si>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</si>
  <si>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</si>
  <si>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</si>
  <si>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</si>
  <si>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</si>
  <si>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</si>
  <si>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</si>
  <si>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</si>
  <si>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</si>
  <si>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</si>
  <si>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</si>
  <si>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</si>
  <si>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</si>
  <si>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</si>
  <si>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</si>
  <si>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</si>
  <si>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</si>
  <si>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</si>
  <si>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</si>
  <si>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</si>
  <si>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</si>
  <si>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</si>
  <si>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</si>
  <si>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</si>
  <si>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</si>
  <si>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</si>
  <si>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</si>
  <si>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</si>
  <si>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</si>
  <si>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</si>
  <si>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</si>
  <si>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</si>
  <si>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</si>
  <si>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</si>
  <si>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</si>
  <si>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</si>
  <si>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</si>
  <si>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</si>
  <si>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</si>
  <si>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</si>
  <si>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</si>
  <si>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</si>
  <si>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</si>
  <si>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</si>
  <si>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</si>
  <si>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</si>
  <si>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</si>
  <si>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</si>
  <si>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</si>
  <si>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</si>
  <si>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</si>
  <si>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</si>
  <si>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</si>
  <si>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</si>
  <si>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</si>
  <si>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</si>
  <si>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</si>
  <si>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</si>
  <si>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</si>
  <si>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</si>
  <si>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</si>
  <si>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</si>
  <si>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</si>
  <si>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</si>
  <si>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</si>
  <si>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</si>
  <si>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</si>
  <si>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</si>
  <si>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</si>
  <si>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</si>
  <si>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</si>
  <si>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</si>
  <si>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</si>
  <si>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</si>
  <si>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</si>
  <si>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</si>
  <si>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</si>
  <si>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</si>
  <si>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</si>
  <si>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</si>
  <si>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</si>
  <si>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</si>
  <si>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</si>
  <si>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</si>
  <si>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</si>
  <si>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</si>
  <si>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</si>
  <si>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</si>
  <si>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</si>
  <si>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</si>
  <si>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</si>
  <si>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</si>
  <si>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</si>
  <si>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</si>
  <si>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</si>
  <si>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</si>
  <si>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</si>
  <si>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</si>
  <si>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</si>
  <si>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</si>
  <si>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</si>
  <si>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</si>
  <si>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</si>
  <si>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</si>
  <si>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</si>
  <si>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</si>
  <si>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</si>
  <si>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</si>
  <si>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</si>
  <si>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</si>
  <si>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</si>
  <si>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</si>
  <si>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</si>
  <si>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</si>
  <si>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</si>
  <si>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</si>
  <si>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</si>
  <si>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</si>
  <si>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</si>
  <si>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</si>
  <si>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</si>
  <si>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</si>
  <si>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</si>
  <si>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</si>
  <si>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</si>
  <si>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</si>
  <si>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</si>
  <si>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</si>
  <si>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</si>
  <si>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</si>
  <si>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</si>
  <si>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</si>
  <si>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</si>
  <si>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</si>
  <si>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</si>
  <si>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</si>
  <si>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</si>
  <si>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</si>
  <si>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</si>
  <si>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</si>
  <si>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</si>
  <si>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</si>
  <si>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</si>
  <si>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</si>
  <si>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</si>
  <si>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</si>
  <si>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</si>
  <si>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</si>
  <si>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</si>
  <si>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</si>
  <si>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</si>
  <si>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</si>
  <si>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</si>
  <si>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</si>
  <si>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</si>
  <si>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</si>
  <si>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</si>
  <si>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</si>
  <si>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</si>
  <si>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</si>
  <si>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</si>
  <si>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</si>
  <si>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</si>
  <si>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</si>
  <si>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</si>
  <si>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</si>
  <si>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</si>
  <si>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</si>
  <si>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</si>
  <si>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</si>
  <si>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</si>
  <si>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</si>
  <si>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</si>
  <si>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</si>
  <si>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</si>
  <si>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</si>
  <si>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</si>
  <si>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</si>
  <si>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</si>
  <si>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</si>
  <si>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</si>
  <si>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</si>
  <si>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</si>
  <si>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</si>
  <si>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</si>
  <si>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</si>
  <si>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</si>
  <si>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</si>
  <si>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</si>
  <si>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</si>
  <si>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</si>
  <si>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</si>
  <si>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</si>
  <si>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</si>
  <si>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</si>
  <si>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</si>
  <si>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</si>
  <si>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</si>
  <si>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</si>
  <si>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</si>
  <si>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</si>
  <si>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</si>
  <si>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</si>
  <si>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</si>
  <si>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</si>
  <si>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</si>
  <si>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</si>
  <si>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</si>
  <si>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</si>
  <si>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</si>
  <si>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</si>
  <si>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</si>
  <si>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</si>
  <si>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</si>
  <si>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</si>
  <si>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</si>
  <si>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</si>
  <si>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</si>
  <si>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</si>
  <si>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</si>
  <si>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</si>
  <si>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</si>
  <si>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</si>
  <si>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</si>
  <si>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</si>
  <si>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</si>
  <si>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</si>
  <si>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</si>
  <si>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</si>
  <si>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</si>
  <si>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</si>
  <si>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</si>
  <si>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</si>
  <si>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</si>
  <si>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</si>
  <si>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</si>
  <si>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</si>
  <si>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</si>
  <si>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</si>
  <si>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</si>
  <si>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</si>
  <si>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</si>
  <si>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</si>
  <si>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</si>
  <si>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</si>
  <si>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</si>
  <si>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</si>
  <si>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</si>
  <si>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</si>
  <si>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</si>
  <si>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Aucun revenu sur cette parcelle depuis les 5 dernières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</si>
</sst>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962560"/>
        <c:axId val="-207973440"/>
      </c:scatterChart>
      <c:valAx>
        <c:axId val="-207962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7973440"/>
        <c:crosses val="autoZero"/>
        <c:crossBetween val="midCat"/>
      </c:valAx>
      <c:valAx>
        <c:axId val="-207973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7962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139936"/>
        <c:axId val="-32136128"/>
      </c:scatterChart>
      <c:valAx>
        <c:axId val="-321399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36128"/>
        <c:crosses val="autoZero"/>
        <c:crossBetween val="midCat"/>
      </c:valAx>
      <c:valAx>
        <c:axId val="-3213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39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567.62276426035044</c:v>
                </c:pt>
                <c:pt idx="92">
                  <c:v>578.33096894357766</c:v>
                </c:pt>
                <c:pt idx="93">
                  <c:v>589.03503788906892</c:v>
                </c:pt>
                <c:pt idx="94">
                  <c:v>599.73505683441078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581.75671680137077</c:v>
                </c:pt>
                <c:pt idx="102">
                  <c:v>591.6034086352571</c:v>
                </c:pt>
                <c:pt idx="103">
                  <c:v>601.44668957799445</c:v>
                </c:pt>
                <c:pt idx="104">
                  <c:v>611.28662331597241</c:v>
                </c:pt>
                <c:pt idx="105">
                  <c:v>621.12327131831159</c:v>
                </c:pt>
                <c:pt idx="106">
                  <c:v>587.322661205072</c:v>
                </c:pt>
                <c:pt idx="107">
                  <c:v>596.31148632519489</c:v>
                </c:pt>
                <c:pt idx="108">
                  <c:v>605.29749361634447</c:v>
                </c:pt>
                <c:pt idx="109">
                  <c:v>614.28073080742217</c:v>
                </c:pt>
                <c:pt idx="110">
                  <c:v>623.26124411759065</c:v>
                </c:pt>
                <c:pt idx="111">
                  <c:v>590.74731089993531</c:v>
                </c:pt>
                <c:pt idx="112">
                  <c:v>598.87920239707967</c:v>
                </c:pt>
                <c:pt idx="113">
                  <c:v>607.00879854794766</c:v>
                </c:pt>
                <c:pt idx="114">
                  <c:v>615.1361344298515</c:v>
                </c:pt>
                <c:pt idx="115">
                  <c:v>623.26124411759076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961472"/>
        <c:axId val="-207960928"/>
      </c:scatterChart>
      <c:valAx>
        <c:axId val="-207961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7960928"/>
        <c:crosses val="autoZero"/>
        <c:crossBetween val="midCat"/>
      </c:valAx>
      <c:valAx>
        <c:axId val="-20796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7961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254.10050561748869</c:v>
                </c:pt>
                <c:pt idx="27">
                  <c:v>278.48936400091276</c:v>
                </c:pt>
                <c:pt idx="28">
                  <c:v>302.83030487228285</c:v>
                </c:pt>
                <c:pt idx="29">
                  <c:v>327.12771904371101</c:v>
                </c:pt>
                <c:pt idx="30">
                  <c:v>351.38529181133845</c:v>
                </c:pt>
                <c:pt idx="31">
                  <c:v>291.97612129761018</c:v>
                </c:pt>
                <c:pt idx="32">
                  <c:v>314.79730475594641</c:v>
                </c:pt>
                <c:pt idx="33">
                  <c:v>337.58182519139035</c:v>
                </c:pt>
                <c:pt idx="34">
                  <c:v>360.33250350315166</c:v>
                </c:pt>
                <c:pt idx="35">
                  <c:v>383.05177541071208</c:v>
                </c:pt>
                <c:pt idx="36">
                  <c:v>324.88660171920714</c:v>
                </c:pt>
                <c:pt idx="37">
                  <c:v>345.04466702323003</c:v>
                </c:pt>
                <c:pt idx="38">
                  <c:v>365.17687261995815</c:v>
                </c:pt>
                <c:pt idx="39">
                  <c:v>385.28484395959771</c:v>
                </c:pt>
                <c:pt idx="40">
                  <c:v>405.37002304691242</c:v>
                </c:pt>
                <c:pt idx="41">
                  <c:v>351.0123838279564</c:v>
                </c:pt>
                <c:pt idx="42">
                  <c:v>369.27485695721407</c:v>
                </c:pt>
                <c:pt idx="43">
                  <c:v>387.5176312788667</c:v>
                </c:pt>
                <c:pt idx="44">
                  <c:v>405.7417642472314</c:v>
                </c:pt>
                <c:pt idx="45">
                  <c:v>423.9482106076091</c:v>
                </c:pt>
                <c:pt idx="46">
                  <c:v>373.37184903581334</c:v>
                </c:pt>
                <c:pt idx="47">
                  <c:v>389.75013922020406</c:v>
                </c:pt>
                <c:pt idx="48">
                  <c:v>406.11349808426445</c:v>
                </c:pt>
                <c:pt idx="49">
                  <c:v>422.46261177230537</c:v>
                </c:pt>
                <c:pt idx="50">
                  <c:v>438.7981090039209</c:v>
                </c:pt>
                <c:pt idx="51">
                  <c:v>391.98236961231743</c:v>
                </c:pt>
                <c:pt idx="52">
                  <c:v>406.48522456571527</c:v>
                </c:pt>
                <c:pt idx="53">
                  <c:v>420.97690043878242</c:v>
                </c:pt>
                <c:pt idx="54">
                  <c:v>435.45783620208516</c:v>
                </c:pt>
                <c:pt idx="55">
                  <c:v>449.92843925372966</c:v>
                </c:pt>
                <c:pt idx="56">
                  <c:v>408.71542941668878</c:v>
                </c:pt>
                <c:pt idx="57">
                  <c:v>421.34833884363542</c:v>
                </c:pt>
                <c:pt idx="58">
                  <c:v>433.97309421022049</c:v>
                </c:pt>
                <c:pt idx="59">
                  <c:v>446.58996615169809</c:v>
                </c:pt>
                <c:pt idx="60">
                  <c:v>459.19920876443319</c:v>
                </c:pt>
                <c:pt idx="61">
                  <c:v>422.09119450330468</c:v>
                </c:pt>
                <c:pt idx="62">
                  <c:v>433.23068233058763</c:v>
                </c:pt>
                <c:pt idx="63">
                  <c:v>444.36402075569396</c:v>
                </c:pt>
                <c:pt idx="64">
                  <c:v>455.49138558575584</c:v>
                </c:pt>
                <c:pt idx="65">
                  <c:v>466.61294333655468</c:v>
                </c:pt>
                <c:pt idx="66">
                  <c:v>433.60189168293124</c:v>
                </c:pt>
                <c:pt idx="67">
                  <c:v>443.25095855050807</c:v>
                </c:pt>
                <c:pt idx="68">
                  <c:v>452.89552584845842</c:v>
                </c:pt>
                <c:pt idx="69">
                  <c:v>462.53570293273214</c:v>
                </c:pt>
                <c:pt idx="70">
                  <c:v>472.17159422788467</c:v>
                </c:pt>
                <c:pt idx="71">
                  <c:v>4.566883036574213E-12</c:v>
                </c:pt>
                <c:pt idx="72">
                  <c:v>4.566883036574213E-12</c:v>
                </c:pt>
                <c:pt idx="73">
                  <c:v>4.566883036574213E-12</c:v>
                </c:pt>
                <c:pt idx="74">
                  <c:v>4.566883036574213E-12</c:v>
                </c:pt>
                <c:pt idx="75">
                  <c:v>4.566883036574213E-12</c:v>
                </c:pt>
                <c:pt idx="76">
                  <c:v>4.566883036574213E-12</c:v>
                </c:pt>
                <c:pt idx="77">
                  <c:v>4.566883036574213E-12</c:v>
                </c:pt>
                <c:pt idx="78">
                  <c:v>4.566883036574213E-12</c:v>
                </c:pt>
                <c:pt idx="79">
                  <c:v>4.566883036574213E-12</c:v>
                </c:pt>
                <c:pt idx="80">
                  <c:v>4.566883036574213E-12</c:v>
                </c:pt>
                <c:pt idx="81">
                  <c:v>4.566883036574213E-12</c:v>
                </c:pt>
                <c:pt idx="82">
                  <c:v>4.566883036574213E-12</c:v>
                </c:pt>
                <c:pt idx="83">
                  <c:v>4.566883036574213E-12</c:v>
                </c:pt>
                <c:pt idx="84">
                  <c:v>4.566883036574213E-12</c:v>
                </c:pt>
                <c:pt idx="85">
                  <c:v>4.566883036574213E-12</c:v>
                </c:pt>
                <c:pt idx="86">
                  <c:v>4.566883036574213E-12</c:v>
                </c:pt>
                <c:pt idx="87">
                  <c:v>4.566883036574213E-12</c:v>
                </c:pt>
                <c:pt idx="88">
                  <c:v>4.566883036574213E-12</c:v>
                </c:pt>
                <c:pt idx="89">
                  <c:v>4.566883036574213E-12</c:v>
                </c:pt>
                <c:pt idx="90">
                  <c:v>4.566883036574213E-12</c:v>
                </c:pt>
                <c:pt idx="91">
                  <c:v>4.566883036574213E-12</c:v>
                </c:pt>
                <c:pt idx="92">
                  <c:v>4.566883036574213E-12</c:v>
                </c:pt>
                <c:pt idx="93">
                  <c:v>4.566883036574213E-12</c:v>
                </c:pt>
                <c:pt idx="94">
                  <c:v>4.566883036574213E-12</c:v>
                </c:pt>
                <c:pt idx="95">
                  <c:v>4.566883036574213E-12</c:v>
                </c:pt>
                <c:pt idx="96">
                  <c:v>4.566883036574213E-12</c:v>
                </c:pt>
                <c:pt idx="97">
                  <c:v>4.566883036574213E-12</c:v>
                </c:pt>
                <c:pt idx="98">
                  <c:v>4.566883036574213E-12</c:v>
                </c:pt>
                <c:pt idx="99">
                  <c:v>4.566883036574213E-12</c:v>
                </c:pt>
                <c:pt idx="100">
                  <c:v>4.566883036574213E-12</c:v>
                </c:pt>
                <c:pt idx="101">
                  <c:v>4.566883036574213E-12</c:v>
                </c:pt>
                <c:pt idx="102">
                  <c:v>4.566883036574213E-12</c:v>
                </c:pt>
                <c:pt idx="103">
                  <c:v>4.566883036574213E-12</c:v>
                </c:pt>
                <c:pt idx="104">
                  <c:v>4.566883036574213E-12</c:v>
                </c:pt>
                <c:pt idx="105">
                  <c:v>4.566883036574213E-12</c:v>
                </c:pt>
                <c:pt idx="106">
                  <c:v>4.566883036574213E-12</c:v>
                </c:pt>
                <c:pt idx="107">
                  <c:v>4.566883036574213E-12</c:v>
                </c:pt>
                <c:pt idx="108">
                  <c:v>4.566883036574213E-12</c:v>
                </c:pt>
                <c:pt idx="109">
                  <c:v>4.566883036574213E-12</c:v>
                </c:pt>
                <c:pt idx="110">
                  <c:v>4.566883036574213E-12</c:v>
                </c:pt>
                <c:pt idx="111">
                  <c:v>4.566883036574213E-12</c:v>
                </c:pt>
                <c:pt idx="112">
                  <c:v>4.566883036574213E-12</c:v>
                </c:pt>
                <c:pt idx="113">
                  <c:v>4.566883036574213E-12</c:v>
                </c:pt>
                <c:pt idx="114">
                  <c:v>4.566883036574213E-12</c:v>
                </c:pt>
                <c:pt idx="115">
                  <c:v>4.566883036574213E-12</c:v>
                </c:pt>
                <c:pt idx="116">
                  <c:v>4.566883036574213E-12</c:v>
                </c:pt>
                <c:pt idx="117">
                  <c:v>4.566883036574213E-12</c:v>
                </c:pt>
                <c:pt idx="118">
                  <c:v>4.566883036574213E-12</c:v>
                </c:pt>
                <c:pt idx="119">
                  <c:v>4.566883036574213E-12</c:v>
                </c:pt>
                <c:pt idx="120">
                  <c:v>4.566883036574213E-12</c:v>
                </c:pt>
                <c:pt idx="121">
                  <c:v>4.566883036574213E-12</c:v>
                </c:pt>
                <c:pt idx="122">
                  <c:v>4.566883036574213E-12</c:v>
                </c:pt>
                <c:pt idx="123">
                  <c:v>4.566883036574213E-12</c:v>
                </c:pt>
                <c:pt idx="124">
                  <c:v>4.566883036574213E-12</c:v>
                </c:pt>
                <c:pt idx="125">
                  <c:v>4.566883036574213E-12</c:v>
                </c:pt>
                <c:pt idx="126">
                  <c:v>4.566883036574213E-12</c:v>
                </c:pt>
                <c:pt idx="127">
                  <c:v>4.566883036574213E-12</c:v>
                </c:pt>
                <c:pt idx="128">
                  <c:v>4.566883036574213E-12</c:v>
                </c:pt>
                <c:pt idx="129">
                  <c:v>4.566883036574213E-12</c:v>
                </c:pt>
                <c:pt idx="130">
                  <c:v>4.566883036574213E-12</c:v>
                </c:pt>
                <c:pt idx="131">
                  <c:v>4.566883036574213E-12</c:v>
                </c:pt>
                <c:pt idx="132">
                  <c:v>4.566883036574213E-12</c:v>
                </c:pt>
                <c:pt idx="133">
                  <c:v>4.566883036574213E-12</c:v>
                </c:pt>
                <c:pt idx="134">
                  <c:v>4.566883036574213E-12</c:v>
                </c:pt>
                <c:pt idx="135">
                  <c:v>4.566883036574213E-12</c:v>
                </c:pt>
                <c:pt idx="136">
                  <c:v>4.566883036574213E-12</c:v>
                </c:pt>
                <c:pt idx="137">
                  <c:v>4.566883036574213E-12</c:v>
                </c:pt>
                <c:pt idx="138">
                  <c:v>4.566883036574213E-12</c:v>
                </c:pt>
                <c:pt idx="139">
                  <c:v>4.566883036574213E-12</c:v>
                </c:pt>
                <c:pt idx="140">
                  <c:v>4.566883036574213E-12</c:v>
                </c:pt>
                <c:pt idx="141">
                  <c:v>4.566883036574213E-12</c:v>
                </c:pt>
                <c:pt idx="142">
                  <c:v>4.566883036574213E-12</c:v>
                </c:pt>
                <c:pt idx="143">
                  <c:v>4.566883036574213E-12</c:v>
                </c:pt>
                <c:pt idx="144">
                  <c:v>4.566883036574213E-12</c:v>
                </c:pt>
                <c:pt idx="145">
                  <c:v>4.566883036574213E-12</c:v>
                </c:pt>
                <c:pt idx="146">
                  <c:v>4.566883036574213E-12</c:v>
                </c:pt>
                <c:pt idx="147">
                  <c:v>4.566883036574213E-12</c:v>
                </c:pt>
                <c:pt idx="148">
                  <c:v>4.566883036574213E-12</c:v>
                </c:pt>
                <c:pt idx="149">
                  <c:v>4.566883036574213E-12</c:v>
                </c:pt>
                <c:pt idx="150">
                  <c:v>4.566883036574213E-12</c:v>
                </c:pt>
                <c:pt idx="151">
                  <c:v>4.566883036574213E-12</c:v>
                </c:pt>
                <c:pt idx="152">
                  <c:v>4.566883036574213E-12</c:v>
                </c:pt>
                <c:pt idx="153">
                  <c:v>4.566883036574213E-12</c:v>
                </c:pt>
                <c:pt idx="154">
                  <c:v>4.566883036574213E-12</c:v>
                </c:pt>
                <c:pt idx="155">
                  <c:v>4.566883036574213E-12</c:v>
                </c:pt>
                <c:pt idx="156">
                  <c:v>4.566883036574213E-12</c:v>
                </c:pt>
                <c:pt idx="157">
                  <c:v>4.566883036574213E-12</c:v>
                </c:pt>
                <c:pt idx="158">
                  <c:v>4.566883036574213E-12</c:v>
                </c:pt>
                <c:pt idx="159">
                  <c:v>4.566883036574213E-12</c:v>
                </c:pt>
                <c:pt idx="160">
                  <c:v>4.566883036574213E-12</c:v>
                </c:pt>
                <c:pt idx="161">
                  <c:v>4.566883036574213E-12</c:v>
                </c:pt>
                <c:pt idx="162">
                  <c:v>4.566883036574213E-12</c:v>
                </c:pt>
                <c:pt idx="163">
                  <c:v>4.566883036574213E-12</c:v>
                </c:pt>
                <c:pt idx="164">
                  <c:v>4.566883036574213E-12</c:v>
                </c:pt>
                <c:pt idx="165">
                  <c:v>4.566883036574213E-12</c:v>
                </c:pt>
                <c:pt idx="166">
                  <c:v>4.566883036574213E-12</c:v>
                </c:pt>
                <c:pt idx="167">
                  <c:v>4.566883036574213E-12</c:v>
                </c:pt>
                <c:pt idx="168">
                  <c:v>4.566883036574213E-12</c:v>
                </c:pt>
                <c:pt idx="169">
                  <c:v>4.566883036574213E-12</c:v>
                </c:pt>
                <c:pt idx="170">
                  <c:v>4.566883036574213E-12</c:v>
                </c:pt>
                <c:pt idx="171">
                  <c:v>4.566883036574213E-12</c:v>
                </c:pt>
                <c:pt idx="172">
                  <c:v>4.566883036574213E-12</c:v>
                </c:pt>
                <c:pt idx="173">
                  <c:v>4.566883036574213E-12</c:v>
                </c:pt>
                <c:pt idx="174">
                  <c:v>4.566883036574213E-12</c:v>
                </c:pt>
                <c:pt idx="175">
                  <c:v>4.566883036574213E-12</c:v>
                </c:pt>
                <c:pt idx="176">
                  <c:v>4.566883036574213E-12</c:v>
                </c:pt>
                <c:pt idx="177">
                  <c:v>4.566883036574213E-12</c:v>
                </c:pt>
                <c:pt idx="178">
                  <c:v>4.566883036574213E-12</c:v>
                </c:pt>
                <c:pt idx="179">
                  <c:v>4.566883036574213E-12</c:v>
                </c:pt>
                <c:pt idx="180">
                  <c:v>4.566883036574213E-12</c:v>
                </c:pt>
                <c:pt idx="181">
                  <c:v>4.566883036574213E-12</c:v>
                </c:pt>
                <c:pt idx="182">
                  <c:v>4.566883036574213E-12</c:v>
                </c:pt>
                <c:pt idx="183">
                  <c:v>4.566883036574213E-12</c:v>
                </c:pt>
                <c:pt idx="184">
                  <c:v>4.566883036574213E-12</c:v>
                </c:pt>
                <c:pt idx="185">
                  <c:v>4.566883036574213E-12</c:v>
                </c:pt>
                <c:pt idx="186">
                  <c:v>4.566883036574213E-12</c:v>
                </c:pt>
                <c:pt idx="187">
                  <c:v>4.566883036574213E-12</c:v>
                </c:pt>
                <c:pt idx="188">
                  <c:v>4.566883036574213E-12</c:v>
                </c:pt>
                <c:pt idx="189">
                  <c:v>4.566883036574213E-12</c:v>
                </c:pt>
                <c:pt idx="190">
                  <c:v>4.566883036574213E-12</c:v>
                </c:pt>
                <c:pt idx="191">
                  <c:v>4.566883036574213E-12</c:v>
                </c:pt>
                <c:pt idx="192">
                  <c:v>4.566883036574213E-12</c:v>
                </c:pt>
                <c:pt idx="193">
                  <c:v>4.566883036574213E-12</c:v>
                </c:pt>
                <c:pt idx="194">
                  <c:v>4.566883036574213E-12</c:v>
                </c:pt>
                <c:pt idx="195">
                  <c:v>4.566883036574213E-12</c:v>
                </c:pt>
                <c:pt idx="196">
                  <c:v>4.566883036574213E-12</c:v>
                </c:pt>
                <c:pt idx="197">
                  <c:v>4.566883036574213E-12</c:v>
                </c:pt>
                <c:pt idx="198">
                  <c:v>4.566883036574213E-12</c:v>
                </c:pt>
                <c:pt idx="199">
                  <c:v>4.566883036574213E-12</c:v>
                </c:pt>
                <c:pt idx="200">
                  <c:v>4.566883036574213E-12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960384"/>
        <c:axId val="-207989216"/>
      </c:scatterChart>
      <c:valAx>
        <c:axId val="-2079603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7989216"/>
        <c:crosses val="autoZero"/>
        <c:crossBetween val="midCat"/>
      </c:valAx>
      <c:valAx>
        <c:axId val="-20798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7960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129056"/>
        <c:axId val="-32127424"/>
      </c:scatterChart>
      <c:valAx>
        <c:axId val="-32129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27424"/>
        <c:crosses val="autoZero"/>
        <c:crossBetween val="midCat"/>
      </c:valAx>
      <c:valAx>
        <c:axId val="-3212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29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128512"/>
        <c:axId val="-32137216"/>
      </c:scatterChart>
      <c:valAx>
        <c:axId val="-32128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37216"/>
        <c:crosses val="autoZero"/>
        <c:crossBetween val="midCat"/>
      </c:valAx>
      <c:valAx>
        <c:axId val="-3213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28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131776"/>
        <c:axId val="-32131232"/>
      </c:scatterChart>
      <c:valAx>
        <c:axId val="-32131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31232"/>
        <c:crosses val="autoZero"/>
        <c:crossBetween val="midCat"/>
      </c:valAx>
      <c:valAx>
        <c:axId val="-32131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31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126880"/>
        <c:axId val="-32126336"/>
      </c:scatterChart>
      <c:valAx>
        <c:axId val="-321268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26336"/>
        <c:crosses val="autoZero"/>
        <c:crossBetween val="midCat"/>
      </c:valAx>
      <c:valAx>
        <c:axId val="-3212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26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138848"/>
        <c:axId val="-32138304"/>
      </c:scatterChart>
      <c:valAx>
        <c:axId val="-321388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38304"/>
        <c:crosses val="autoZero"/>
        <c:crossBetween val="midCat"/>
      </c:valAx>
      <c:valAx>
        <c:axId val="-3213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38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125792"/>
        <c:axId val="-32141024"/>
      </c:scatterChart>
      <c:valAx>
        <c:axId val="-321257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41024"/>
        <c:crosses val="autoZero"/>
        <c:crossBetween val="midCat"/>
      </c:valAx>
      <c:valAx>
        <c:axId val="-3214102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25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3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3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3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3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3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3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3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3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3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3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3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3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3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3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3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3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3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3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90" zoomScaleNormal="90" workbookViewId="0">
      <selection activeCell="B54" sqref="B54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7" t="s">
        <v>192</v>
      </c>
      <c r="C3" s="298"/>
      <c r="D3" s="298"/>
      <c r="E3" s="298"/>
      <c r="F3" s="299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3" t="s">
        <v>231</v>
      </c>
      <c r="B5" s="303"/>
      <c r="C5" s="26">
        <v>14.14</v>
      </c>
      <c r="D5" s="304" t="s">
        <v>229</v>
      </c>
      <c r="E5" s="305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1" t="s">
        <v>226</v>
      </c>
      <c r="B7" s="301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0.73</v>
      </c>
      <c r="D9" s="36">
        <f t="shared" ref="D9:D18" si="0">C9*$C$5</f>
        <v>10.3222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35">
        <v>0.05</v>
      </c>
      <c r="D10" s="36">
        <f t="shared" si="0"/>
        <v>0.70700000000000007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13</v>
      </c>
      <c r="C11" s="35">
        <v>0.22</v>
      </c>
      <c r="D11" s="36">
        <f t="shared" si="0"/>
        <v>3.1108000000000002</v>
      </c>
      <c r="E11" s="37">
        <v>70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14.14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0" t="s">
        <v>232</v>
      </c>
      <c r="B22" s="300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2" t="s">
        <v>227</v>
      </c>
      <c r="B30" s="302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f>42</f>
        <v>42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f>62+8</f>
        <v>70</v>
      </c>
      <c r="C37" s="63">
        <v>2</v>
      </c>
      <c r="D37" s="63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f>76+21</f>
        <v>97</v>
      </c>
      <c r="C38" s="63">
        <v>3</v>
      </c>
      <c r="D38" s="63">
        <v>21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f>95+21</f>
        <v>116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f>116+21</f>
        <v>137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f>137+21</f>
        <v>158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f>157+21</f>
        <v>178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53">
        <v>197</v>
      </c>
      <c r="C43" s="53">
        <v>8</v>
      </c>
      <c r="D43" s="53">
        <v>21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53">
        <v>214</v>
      </c>
      <c r="C44" s="53">
        <v>9</v>
      </c>
      <c r="D44" s="53">
        <v>21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53">
        <v>229</v>
      </c>
      <c r="C45" s="53">
        <v>10</v>
      </c>
      <c r="D45" s="53">
        <v>21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53">
        <v>242</v>
      </c>
      <c r="C46" s="53">
        <v>11</v>
      </c>
      <c r="D46" s="53">
        <v>21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53">
        <v>252</v>
      </c>
      <c r="C47" s="53">
        <v>12</v>
      </c>
      <c r="D47" s="53">
        <v>21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53">
        <v>261</v>
      </c>
      <c r="C48" s="53">
        <v>13</v>
      </c>
      <c r="D48" s="53">
        <v>21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85</v>
      </c>
      <c r="B49" s="53">
        <v>269</v>
      </c>
      <c r="C49" s="53">
        <v>14</v>
      </c>
      <c r="D49" s="53">
        <v>21</v>
      </c>
      <c r="E49" s="54"/>
      <c r="F49" s="54"/>
      <c r="G49" s="54"/>
      <c r="H49" s="54"/>
      <c r="I49" s="52">
        <f t="shared" si="1"/>
        <v>5.8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90</v>
      </c>
      <c r="B50" s="53">
        <v>275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95</v>
      </c>
      <c r="B51" s="53">
        <v>279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5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100</v>
      </c>
      <c r="B52" s="53">
        <v>282</v>
      </c>
      <c r="C52" s="53">
        <v>17</v>
      </c>
      <c r="D52" s="53">
        <v>21</v>
      </c>
      <c r="E52" s="54"/>
      <c r="F52" s="54"/>
      <c r="G52" s="54"/>
      <c r="H52" s="54"/>
      <c r="I52" s="52">
        <f t="shared" si="1"/>
        <v>4.8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105</v>
      </c>
      <c r="B53" s="53">
        <v>284</v>
      </c>
      <c r="C53" s="53">
        <v>18</v>
      </c>
      <c r="D53" s="53">
        <v>20</v>
      </c>
      <c r="E53" s="54"/>
      <c r="F53" s="54"/>
      <c r="G53" s="54"/>
      <c r="H53" s="54"/>
      <c r="I53" s="52">
        <f t="shared" si="1"/>
        <v>4.5999999999999996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110</v>
      </c>
      <c r="B54" s="53">
        <v>285</v>
      </c>
      <c r="C54" s="53">
        <v>19</v>
      </c>
      <c r="D54" s="53">
        <v>19</v>
      </c>
      <c r="E54" s="54"/>
      <c r="F54" s="54"/>
      <c r="G54" s="54"/>
      <c r="H54" s="54"/>
      <c r="I54" s="52">
        <f t="shared" si="1"/>
        <v>4.2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115</v>
      </c>
      <c r="B55" s="53">
        <v>285</v>
      </c>
      <c r="C55" s="53"/>
      <c r="D55" s="53">
        <v>285</v>
      </c>
      <c r="E55" s="54"/>
      <c r="F55" s="54"/>
      <c r="G55" s="54"/>
      <c r="H55" s="54"/>
      <c r="I55" s="52">
        <f t="shared" si="1"/>
        <v>3.8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f>42</f>
        <v>42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f>62+8</f>
        <v>70</v>
      </c>
      <c r="C63" s="63">
        <v>2</v>
      </c>
      <c r="D63" s="63">
        <v>8</v>
      </c>
      <c r="E63" s="54"/>
      <c r="F63" s="54"/>
      <c r="G63" s="54"/>
      <c r="H63" s="54">
        <v>1</v>
      </c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f>76+21</f>
        <v>97</v>
      </c>
      <c r="C64" s="63">
        <v>3</v>
      </c>
      <c r="D64" s="63">
        <v>21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f>95+21</f>
        <v>116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f>116+21</f>
        <v>137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f>137+21</f>
        <v>158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f>157+21</f>
        <v>178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197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214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229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242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252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261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85</v>
      </c>
      <c r="B75" s="53">
        <v>269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90</v>
      </c>
      <c r="B76" s="53">
        <v>275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95</v>
      </c>
      <c r="B77" s="53">
        <v>279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5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100</v>
      </c>
      <c r="B78" s="53">
        <v>282</v>
      </c>
      <c r="C78" s="53">
        <v>17</v>
      </c>
      <c r="D78" s="53">
        <v>21</v>
      </c>
      <c r="E78" s="54"/>
      <c r="F78" s="54"/>
      <c r="G78" s="54"/>
      <c r="H78" s="54"/>
      <c r="I78" s="52">
        <f t="shared" si="2"/>
        <v>4.8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105</v>
      </c>
      <c r="B79" s="53">
        <v>284</v>
      </c>
      <c r="C79" s="53">
        <v>18</v>
      </c>
      <c r="D79" s="53">
        <v>20</v>
      </c>
      <c r="E79" s="54"/>
      <c r="F79" s="54"/>
      <c r="G79" s="54"/>
      <c r="H79" s="54"/>
      <c r="I79" s="52">
        <f t="shared" si="2"/>
        <v>4.5999999999999996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110</v>
      </c>
      <c r="B80" s="53">
        <v>285</v>
      </c>
      <c r="C80" s="53">
        <v>19</v>
      </c>
      <c r="D80" s="53">
        <v>19</v>
      </c>
      <c r="E80" s="54"/>
      <c r="F80" s="54"/>
      <c r="G80" s="54"/>
      <c r="H80" s="54"/>
      <c r="I80" s="52">
        <f t="shared" si="2"/>
        <v>4.2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115</v>
      </c>
      <c r="B81" s="53">
        <v>285</v>
      </c>
      <c r="C81" s="53"/>
      <c r="D81" s="53">
        <v>285</v>
      </c>
      <c r="E81" s="54"/>
      <c r="F81" s="54"/>
      <c r="G81" s="54"/>
      <c r="H81" s="54"/>
      <c r="I81" s="52">
        <f t="shared" si="2"/>
        <v>3.8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rouge d'Amérique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v>87</v>
      </c>
      <c r="C88" s="63">
        <v>1</v>
      </c>
      <c r="D88" s="63">
        <v>21</v>
      </c>
      <c r="E88" s="54"/>
      <c r="F88" s="54"/>
      <c r="G88" s="54"/>
      <c r="H88" s="93">
        <v>1</v>
      </c>
      <c r="I88" s="56">
        <f>IFERROR(B88/A88,"")</f>
        <v>5.8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v>137</v>
      </c>
      <c r="C89" s="63">
        <v>2</v>
      </c>
      <c r="D89" s="63">
        <v>43</v>
      </c>
      <c r="E89" s="54"/>
      <c r="F89" s="54"/>
      <c r="G89" s="54">
        <v>1</v>
      </c>
      <c r="H89" s="93"/>
      <c r="I89" s="56">
        <f t="shared" ref="I89:I107" si="3">IF(A89&lt;&gt;0,(B89-(B88-D88))/(A89-A88),"")</f>
        <v>14.2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v>163</v>
      </c>
      <c r="C90" s="63">
        <v>3</v>
      </c>
      <c r="D90" s="63">
        <v>44</v>
      </c>
      <c r="E90" s="93"/>
      <c r="F90" s="93"/>
      <c r="G90" s="93">
        <v>1</v>
      </c>
      <c r="H90" s="93"/>
      <c r="I90" s="56">
        <f t="shared" si="3"/>
        <v>13.8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v>184</v>
      </c>
      <c r="C91" s="63">
        <v>4</v>
      </c>
      <c r="D91" s="63">
        <v>44</v>
      </c>
      <c r="E91" s="93">
        <v>0.1</v>
      </c>
      <c r="F91" s="93"/>
      <c r="G91" s="93">
        <v>0.9</v>
      </c>
      <c r="H91" s="93"/>
      <c r="I91" s="56">
        <f t="shared" si="3"/>
        <v>13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3">
        <v>201</v>
      </c>
      <c r="C92" s="63">
        <v>5</v>
      </c>
      <c r="D92" s="63">
        <v>42</v>
      </c>
      <c r="E92" s="93"/>
      <c r="F92" s="93"/>
      <c r="G92" s="93"/>
      <c r="H92" s="93"/>
      <c r="I92" s="56">
        <f t="shared" si="3"/>
        <v>12.2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3">
        <v>213</v>
      </c>
      <c r="C93" s="63">
        <v>6</v>
      </c>
      <c r="D93" s="63">
        <v>39</v>
      </c>
      <c r="E93" s="93"/>
      <c r="F93" s="93"/>
      <c r="G93" s="93"/>
      <c r="H93" s="93"/>
      <c r="I93" s="56">
        <f t="shared" si="3"/>
        <v>10.8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3">
        <v>223</v>
      </c>
      <c r="C94" s="63">
        <v>7</v>
      </c>
      <c r="D94" s="63">
        <v>36</v>
      </c>
      <c r="E94" s="93"/>
      <c r="F94" s="93"/>
      <c r="G94" s="93"/>
      <c r="H94" s="93"/>
      <c r="I94" s="56">
        <f t="shared" si="3"/>
        <v>9.8000000000000007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50</v>
      </c>
      <c r="B95" s="63">
        <v>231</v>
      </c>
      <c r="C95" s="63">
        <v>8</v>
      </c>
      <c r="D95" s="63">
        <v>33</v>
      </c>
      <c r="E95" s="93"/>
      <c r="F95" s="93"/>
      <c r="G95" s="93"/>
      <c r="H95" s="93"/>
      <c r="I95" s="56">
        <f t="shared" si="3"/>
        <v>8.8000000000000007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55</v>
      </c>
      <c r="B96" s="63">
        <v>237</v>
      </c>
      <c r="C96" s="63">
        <v>9</v>
      </c>
      <c r="D96" s="63">
        <v>29</v>
      </c>
      <c r="E96" s="93"/>
      <c r="F96" s="93"/>
      <c r="G96" s="93"/>
      <c r="H96" s="93"/>
      <c r="I96" s="56">
        <f t="shared" si="3"/>
        <v>7.8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60</v>
      </c>
      <c r="B97" s="63">
        <v>242</v>
      </c>
      <c r="C97" s="63">
        <v>10</v>
      </c>
      <c r="D97" s="63">
        <v>26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65</v>
      </c>
      <c r="B98" s="63">
        <v>246</v>
      </c>
      <c r="C98" s="63">
        <v>11</v>
      </c>
      <c r="D98" s="63">
        <v>23</v>
      </c>
      <c r="E98" s="93"/>
      <c r="F98" s="93"/>
      <c r="G98" s="93"/>
      <c r="H98" s="93"/>
      <c r="I98" s="56">
        <f t="shared" si="3"/>
        <v>6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70</v>
      </c>
      <c r="B99" s="63">
        <v>249</v>
      </c>
      <c r="C99" s="63"/>
      <c r="D99" s="63">
        <v>249</v>
      </c>
      <c r="E99" s="93"/>
      <c r="F99" s="93"/>
      <c r="G99" s="93"/>
      <c r="H99" s="93"/>
      <c r="I99" s="56">
        <f t="shared" si="3"/>
        <v>5.2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4"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pubescent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Chêne rouge d'Amérique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364.3481978218424</v>
      </c>
      <c r="T3" s="62">
        <f>IF('Données projet'!E9&gt;30,$R$33-$H$33,LOOKUP('Données projet'!$E$9,$A$3:$A$203,R3:R203)-LOOKUP('Données projet'!$E$9,$A$3:$A$203,$H$3:$H$203))</f>
        <v>231.36959598460686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403.50418598112844</v>
      </c>
      <c r="AO3" s="62">
        <f>IF('Données projet'!E10&gt;30,$AM$33-$H$33,LOOKUP('Données projet'!$E$10,$A$3:$A$203,AM3:AM203)-LOOKUP('Données projet'!$E$10,$A$3:$A$203,$H$3:$H$203))</f>
        <v>254.25036207346591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321.23599968992932</v>
      </c>
      <c r="BJ3" s="62">
        <f>IF('Données projet'!E11&gt;30,$BH$33-$H$33,LOOKUP('Données projet'!$E$11,$A$3:$A$203,BH3:BH203)-LOOKUP('Données projet'!$E$11,$A$3:$A$203,$H$3:$H$203))</f>
        <v>388.05195847800502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260.65521412271448</v>
      </c>
      <c r="S4" s="62">
        <f ca="1">AVERAGE(OFFSET($R$3,0,0,'Données projet'!$E$9+1,1))-AVERAGE(OFFSET($H$3,0,0,'Données projet'!$E$9+1,1))</f>
        <v>364.3481978218424</v>
      </c>
      <c r="T4" s="62">
        <f>$T$3</f>
        <v>231.36959598460686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2">
        <f t="shared" ref="AM4:AM67" si="5">AL4+(AD4+AE4)*44/12</f>
        <v>260.97628431819578</v>
      </c>
      <c r="AN4" s="62">
        <f ca="1">AVERAGE(OFFSET($AM$3,0,0,'Données projet'!$E$10+1,1))-AVERAGE(OFFSET($H$3,0,0,'Données projet'!$E$10+1,1))</f>
        <v>403.50418598112844</v>
      </c>
      <c r="AO4" s="62">
        <f>$AO$3</f>
        <v>254.25036207346591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5.8</v>
      </c>
      <c r="BD4" s="13">
        <f>IF('Données projet'!$A$88&gt;35,BD3+BC4-BL3,IF(A4&lt;'Données projet'!$A$88,$BA$205^A4,IF(A4='Données projet'!$A$88,'Données projet'!$B$88,BD3+BC4-BL3)))</f>
        <v>1.3467943429205997</v>
      </c>
      <c r="BE4" s="14">
        <f>BD4*VLOOKUP('Données projet'!$B$11,Paramètres!$A$1:$I$89,3,0)*VLOOKUP('Données projet'!$B$11,Paramètres!$A$1:$I$89,5,0)</f>
        <v>1.1765595379754361</v>
      </c>
      <c r="BF4" s="14">
        <f>EXP(-1.0587+0.8836*LN(BE4)+0.284)</f>
        <v>0.53204273185561757</v>
      </c>
      <c r="BG4" s="22">
        <f t="shared" ref="BG4:BG67" si="7">(BE4+BF4)*0.475*44/12</f>
        <v>2.9758156199557515</v>
      </c>
      <c r="BH4" s="62">
        <f t="shared" ref="BH4:BH67" si="8">BG4+(AY4+AZ4)*44/12</f>
        <v>260.86470450884462</v>
      </c>
      <c r="BI4" s="62">
        <f ca="1">AVERAGE(OFFSET($BH$3,0,0,'Données projet'!$E$11+1,1))-AVERAGE(OFFSET($H$3,0,0,'Données projet'!$E$11+1,1))</f>
        <v>321.23599968992932</v>
      </c>
      <c r="BJ4" s="62">
        <f>$BJ$3</f>
        <v>388.05195847800502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262.42339882093205</v>
      </c>
      <c r="S5" s="62">
        <f ca="1">AVERAGE(OFFSET($R$3,0,0,'Données projet'!$E$9+1,1))-AVERAGE(OFFSET($H$3,0,0,'Données projet'!$E$9+1,1))</f>
        <v>364.3481978218424</v>
      </c>
      <c r="T5" s="62">
        <f t="shared" ref="T5:T68" si="34">$T$3</f>
        <v>231.36959598460686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2">
        <f t="shared" si="5"/>
        <v>262.80806344386446</v>
      </c>
      <c r="AN5" s="62">
        <f ca="1">AVERAGE(OFFSET($AM$3,0,0,'Données projet'!$E$10+1,1))-AVERAGE(OFFSET($H$3,0,0,'Données projet'!$E$10+1,1))</f>
        <v>403.50418598112844</v>
      </c>
      <c r="AO5" s="62">
        <f t="shared" ref="AO5:AO68" si="36">$AO$3</f>
        <v>254.25036207346591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5.8</v>
      </c>
      <c r="BD5" s="13">
        <f>IF('Données projet'!$A$88&gt;35,BD4+BC5-BL4,IF(A5&lt;'Données projet'!$A$88,$BA$205^A5,IF(A5='Données projet'!$A$88,'Données projet'!$B$88,BD4+BC5-BL4)))</f>
        <v>1.81385500212293</v>
      </c>
      <c r="BE5" s="14">
        <f>BD5*VLOOKUP('Données projet'!$B$11,Paramètres!$A$1:$I$89,3,0)*VLOOKUP('Données projet'!$B$11,Paramètres!$A$1:$I$89,5,0)</f>
        <v>1.5845837298545919</v>
      </c>
      <c r="BF5" s="14">
        <f t="shared" ref="BF5:BF68" si="37">EXP(-1.0587+0.8836*LN(BE5)+0.284)</f>
        <v>0.69214506839939893</v>
      </c>
      <c r="BG5" s="22">
        <f t="shared" si="7"/>
        <v>3.9653026569590337</v>
      </c>
      <c r="BH5" s="62">
        <f t="shared" si="8"/>
        <v>263.07641376807015</v>
      </c>
      <c r="BI5" s="62">
        <f ca="1">AVERAGE(OFFSET($BH$3,0,0,'Données projet'!$E$11+1,1))-AVERAGE(OFFSET($H$3,0,0,'Données projet'!$E$11+1,1))</f>
        <v>321.23599968992932</v>
      </c>
      <c r="BJ5" s="62">
        <f t="shared" ref="BJ5:BJ68" si="38">$BJ$3</f>
        <v>388.05195847800502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264.29973523978072</v>
      </c>
      <c r="S6" s="62">
        <f ca="1">AVERAGE(OFFSET($R$3,0,0,'Données projet'!$E$9+1,1))-AVERAGE(OFFSET($H$3,0,0,'Données projet'!$E$9+1,1))</f>
        <v>364.3481978218424</v>
      </c>
      <c r="T6" s="62">
        <f t="shared" si="34"/>
        <v>231.36959598460686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2">
        <f t="shared" si="5"/>
        <v>264.76063455825545</v>
      </c>
      <c r="AN6" s="62">
        <f ca="1">AVERAGE(OFFSET($AM$3,0,0,'Données projet'!$E$10+1,1))-AVERAGE(OFFSET($H$3,0,0,'Données projet'!$E$10+1,1))</f>
        <v>403.50418598112844</v>
      </c>
      <c r="AO6" s="62">
        <f t="shared" si="36"/>
        <v>254.25036207346591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5.8</v>
      </c>
      <c r="BD6" s="13">
        <f>IF('Données projet'!$A$88&gt;35,BD5+BC6-BL5,IF(A6&lt;'Données projet'!$A$88,$BA$205^A6,IF(A6='Données projet'!$A$88,'Données projet'!$B$88,BD5+BC6-BL5)))</f>
        <v>2.4428896557373947</v>
      </c>
      <c r="BE6" s="14">
        <f>BD6*VLOOKUP('Données projet'!$B$11,Paramètres!$A$1:$I$89,3,0)*VLOOKUP('Données projet'!$B$11,Paramètres!$A$1:$I$89,5,0)</f>
        <v>2.1341084032521884</v>
      </c>
      <c r="BF6" s="14">
        <f t="shared" si="37"/>
        <v>0.90042541139273424</v>
      </c>
      <c r="BG6" s="22">
        <f t="shared" si="7"/>
        <v>5.2851463938399075</v>
      </c>
      <c r="BH6" s="62">
        <f t="shared" si="8"/>
        <v>265.61847972717322</v>
      </c>
      <c r="BI6" s="62">
        <f ca="1">AVERAGE(OFFSET($BH$3,0,0,'Données projet'!$E$11+1,1))-AVERAGE(OFFSET($H$3,0,0,'Données projet'!$E$11+1,1))</f>
        <v>321.23599968992932</v>
      </c>
      <c r="BJ6" s="62">
        <f t="shared" si="38"/>
        <v>388.05195847800502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266.30572241486152</v>
      </c>
      <c r="S7" s="62">
        <f ca="1">AVERAGE(OFFSET($R$3,0,0,'Données projet'!$E$9+1,1))-AVERAGE(OFFSET($H$3,0,0,'Données projet'!$E$9+1,1))</f>
        <v>364.3481978218424</v>
      </c>
      <c r="T7" s="62">
        <f t="shared" si="34"/>
        <v>231.36959598460686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2.1413507656762891</v>
      </c>
      <c r="AK7" s="14">
        <f t="shared" si="35"/>
        <v>0.9031249003236328</v>
      </c>
      <c r="AL7" s="22">
        <f t="shared" si="4"/>
        <v>5.3024617849498643</v>
      </c>
      <c r="AM7" s="62">
        <f t="shared" si="5"/>
        <v>266.8580173405054</v>
      </c>
      <c r="AN7" s="62">
        <f ca="1">AVERAGE(OFFSET($AM$3,0,0,'Données projet'!$E$10+1,1))-AVERAGE(OFFSET($H$3,0,0,'Données projet'!$E$10+1,1))</f>
        <v>403.50418598112844</v>
      </c>
      <c r="AO7" s="62">
        <f t="shared" si="36"/>
        <v>254.25036207346591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5.8</v>
      </c>
      <c r="BD7" s="13">
        <f>IF('Données projet'!$A$88&gt;35,BD6+BC7-BL6,IF(A7&lt;'Données projet'!$A$88,$BA$205^A7,IF(A7='Données projet'!$A$88,'Données projet'!$B$88,BD6+BC7-BL6)))</f>
        <v>3.2900699687263746</v>
      </c>
      <c r="BE7" s="14">
        <f>BD7*VLOOKUP('Données projet'!$B$11,Paramètres!$A$1:$I$89,3,0)*VLOOKUP('Données projet'!$B$11,Paramètres!$A$1:$I$89,5,0)</f>
        <v>2.874205124679361</v>
      </c>
      <c r="BF7" s="14">
        <f t="shared" si="37"/>
        <v>1.1713814899478936</v>
      </c>
      <c r="BG7" s="22">
        <f t="shared" si="7"/>
        <v>7.0460633538091342</v>
      </c>
      <c r="BH7" s="62">
        <f t="shared" si="8"/>
        <v>268.60161890936467</v>
      </c>
      <c r="BI7" s="62">
        <f ca="1">AVERAGE(OFFSET($BH$3,0,0,'Données projet'!$E$11+1,1))-AVERAGE(OFFSET($H$3,0,0,'Données projet'!$E$11+1,1))</f>
        <v>321.23599968992932</v>
      </c>
      <c r="BJ7" s="62">
        <f t="shared" si="38"/>
        <v>388.05195847800502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268.46714702955143</v>
      </c>
      <c r="S8" s="62">
        <f ca="1">AVERAGE(OFFSET($R$3,0,0,'Données projet'!$E$9+1,1))-AVERAGE(OFFSET($H$3,0,0,'Données projet'!$E$9+1,1))</f>
        <v>364.3481978218424</v>
      </c>
      <c r="T8" s="62">
        <f t="shared" si="34"/>
        <v>231.36959598460686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2.5813701135521372</v>
      </c>
      <c r="AK8" s="14">
        <f t="shared" si="35"/>
        <v>1.0652780295337991</v>
      </c>
      <c r="AL8" s="22">
        <f t="shared" si="4"/>
        <v>6.3512455158746723</v>
      </c>
      <c r="AM8" s="62">
        <f t="shared" si="5"/>
        <v>269.12902329365244</v>
      </c>
      <c r="AN8" s="62">
        <f ca="1">AVERAGE(OFFSET($AM$3,0,0,'Données projet'!$E$10+1,1))-AVERAGE(OFFSET($H$3,0,0,'Données projet'!$E$10+1,1))</f>
        <v>403.50418598112844</v>
      </c>
      <c r="AO8" s="62">
        <f t="shared" si="36"/>
        <v>254.25036207346591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5.8</v>
      </c>
      <c r="BD8" s="13">
        <f>IF('Données projet'!$A$88&gt;35,BD7+BC8-BL7,IF(A8&lt;'Données projet'!$A$88,$BA$205^A8,IF(A8='Données projet'!$A$88,'Données projet'!$B$88,BD7+BC8-BL7)))</f>
        <v>4.4310476216936356</v>
      </c>
      <c r="BE8" s="14">
        <f>BD8*VLOOKUP('Données projet'!$B$11,Paramètres!$A$1:$I$89,3,0)*VLOOKUP('Données projet'!$B$11,Paramètres!$A$1:$I$89,5,0)</f>
        <v>3.8709632023115605</v>
      </c>
      <c r="BF8" s="14">
        <f t="shared" si="37"/>
        <v>1.5238736908481918</v>
      </c>
      <c r="BG8" s="22">
        <f t="shared" si="7"/>
        <v>9.3960075889199022</v>
      </c>
      <c r="BH8" s="62">
        <f t="shared" si="8"/>
        <v>272.1737853666977</v>
      </c>
      <c r="BI8" s="62">
        <f ca="1">AVERAGE(OFFSET($BH$3,0,0,'Données projet'!$E$11+1,1))-AVERAGE(OFFSET($H$3,0,0,'Données projet'!$E$11+1,1))</f>
        <v>321.23599968992932</v>
      </c>
      <c r="BJ8" s="62">
        <f t="shared" si="38"/>
        <v>388.05195847800502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270.81494110736412</v>
      </c>
      <c r="S9" s="62">
        <f ca="1">AVERAGE(OFFSET($R$3,0,0,'Données projet'!$E$9+1,1))-AVERAGE(OFFSET($H$3,0,0,'Données projet'!$E$9+1,1))</f>
        <v>364.3481978218424</v>
      </c>
      <c r="T9" s="62">
        <f t="shared" si="34"/>
        <v>231.36959598460686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3.111807635605039</v>
      </c>
      <c r="AK9" s="14">
        <f t="shared" si="35"/>
        <v>1.2565452240335246</v>
      </c>
      <c r="AL9" s="22">
        <f t="shared" si="4"/>
        <v>7.6082145638704972</v>
      </c>
      <c r="AM9" s="62">
        <f t="shared" si="5"/>
        <v>271.60821456387049</v>
      </c>
      <c r="AN9" s="62">
        <f ca="1">AVERAGE(OFFSET($AM$3,0,0,'Données projet'!$E$10+1,1))-AVERAGE(OFFSET($H$3,0,0,'Données projet'!$E$10+1,1))</f>
        <v>403.50418598112844</v>
      </c>
      <c r="AO9" s="62">
        <f t="shared" si="36"/>
        <v>254.25036207346591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5.8</v>
      </c>
      <c r="BD9" s="13">
        <f>IF('Données projet'!$A$88&gt;35,BD8+BC9-BL8,IF(A9&lt;'Données projet'!$A$88,$BA$205^A9,IF(A9='Données projet'!$A$88,'Données projet'!$B$88,BD8+BC9-BL8)))</f>
        <v>5.9677098701087665</v>
      </c>
      <c r="BE9" s="14">
        <f>BD9*VLOOKUP('Données projet'!$B$11,Paramètres!$A$1:$I$89,3,0)*VLOOKUP('Données projet'!$B$11,Paramètres!$A$1:$I$89,5,0)</f>
        <v>5.2133913425270189</v>
      </c>
      <c r="BF9" s="14">
        <f t="shared" si="37"/>
        <v>1.9824378698032765</v>
      </c>
      <c r="BG9" s="22">
        <f t="shared" si="7"/>
        <v>12.53273587814193</v>
      </c>
      <c r="BH9" s="62">
        <f t="shared" si="8"/>
        <v>276.53273587814192</v>
      </c>
      <c r="BI9" s="62">
        <f ca="1">AVERAGE(OFFSET($BH$3,0,0,'Données projet'!$E$11+1,1))-AVERAGE(OFFSET($H$3,0,0,'Données projet'!$E$11+1,1))</f>
        <v>321.23599968992932</v>
      </c>
      <c r="BJ9" s="62">
        <f t="shared" si="38"/>
        <v>388.05195847800502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273.38621175408076</v>
      </c>
      <c r="S10" s="62">
        <f ca="1">AVERAGE(OFFSET($R$3,0,0,'Données projet'!$E$9+1,1))-AVERAGE(OFFSET($H$3,0,0,'Données projet'!$E$9+1,1))</f>
        <v>364.3481978218424</v>
      </c>
      <c r="T10" s="62">
        <f t="shared" si="34"/>
        <v>231.36959598460686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2">
        <f t="shared" si="5"/>
        <v>274.33705514539406</v>
      </c>
      <c r="AN10" s="62">
        <f ca="1">AVERAGE(OFFSET($AM$3,0,0,'Données projet'!$E$10+1,1))-AVERAGE(OFFSET($H$3,0,0,'Données projet'!$E$10+1,1))</f>
        <v>403.50418598112844</v>
      </c>
      <c r="AO10" s="62">
        <f t="shared" si="36"/>
        <v>254.25036207346591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5.8</v>
      </c>
      <c r="BD10" s="13">
        <f>IF('Données projet'!$A$88&gt;35,BD9+BC10-BL9,IF(A10&lt;'Données projet'!$A$88,$BA$205^A10,IF(A10='Données projet'!$A$88,'Données projet'!$B$88,BD9+BC10-BL9)))</f>
        <v>8.0372778932539148</v>
      </c>
      <c r="BE10" s="14">
        <f>BD10*VLOOKUP('Données projet'!$B$11,Paramètres!$A$1:$I$89,3,0)*VLOOKUP('Données projet'!$B$11,Paramètres!$A$1:$I$89,5,0)</f>
        <v>7.0213659675466209</v>
      </c>
      <c r="BF10" s="14">
        <f t="shared" si="37"/>
        <v>2.5789932139603198</v>
      </c>
      <c r="BG10" s="22">
        <f t="shared" si="7"/>
        <v>16.72062557445792</v>
      </c>
      <c r="BH10" s="62">
        <f t="shared" si="8"/>
        <v>281.94284779668016</v>
      </c>
      <c r="BI10" s="62">
        <f ca="1">AVERAGE(OFFSET($BH$3,0,0,'Données projet'!$E$11+1,1))-AVERAGE(OFFSET($H$3,0,0,'Données projet'!$E$11+1,1))</f>
        <v>321.23599968992932</v>
      </c>
      <c r="BJ10" s="62">
        <f t="shared" si="38"/>
        <v>388.05195847800502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276.22547755046565</v>
      </c>
      <c r="S11" s="62">
        <f ca="1">AVERAGE(OFFSET($R$3,0,0,'Données projet'!$E$9+1,1))-AVERAGE(OFFSET($H$3,0,0,'Données projet'!$E$9+1,1))</f>
        <v>364.3481978218424</v>
      </c>
      <c r="T11" s="62">
        <f t="shared" si="34"/>
        <v>231.36959598460686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2">
        <f t="shared" si="5"/>
        <v>277.36529317093459</v>
      </c>
      <c r="AN11" s="62">
        <f ca="1">AVERAGE(OFFSET($AM$3,0,0,'Données projet'!$E$10+1,1))-AVERAGE(OFFSET($H$3,0,0,'Données projet'!$E$10+1,1))</f>
        <v>403.50418598112844</v>
      </c>
      <c r="AO11" s="62">
        <f t="shared" si="36"/>
        <v>254.25036207346591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5.8</v>
      </c>
      <c r="BD11" s="13">
        <f>IF('Données projet'!$A$88&gt;35,BD10+BC11-BL10,IF(A11&lt;'Données projet'!$A$88,$BA$205^A11,IF(A11='Données projet'!$A$88,'Données projet'!$B$88,BD10+BC11-BL10)))</f>
        <v>10.824560399115168</v>
      </c>
      <c r="BE11" s="14">
        <f>BD11*VLOOKUP('Données projet'!$B$11,Paramètres!$A$1:$I$89,3,0)*VLOOKUP('Données projet'!$B$11,Paramètres!$A$1:$I$89,5,0)</f>
        <v>9.4563359646670122</v>
      </c>
      <c r="BF11" s="14">
        <f t="shared" si="37"/>
        <v>3.3550640345230081</v>
      </c>
      <c r="BG11" s="22">
        <f t="shared" si="7"/>
        <v>22.313188331922618</v>
      </c>
      <c r="BH11" s="62">
        <f t="shared" si="8"/>
        <v>288.75763277636707</v>
      </c>
      <c r="BI11" s="62">
        <f ca="1">AVERAGE(OFFSET($BH$3,0,0,'Données projet'!$E$11+1,1))-AVERAGE(OFFSET($H$3,0,0,'Données projet'!$E$11+1,1))</f>
        <v>321.23599968992932</v>
      </c>
      <c r="BJ11" s="62">
        <f t="shared" si="38"/>
        <v>388.05195847800502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279.38615317116773</v>
      </c>
      <c r="S12" s="62">
        <f ca="1">AVERAGE(OFFSET($R$3,0,0,'Données projet'!$E$9+1,1))-AVERAGE(OFFSET($H$3,0,0,'Données projet'!$E$9+1,1))</f>
        <v>364.3481978218424</v>
      </c>
      <c r="T12" s="62">
        <f t="shared" si="34"/>
        <v>231.36959598460686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2">
        <f t="shared" si="5"/>
        <v>280.75262079014198</v>
      </c>
      <c r="AN12" s="62">
        <f ca="1">AVERAGE(OFFSET($AM$3,0,0,'Données projet'!$E$10+1,1))-AVERAGE(OFFSET($H$3,0,0,'Données projet'!$E$10+1,1))</f>
        <v>403.50418598112844</v>
      </c>
      <c r="AO12" s="62">
        <f t="shared" si="36"/>
        <v>254.25036207346591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5.8</v>
      </c>
      <c r="BD12" s="13">
        <f>IF('Données projet'!$A$88&gt;35,BD11+BC12-BL11,IF(A12&lt;'Données projet'!$A$88,$BA$205^A12,IF(A12='Données projet'!$A$88,'Données projet'!$B$88,BD11+BC12-BL11)))</f>
        <v>14.578456710130657</v>
      </c>
      <c r="BE12" s="14">
        <f>BD12*VLOOKUP('Données projet'!$B$11,Paramètres!$A$1:$I$89,3,0)*VLOOKUP('Données projet'!$B$11,Paramètres!$A$1:$I$89,5,0)</f>
        <v>12.735739781970144</v>
      </c>
      <c r="BF12" s="14">
        <f t="shared" si="37"/>
        <v>4.364670141362768</v>
      </c>
      <c r="BG12" s="22">
        <f t="shared" si="7"/>
        <v>29.783213949804821</v>
      </c>
      <c r="BH12" s="62">
        <f t="shared" si="8"/>
        <v>297.44988061647149</v>
      </c>
      <c r="BI12" s="62">
        <f ca="1">AVERAGE(OFFSET($BH$3,0,0,'Données projet'!$E$11+1,1))-AVERAGE(OFFSET($H$3,0,0,'Données projet'!$E$11+1,1))</f>
        <v>321.23599968992932</v>
      </c>
      <c r="BJ12" s="62">
        <f t="shared" si="38"/>
        <v>388.05195847800502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282.93233218914207</v>
      </c>
      <c r="S13" s="62">
        <f ca="1">AVERAGE(OFFSET($R$3,0,0,'Données projet'!$E$9+1,1))-AVERAGE(OFFSET($H$3,0,0,'Données projet'!$E$9+1,1))</f>
        <v>364.3481978218424</v>
      </c>
      <c r="T13" s="62">
        <f t="shared" si="34"/>
        <v>231.36959598460686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2">
        <f t="shared" si="5"/>
        <v>284.57066751792433</v>
      </c>
      <c r="AN13" s="62">
        <f ca="1">AVERAGE(OFFSET($AM$3,0,0,'Données projet'!$E$10+1,1))-AVERAGE(OFFSET($H$3,0,0,'Données projet'!$E$10+1,1))</f>
        <v>403.50418598112844</v>
      </c>
      <c r="AO13" s="62">
        <f t="shared" si="36"/>
        <v>254.25036207346591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5.8</v>
      </c>
      <c r="BD13" s="13">
        <f>IF('Données projet'!$A$88&gt;35,BD12+BC13-BL12,IF(A13&lt;'Données projet'!$A$88,$BA$205^A13,IF(A13='Données projet'!$A$88,'Données projet'!$B$88,BD12+BC13-BL12)))</f>
        <v>19.634183025716826</v>
      </c>
      <c r="BE13" s="14">
        <f>BD13*VLOOKUP('Données projet'!$B$11,Paramètres!$A$1:$I$89,3,0)*VLOOKUP('Données projet'!$B$11,Paramètres!$A$1:$I$89,5,0)</f>
        <v>17.152422291266223</v>
      </c>
      <c r="BF13" s="14">
        <f t="shared" si="37"/>
        <v>5.678086989362658</v>
      </c>
      <c r="BG13" s="22">
        <f t="shared" si="7"/>
        <v>39.763136997095295</v>
      </c>
      <c r="BH13" s="62">
        <f t="shared" si="8"/>
        <v>308.65202588598413</v>
      </c>
      <c r="BI13" s="62">
        <f ca="1">AVERAGE(OFFSET($BH$3,0,0,'Données projet'!$E$11+1,1))-AVERAGE(OFFSET($H$3,0,0,'Données projet'!$E$11+1,1))</f>
        <v>321.23599968992932</v>
      </c>
      <c r="BJ13" s="62">
        <f t="shared" si="38"/>
        <v>388.05195847800502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286.94092810276993</v>
      </c>
      <c r="S14" s="62">
        <f ca="1">AVERAGE(OFFSET($R$3,0,0,'Données projet'!$E$9+1,1))-AVERAGE(OFFSET($H$3,0,0,'Données projet'!$E$9+1,1))</f>
        <v>364.3481978218424</v>
      </c>
      <c r="T14" s="62">
        <f t="shared" si="34"/>
        <v>231.36959598460686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2">
        <f t="shared" si="5"/>
        <v>288.90539420934834</v>
      </c>
      <c r="AN14" s="62">
        <f ca="1">AVERAGE(OFFSET($AM$3,0,0,'Données projet'!$E$10+1,1))-AVERAGE(OFFSET($H$3,0,0,'Données projet'!$E$10+1,1))</f>
        <v>403.50418598112844</v>
      </c>
      <c r="AO14" s="62">
        <f t="shared" si="36"/>
        <v>254.25036207346591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5.8</v>
      </c>
      <c r="BD14" s="13">
        <f>IF('Données projet'!$A$88&gt;35,BD13+BC14-BL13,IF(A14&lt;'Données projet'!$A$88,$BA$205^A14,IF(A14='Données projet'!$A$88,'Données projet'!$B$88,BD13+BC14-BL13)))</f>
        <v>26.443206626903088</v>
      </c>
      <c r="BE14" s="14">
        <f>BD14*VLOOKUP('Données projet'!$B$11,Paramètres!$A$1:$I$89,3,0)*VLOOKUP('Données projet'!$B$11,Paramètres!$A$1:$I$89,5,0)</f>
        <v>23.100785309262541</v>
      </c>
      <c r="BF14" s="14">
        <f t="shared" si="37"/>
        <v>7.3867373282653306</v>
      </c>
      <c r="BG14" s="22">
        <f t="shared" si="7"/>
        <v>53.099101927027704</v>
      </c>
      <c r="BH14" s="62">
        <f t="shared" si="8"/>
        <v>323.21021303813882</v>
      </c>
      <c r="BI14" s="62">
        <f ca="1">AVERAGE(OFFSET($BH$3,0,0,'Données projet'!$E$11+1,1))-AVERAGE(OFFSET($H$3,0,0,'Données projet'!$E$11+1,1))</f>
        <v>321.23599968992932</v>
      </c>
      <c r="BJ14" s="62">
        <f t="shared" si="38"/>
        <v>388.05195847800502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291.50424573777804</v>
      </c>
      <c r="S15" s="62">
        <f ca="1">AVERAGE(OFFSET($R$3,0,0,'Données projet'!$E$9+1,1))-AVERAGE(OFFSET($H$3,0,0,'Données projet'!$E$9+1,1))</f>
        <v>364.3481978218424</v>
      </c>
      <c r="T15" s="62">
        <f t="shared" si="34"/>
        <v>231.36959598460686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2">
        <f t="shared" si="5"/>
        <v>293.85996837222763</v>
      </c>
      <c r="AN15" s="62">
        <f ca="1">AVERAGE(OFFSET($AM$3,0,0,'Données projet'!$E$10+1,1))-AVERAGE(OFFSET($H$3,0,0,'Données projet'!$E$10+1,1))</f>
        <v>403.50418598112844</v>
      </c>
      <c r="AO15" s="62">
        <f t="shared" si="36"/>
        <v>254.25036207346591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5.8</v>
      </c>
      <c r="BD15" s="13">
        <f>IF('Données projet'!$A$88&gt;35,BD14+BC15-BL14,IF(A15&lt;'Données projet'!$A$88,$BA$205^A15,IF(A15='Données projet'!$A$88,'Données projet'!$B$88,BD14+BC15-BL14)))</f>
        <v>35.613561093793592</v>
      </c>
      <c r="BE15" s="14">
        <f>BD15*VLOOKUP('Données projet'!$B$11,Paramètres!$A$1:$I$89,3,0)*VLOOKUP('Données projet'!$B$11,Paramètres!$A$1:$I$89,5,0)</f>
        <v>31.112006971538086</v>
      </c>
      <c r="BF15" s="14">
        <f t="shared" si="37"/>
        <v>9.6095548481396289</v>
      </c>
      <c r="BG15" s="22">
        <f t="shared" si="7"/>
        <v>70.9233868359387</v>
      </c>
      <c r="BH15" s="62">
        <f t="shared" si="8"/>
        <v>342.256720169272</v>
      </c>
      <c r="BI15" s="62">
        <f ca="1">AVERAGE(OFFSET($BH$3,0,0,'Données projet'!$E$11+1,1))-AVERAGE(OFFSET($H$3,0,0,'Données projet'!$E$11+1,1))</f>
        <v>321.23599968992932</v>
      </c>
      <c r="BJ15" s="62">
        <f t="shared" si="38"/>
        <v>388.05195847800502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296.73306974060051</v>
      </c>
      <c r="S16" s="62">
        <f ca="1">AVERAGE(OFFSET($R$3,0,0,'Données projet'!$E$9+1,1))-AVERAGE(OFFSET($H$3,0,0,'Données projet'!$E$9+1,1))</f>
        <v>364.3481978218424</v>
      </c>
      <c r="T16" s="62">
        <f t="shared" si="34"/>
        <v>231.36959598460686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2">
        <f t="shared" si="5"/>
        <v>299.55821782408742</v>
      </c>
      <c r="AN16" s="62">
        <f ca="1">AVERAGE(OFFSET($AM$3,0,0,'Données projet'!$E$10+1,1))-AVERAGE(OFFSET($H$3,0,0,'Données projet'!$E$10+1,1))</f>
        <v>403.50418598112844</v>
      </c>
      <c r="AO16" s="62">
        <f t="shared" si="36"/>
        <v>254.25036207346591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5.8</v>
      </c>
      <c r="BD16" s="13">
        <f>IF('Données projet'!$A$88&gt;35,BD15+BC16-BL15,IF(A16&lt;'Données projet'!$A$88,$BA$205^A16,IF(A16='Données projet'!$A$88,'Données projet'!$B$88,BD15+BC16-BL15)))</f>
        <v>47.964142612378375</v>
      </c>
      <c r="BE16" s="14">
        <f>BD16*VLOOKUP('Données projet'!$B$11,Paramètres!$A$1:$I$89,3,0)*VLOOKUP('Données projet'!$B$11,Paramètres!$A$1:$I$89,5,0)</f>
        <v>41.901474986173753</v>
      </c>
      <c r="BF16" s="14">
        <f t="shared" si="37"/>
        <v>12.501262773491545</v>
      </c>
      <c r="BG16" s="22">
        <f t="shared" si="7"/>
        <v>94.751434931417066</v>
      </c>
      <c r="BH16" s="62">
        <f t="shared" si="8"/>
        <v>367.30699048697261</v>
      </c>
      <c r="BI16" s="62">
        <f ca="1">AVERAGE(OFFSET($BH$3,0,0,'Données projet'!$E$11+1,1))-AVERAGE(OFFSET($H$3,0,0,'Données projet'!$E$11+1,1))</f>
        <v>321.23599968992932</v>
      </c>
      <c r="BJ16" s="62">
        <f t="shared" si="38"/>
        <v>388.05195847800502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302.76037439017989</v>
      </c>
      <c r="S17" s="62">
        <f ca="1">AVERAGE(OFFSET($R$3,0,0,'Données projet'!$E$9+1,1))-AVERAGE(OFFSET($H$3,0,0,'Données projet'!$E$9+1,1))</f>
        <v>364.3481978218424</v>
      </c>
      <c r="T17" s="62">
        <f t="shared" si="34"/>
        <v>231.36959598460686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2">
        <f t="shared" si="5"/>
        <v>306.14877929230755</v>
      </c>
      <c r="AN17" s="62">
        <f ca="1">AVERAGE(OFFSET($AM$3,0,0,'Données projet'!$E$10+1,1))-AVERAGE(OFFSET($H$3,0,0,'Données projet'!$E$10+1,1))</f>
        <v>403.50418598112844</v>
      </c>
      <c r="AO17" s="62">
        <f t="shared" si="36"/>
        <v>254.25036207346591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5.8</v>
      </c>
      <c r="BD17" s="13">
        <f>IF('Données projet'!$A$88&gt;35,BD16+BC17-BL16,IF(A17&lt;'Données projet'!$A$88,$BA$205^A17,IF(A17='Données projet'!$A$88,'Données projet'!$B$88,BD16+BC17-BL16)))</f>
        <v>64.597835933388069</v>
      </c>
      <c r="BE17" s="14">
        <f>BD17*VLOOKUP('Données projet'!$B$11,Paramètres!$A$1:$I$89,3,0)*VLOOKUP('Données projet'!$B$11,Paramètres!$A$1:$I$89,5,0)</f>
        <v>56.432669471407827</v>
      </c>
      <c r="BF17" s="14">
        <f t="shared" si="37"/>
        <v>16.263143652501352</v>
      </c>
      <c r="BG17" s="22">
        <f t="shared" si="7"/>
        <v>126.61187452414181</v>
      </c>
      <c r="BH17" s="62">
        <f t="shared" si="8"/>
        <v>400.38965230191957</v>
      </c>
      <c r="BI17" s="62">
        <f ca="1">AVERAGE(OFFSET($BH$3,0,0,'Données projet'!$E$11+1,1))-AVERAGE(OFFSET($H$3,0,0,'Données projet'!$E$11+1,1))</f>
        <v>321.23599968992932</v>
      </c>
      <c r="BJ17" s="62">
        <f t="shared" si="38"/>
        <v>388.05195847800502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309.74578000827665</v>
      </c>
      <c r="S18" s="62">
        <f ca="1">AVERAGE(OFFSET($R$3,0,0,'Données projet'!$E$9+1,1))-AVERAGE(OFFSET($H$3,0,0,'Données projet'!$E$9+1,1))</f>
        <v>364.3481978218424</v>
      </c>
      <c r="T18" s="62">
        <f t="shared" si="34"/>
        <v>231.36959598460686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2">
        <f t="shared" si="5"/>
        <v>313.81008211298388</v>
      </c>
      <c r="AN18" s="62">
        <f ca="1">AVERAGE(OFFSET($AM$3,0,0,'Données projet'!$E$10+1,1))-AVERAGE(OFFSET($H$3,0,0,'Données projet'!$E$10+1,1))</f>
        <v>403.50418598112844</v>
      </c>
      <c r="AO18" s="62">
        <f t="shared" si="36"/>
        <v>254.25036207346591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87</v>
      </c>
      <c r="BB18" s="13">
        <f>VLOOKUP(A18,'Données projet'!$A$87:$I$107,9,0)</f>
        <v>5.8</v>
      </c>
      <c r="BC18" s="13">
        <f t="array" ref="BC18">INDEX(BB:BB,MIN(IF(ISNUMBER(BB18:BB214),ROW(BB18:BB214),"")))</f>
        <v>5.8</v>
      </c>
      <c r="BD18" s="13">
        <f>IF('Données projet'!$A$88&gt;35,BD17+BC18-BL17,IF(A18&lt;'Données projet'!$A$88,$BA$205^A18,IF(A18='Données projet'!$A$88,'Données projet'!$B$88,BD17+BC18-BL17)))</f>
        <v>87</v>
      </c>
      <c r="BE18" s="14">
        <f>BD18*VLOOKUP('Données projet'!$B$11,Paramètres!$A$1:$I$89,3,0)*VLOOKUP('Données projet'!$B$11,Paramètres!$A$1:$I$89,5,0)</f>
        <v>76.003200000000007</v>
      </c>
      <c r="BF18" s="14">
        <f t="shared" si="37"/>
        <v>21.157049992000456</v>
      </c>
      <c r="BG18" s="22">
        <f t="shared" si="7"/>
        <v>169.22076873606747</v>
      </c>
      <c r="BH18" s="62">
        <f t="shared" si="8"/>
        <v>444.2207687360675</v>
      </c>
      <c r="BI18" s="62">
        <f ca="1">AVERAGE(OFFSET($BH$3,0,0,'Données projet'!$E$11+1,1))-AVERAGE(OFFSET($H$3,0,0,'Données projet'!$E$11+1,1))</f>
        <v>321.23599968992932</v>
      </c>
      <c r="BJ18" s="62">
        <f t="shared" si="38"/>
        <v>388.05195847800502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21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317.88090656215792</v>
      </c>
      <c r="S19" s="62">
        <f ca="1">AVERAGE(OFFSET($R$3,0,0,'Données projet'!$E$9+1,1))-AVERAGE(OFFSET($H$3,0,0,'Données projet'!$E$9+1,1))</f>
        <v>364.3481978218424</v>
      </c>
      <c r="T19" s="62">
        <f t="shared" si="34"/>
        <v>231.36959598460686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2">
        <f t="shared" si="5"/>
        <v>322.75633550905911</v>
      </c>
      <c r="AN19" s="62">
        <f ca="1">AVERAGE(OFFSET($AM$3,0,0,'Données projet'!$E$10+1,1))-AVERAGE(OFFSET($H$3,0,0,'Données projet'!$E$10+1,1))</f>
        <v>403.50418598112844</v>
      </c>
      <c r="AO19" s="62">
        <f t="shared" si="36"/>
        <v>254.25036207346591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14.2</v>
      </c>
      <c r="BD19" s="13">
        <f>IF('Données projet'!$A$88&gt;35,BD18+BC19-BL18,IF(A19&lt;'Données projet'!$A$88,$BA$205^A19,IF(A19='Données projet'!$A$88,'Données projet'!$B$88,BD18+BC19-BL18)))</f>
        <v>80.2</v>
      </c>
      <c r="BE19" s="14">
        <f>BD19*VLOOKUP('Données projet'!$B$11,Paramètres!$A$1:$I$89,3,0)*VLOOKUP('Données projet'!$B$11,Paramètres!$A$1:$I$89,5,0)</f>
        <v>70.062720000000013</v>
      </c>
      <c r="BF19" s="14">
        <f t="shared" si="37"/>
        <v>19.689032345957123</v>
      </c>
      <c r="BG19" s="22">
        <f t="shared" si="7"/>
        <v>156.31763533587534</v>
      </c>
      <c r="BH19" s="62">
        <f t="shared" si="8"/>
        <v>432.53985755809754</v>
      </c>
      <c r="BI19" s="62">
        <f ca="1">AVERAGE(OFFSET($BH$3,0,0,'Données projet'!$E$11+1,1))-AVERAGE(OFFSET($H$3,0,0,'Données projet'!$E$11+1,1))</f>
        <v>321.23599968992932</v>
      </c>
      <c r="BJ19" s="62">
        <f t="shared" si="38"/>
        <v>388.05195847800502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327.39580549186149</v>
      </c>
      <c r="S20" s="62">
        <f ca="1">AVERAGE(OFFSET($R$3,0,0,'Données projet'!$E$9+1,1))-AVERAGE(OFFSET($H$3,0,0,'Données projet'!$E$9+1,1))</f>
        <v>364.3481978218424</v>
      </c>
      <c r="T20" s="62">
        <f t="shared" si="34"/>
        <v>231.36959598460686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2">
        <f t="shared" si="5"/>
        <v>333.24472198839982</v>
      </c>
      <c r="AN20" s="62">
        <f ca="1">AVERAGE(OFFSET($AM$3,0,0,'Données projet'!$E$10+1,1))-AVERAGE(OFFSET($H$3,0,0,'Données projet'!$E$10+1,1))</f>
        <v>403.50418598112844</v>
      </c>
      <c r="AO20" s="62">
        <f t="shared" si="36"/>
        <v>254.25036207346591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14.2</v>
      </c>
      <c r="BD20" s="13">
        <f>IF('Données projet'!$A$88&gt;35,BD19+BC20-BL19,IF(A20&lt;'Données projet'!$A$88,$BA$205^A20,IF(A20='Données projet'!$A$88,'Données projet'!$B$88,BD19+BC20-BL19)))</f>
        <v>94.4</v>
      </c>
      <c r="BE20" s="14">
        <f>BD20*VLOOKUP('Données projet'!$B$11,Paramètres!$A$1:$I$89,3,0)*VLOOKUP('Données projet'!$B$11,Paramètres!$A$1:$I$89,5,0)</f>
        <v>82.467840000000024</v>
      </c>
      <c r="BF20" s="14">
        <f t="shared" si="37"/>
        <v>22.739512759227473</v>
      </c>
      <c r="BG20" s="22">
        <f t="shared" si="7"/>
        <v>183.23613938898788</v>
      </c>
      <c r="BH20" s="62">
        <f t="shared" si="8"/>
        <v>460.68058383343237</v>
      </c>
      <c r="BI20" s="62">
        <f ca="1">AVERAGE(OFFSET($BH$3,0,0,'Données projet'!$E$11+1,1))-AVERAGE(OFFSET($H$3,0,0,'Données projet'!$E$11+1,1))</f>
        <v>321.23599968992932</v>
      </c>
      <c r="BJ20" s="62">
        <f t="shared" si="38"/>
        <v>388.05195847800502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338.56668739624723</v>
      </c>
      <c r="S21" s="62">
        <f ca="1">AVERAGE(OFFSET($R$3,0,0,'Données projet'!$E$9+1,1))-AVERAGE(OFFSET($H$3,0,0,'Données projet'!$E$9+1,1))</f>
        <v>364.3481978218424</v>
      </c>
      <c r="T21" s="62">
        <f t="shared" si="34"/>
        <v>231.36959598460686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2">
        <f t="shared" si="5"/>
        <v>345.58404036091088</v>
      </c>
      <c r="AN21" s="62">
        <f ca="1">AVERAGE(OFFSET($AM$3,0,0,'Données projet'!$E$10+1,1))-AVERAGE(OFFSET($H$3,0,0,'Données projet'!$E$10+1,1))</f>
        <v>403.50418598112844</v>
      </c>
      <c r="AO21" s="62">
        <f t="shared" si="36"/>
        <v>254.25036207346591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14.2</v>
      </c>
      <c r="BD21" s="13">
        <f>IF('Données projet'!$A$88&gt;35,BD20+BC21-BL20,IF(A21&lt;'Données projet'!$A$88,$BA$205^A21,IF(A21='Données projet'!$A$88,'Données projet'!$B$88,BD20+BC21-BL20)))</f>
        <v>108.60000000000001</v>
      </c>
      <c r="BE21" s="14">
        <f>BD21*VLOOKUP('Données projet'!$B$11,Paramètres!$A$1:$I$89,3,0)*VLOOKUP('Données projet'!$B$11,Paramètres!$A$1:$I$89,5,0)</f>
        <v>94.87296000000002</v>
      </c>
      <c r="BF21" s="14">
        <f t="shared" si="37"/>
        <v>25.736834760472274</v>
      </c>
      <c r="BG21" s="22">
        <f t="shared" si="7"/>
        <v>210.06205920782259</v>
      </c>
      <c r="BH21" s="62">
        <f t="shared" si="8"/>
        <v>488.72872587448927</v>
      </c>
      <c r="BI21" s="62">
        <f ca="1">AVERAGE(OFFSET($BH$3,0,0,'Données projet'!$E$11+1,1))-AVERAGE(OFFSET($H$3,0,0,'Données projet'!$E$11+1,1))</f>
        <v>321.23599968992932</v>
      </c>
      <c r="BJ21" s="62">
        <f t="shared" si="38"/>
        <v>388.05195847800502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351.72520722798015</v>
      </c>
      <c r="S22" s="62">
        <f ca="1">AVERAGE(OFFSET($R$3,0,0,'Données projet'!$E$9+1,1))-AVERAGE(OFFSET($H$3,0,0,'Données projet'!$E$9+1,1))</f>
        <v>364.3481978218424</v>
      </c>
      <c r="T22" s="62">
        <f t="shared" si="34"/>
        <v>231.36959598460686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2">
        <f t="shared" si="5"/>
        <v>360.14509112992164</v>
      </c>
      <c r="AN22" s="62">
        <f ca="1">AVERAGE(OFFSET($AM$3,0,0,'Données projet'!$E$10+1,1))-AVERAGE(OFFSET($H$3,0,0,'Données projet'!$E$10+1,1))</f>
        <v>403.50418598112844</v>
      </c>
      <c r="AO22" s="62">
        <f t="shared" si="36"/>
        <v>254.25036207346591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14.2</v>
      </c>
      <c r="BD22" s="13">
        <f>IF('Données projet'!$A$88&gt;35,BD21+BC22-BL21,IF(A22&lt;'Données projet'!$A$88,$BA$205^A22,IF(A22='Données projet'!$A$88,'Données projet'!$B$88,BD21+BC22-BL21)))</f>
        <v>122.80000000000001</v>
      </c>
      <c r="BE22" s="14">
        <f>BD22*VLOOKUP('Données projet'!$B$11,Paramètres!$A$1:$I$89,3,0)*VLOOKUP('Données projet'!$B$11,Paramètres!$A$1:$I$89,5,0)</f>
        <v>107.27808000000003</v>
      </c>
      <c r="BF22" s="14">
        <f t="shared" si="37"/>
        <v>28.688746800886673</v>
      </c>
      <c r="BG22" s="22">
        <f t="shared" si="7"/>
        <v>236.80889001154432</v>
      </c>
      <c r="BH22" s="62">
        <f t="shared" si="8"/>
        <v>516.69777890043315</v>
      </c>
      <c r="BI22" s="62">
        <f ca="1">AVERAGE(OFFSET($BH$3,0,0,'Données projet'!$E$11+1,1))-AVERAGE(OFFSET($H$3,0,0,'Données projet'!$E$11+1,1))</f>
        <v>321.23599968992932</v>
      </c>
      <c r="BJ22" s="62">
        <f t="shared" si="38"/>
        <v>388.05195847800502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367.26962158162712</v>
      </c>
      <c r="S23" s="62">
        <f ca="1">AVERAGE(OFFSET($R$3,0,0,'Données projet'!$E$9+1,1))-AVERAGE(OFFSET($H$3,0,0,'Données projet'!$E$9+1,1))</f>
        <v>364.3481978218424</v>
      </c>
      <c r="T23" s="62">
        <f t="shared" si="34"/>
        <v>231.36959598460686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2">
        <f t="shared" si="5"/>
        <v>377.37315625071483</v>
      </c>
      <c r="AN23" s="62">
        <f ca="1">AVERAGE(OFFSET($AM$3,0,0,'Données projet'!$E$10+1,1))-AVERAGE(OFFSET($H$3,0,0,'Données projet'!$E$10+1,1))</f>
        <v>403.50418598112844</v>
      </c>
      <c r="AO23" s="62">
        <f t="shared" si="36"/>
        <v>254.25036207346591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137</v>
      </c>
      <c r="BB23" s="13">
        <f>VLOOKUP(A23,'Données projet'!$A$87:$I$107,9,0)</f>
        <v>14.2</v>
      </c>
      <c r="BC23" s="13">
        <f t="array" ref="BC23">INDEX(BB:BB,MIN(IF(ISNUMBER(BB23:BB219),ROW(BB23:BB219),"")))</f>
        <v>14.2</v>
      </c>
      <c r="BD23" s="13">
        <f>IF('Données projet'!$A$88&gt;35,BD22+BC23-BL22,IF(A23&lt;'Données projet'!$A$88,$BA$205^A23,IF(A23='Données projet'!$A$88,'Données projet'!$B$88,BD22+BC23-BL22)))</f>
        <v>137</v>
      </c>
      <c r="BE23" s="14">
        <f>BD23*VLOOKUP('Données projet'!$B$11,Paramètres!$A$1:$I$89,3,0)*VLOOKUP('Données projet'!$B$11,Paramètres!$A$1:$I$89,5,0)</f>
        <v>119.68320000000003</v>
      </c>
      <c r="BF23" s="14">
        <f t="shared" si="37"/>
        <v>31.601099532596194</v>
      </c>
      <c r="BG23" s="22">
        <f t="shared" si="7"/>
        <v>263.48682168593842</v>
      </c>
      <c r="BH23" s="62">
        <f t="shared" si="8"/>
        <v>544.59793279704957</v>
      </c>
      <c r="BI23" s="62">
        <f ca="1">AVERAGE(OFFSET($BH$3,0,0,'Données projet'!$E$11+1,1))-AVERAGE(OFFSET($H$3,0,0,'Données projet'!$E$11+1,1))</f>
        <v>321.23599968992932</v>
      </c>
      <c r="BJ23" s="62">
        <f t="shared" si="38"/>
        <v>388.05195847800502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43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1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35.443399841768489</v>
      </c>
      <c r="BS23" s="24">
        <f t="shared" si="9"/>
        <v>35.443399841768489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2">
        <f t="shared" si="0"/>
        <v>379.65226125630295</v>
      </c>
      <c r="S24" s="62">
        <f ca="1">AVERAGE(OFFSET($R$3,0,0,'Données projet'!$E$9+1,1))-AVERAGE(OFFSET($H$3,0,0,'Données projet'!$E$9+1,1))</f>
        <v>364.3481978218424</v>
      </c>
      <c r="T24" s="62">
        <f t="shared" si="34"/>
        <v>231.36959598460686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48.266400000000004</v>
      </c>
      <c r="AK24" s="14">
        <f t="shared" si="35"/>
        <v>14.165134590154434</v>
      </c>
      <c r="AL24" s="22">
        <f t="shared" si="4"/>
        <v>108.73492274451898</v>
      </c>
      <c r="AM24" s="62">
        <f t="shared" si="5"/>
        <v>391.06825607785231</v>
      </c>
      <c r="AN24" s="62">
        <f ca="1">AVERAGE(OFFSET($AM$3,0,0,'Données projet'!$E$10+1,1))-AVERAGE(OFFSET($H$3,0,0,'Données projet'!$E$10+1,1))</f>
        <v>403.50418598112844</v>
      </c>
      <c r="AO24" s="62">
        <f t="shared" si="36"/>
        <v>254.25036207346591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13.8</v>
      </c>
      <c r="BD24" s="13">
        <f>IF('Données projet'!$A$88&gt;35,BD23+BC24-BL23,IF(A24&lt;'Données projet'!$A$88,$BA$205^A24,IF(A24='Données projet'!$A$88,'Données projet'!$B$88,BD23+BC24-BL23)))</f>
        <v>107.80000000000001</v>
      </c>
      <c r="BE24" s="14">
        <f>BD24*VLOOKUP('Données projet'!$B$11,Paramètres!$A$1:$I$89,3,0)*VLOOKUP('Données projet'!$B$11,Paramètres!$A$1:$I$89,5,0)</f>
        <v>94.174080000000018</v>
      </c>
      <c r="BF24" s="14">
        <f t="shared" si="37"/>
        <v>25.569241067746205</v>
      </c>
      <c r="BG24" s="22">
        <f t="shared" si="7"/>
        <v>208.55295085965801</v>
      </c>
      <c r="BH24" s="62">
        <f t="shared" si="8"/>
        <v>490.8862841929913</v>
      </c>
      <c r="BI24" s="62">
        <f ca="1">AVERAGE(OFFSET($BH$3,0,0,'Données projet'!$E$11+1,1))-AVERAGE(OFFSET($H$3,0,0,'Données projet'!$E$11+1,1))</f>
        <v>321.23599968992932</v>
      </c>
      <c r="BJ24" s="62">
        <f t="shared" si="38"/>
        <v>388.05195847800502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25.062268376420707</v>
      </c>
      <c r="BS24" s="24">
        <f t="shared" si="9"/>
        <v>25.062268376420707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2">
        <f t="shared" si="0"/>
        <v>392.00305746847613</v>
      </c>
      <c r="S25" s="62">
        <f ca="1">AVERAGE(OFFSET($R$3,0,0,'Données projet'!$E$9+1,1))-AVERAGE(OFFSET($H$3,0,0,'Données projet'!$E$9+1,1))</f>
        <v>364.3481978218424</v>
      </c>
      <c r="T25" s="62">
        <f t="shared" si="34"/>
        <v>231.36959598460686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53.944800000000008</v>
      </c>
      <c r="AK25" s="14">
        <f t="shared" si="35"/>
        <v>15.627975445731321</v>
      </c>
      <c r="AL25" s="22">
        <f t="shared" si="4"/>
        <v>121.17258390131538</v>
      </c>
      <c r="AM25" s="62">
        <f t="shared" si="5"/>
        <v>404.72813945687091</v>
      </c>
      <c r="AN25" s="62">
        <f ca="1">AVERAGE(OFFSET($AM$3,0,0,'Données projet'!$E$10+1,1))-AVERAGE(OFFSET($H$3,0,0,'Données projet'!$E$10+1,1))</f>
        <v>403.50418598112844</v>
      </c>
      <c r="AO25" s="62">
        <f t="shared" si="36"/>
        <v>254.25036207346591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13.8</v>
      </c>
      <c r="BD25" s="13">
        <f>IF('Données projet'!$A$88&gt;35,BD24+BC25-BL24,IF(A25&lt;'Données projet'!$A$88,$BA$205^A25,IF(A25='Données projet'!$A$88,'Données projet'!$B$88,BD24+BC25-BL24)))</f>
        <v>121.60000000000001</v>
      </c>
      <c r="BE25" s="14">
        <f>BD25*VLOOKUP('Données projet'!$B$11,Paramètres!$A$1:$I$89,3,0)*VLOOKUP('Données projet'!$B$11,Paramètres!$A$1:$I$89,5,0)</f>
        <v>106.22976000000003</v>
      </c>
      <c r="BF25" s="14">
        <f t="shared" si="37"/>
        <v>28.440891625171492</v>
      </c>
      <c r="BG25" s="22">
        <f t="shared" si="7"/>
        <v>234.55138491384039</v>
      </c>
      <c r="BH25" s="62">
        <f t="shared" si="8"/>
        <v>518.10694046939591</v>
      </c>
      <c r="BI25" s="62">
        <f ca="1">AVERAGE(OFFSET($BH$3,0,0,'Données projet'!$E$11+1,1))-AVERAGE(OFFSET($H$3,0,0,'Données projet'!$E$11+1,1))</f>
        <v>321.23599968992932</v>
      </c>
      <c r="BJ25" s="62">
        <f t="shared" si="38"/>
        <v>388.05195847800502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17.721699920884248</v>
      </c>
      <c r="BS25" s="24">
        <f t="shared" si="9"/>
        <v>17.721699920884248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2">
        <f t="shared" si="0"/>
        <v>404.32574406333623</v>
      </c>
      <c r="S26" s="62">
        <f ca="1">AVERAGE(OFFSET($R$3,0,0,'Données projet'!$E$9+1,1))-AVERAGE(OFFSET($H$3,0,0,'Données projet'!$E$9+1,1))</f>
        <v>364.3481978218424</v>
      </c>
      <c r="T26" s="62">
        <f t="shared" si="34"/>
        <v>231.36959598460686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59.623200000000011</v>
      </c>
      <c r="AK26" s="14">
        <f t="shared" si="35"/>
        <v>17.072967249098898</v>
      </c>
      <c r="AL26" s="22">
        <f t="shared" si="4"/>
        <v>133.57915795884725</v>
      </c>
      <c r="AM26" s="62">
        <f t="shared" si="5"/>
        <v>418.35693573662502</v>
      </c>
      <c r="AN26" s="62">
        <f ca="1">AVERAGE(OFFSET($AM$3,0,0,'Données projet'!$E$10+1,1))-AVERAGE(OFFSET($H$3,0,0,'Données projet'!$E$10+1,1))</f>
        <v>403.50418598112844</v>
      </c>
      <c r="AO26" s="62">
        <f t="shared" si="36"/>
        <v>254.25036207346591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13.8</v>
      </c>
      <c r="BD26" s="13">
        <f>IF('Données projet'!$A$88&gt;35,BD25+BC26-BL25,IF(A26&lt;'Données projet'!$A$88,$BA$205^A26,IF(A26='Données projet'!$A$88,'Données projet'!$B$88,BD25+BC26-BL25)))</f>
        <v>135.4</v>
      </c>
      <c r="BE26" s="14">
        <f>BD26*VLOOKUP('Données projet'!$B$11,Paramètres!$A$1:$I$89,3,0)*VLOOKUP('Données projet'!$B$11,Paramètres!$A$1:$I$89,5,0)</f>
        <v>118.28544000000002</v>
      </c>
      <c r="BF26" s="14">
        <f t="shared" si="37"/>
        <v>31.274772013169596</v>
      </c>
      <c r="BG26" s="22">
        <f t="shared" si="7"/>
        <v>260.48403592293715</v>
      </c>
      <c r="BH26" s="62">
        <f t="shared" si="8"/>
        <v>545.26181370071492</v>
      </c>
      <c r="BI26" s="62">
        <f ca="1">AVERAGE(OFFSET($BH$3,0,0,'Données projet'!$E$11+1,1))-AVERAGE(OFFSET($H$3,0,0,'Données projet'!$E$11+1,1))</f>
        <v>321.23599968992932</v>
      </c>
      <c r="BJ26" s="62">
        <f t="shared" si="38"/>
        <v>388.05195847800502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12.531134188210356</v>
      </c>
      <c r="BS26" s="24">
        <f t="shared" si="9"/>
        <v>12.531134188210356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2">
        <f t="shared" si="0"/>
        <v>416.62330272297186</v>
      </c>
      <c r="S27" s="62">
        <f ca="1">AVERAGE(OFFSET($R$3,0,0,'Données projet'!$E$9+1,1))-AVERAGE(OFFSET($H$3,0,0,'Données projet'!$E$9+1,1))</f>
        <v>364.3481978218424</v>
      </c>
      <c r="T27" s="62">
        <f t="shared" si="34"/>
        <v>231.36959598460686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65.301600000000008</v>
      </c>
      <c r="AK27" s="14">
        <f t="shared" si="35"/>
        <v>18.502003309535596</v>
      </c>
      <c r="AL27" s="22">
        <f t="shared" si="4"/>
        <v>145.95794243077449</v>
      </c>
      <c r="AM27" s="62">
        <f t="shared" si="5"/>
        <v>431.95794243077449</v>
      </c>
      <c r="AN27" s="62">
        <f ca="1">AVERAGE(OFFSET($AM$3,0,0,'Données projet'!$E$10+1,1))-AVERAGE(OFFSET($H$3,0,0,'Données projet'!$E$10+1,1))</f>
        <v>403.50418598112844</v>
      </c>
      <c r="AO27" s="62">
        <f t="shared" si="36"/>
        <v>254.25036207346591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13.8</v>
      </c>
      <c r="BD27" s="13">
        <f>IF('Données projet'!$A$88&gt;35,BD26+BC27-BL26,IF(A27&lt;'Données projet'!$A$88,$BA$205^A27,IF(A27='Données projet'!$A$88,'Données projet'!$B$88,BD26+BC27-BL26)))</f>
        <v>149.20000000000002</v>
      </c>
      <c r="BE27" s="14">
        <f>BD27*VLOOKUP('Données projet'!$B$11,Paramètres!$A$1:$I$89,3,0)*VLOOKUP('Données projet'!$B$11,Paramètres!$A$1:$I$89,5,0)</f>
        <v>130.34112000000005</v>
      </c>
      <c r="BF27" s="14">
        <f t="shared" si="37"/>
        <v>34.075170122989917</v>
      </c>
      <c r="BG27" s="22">
        <f t="shared" si="7"/>
        <v>286.35837196420749</v>
      </c>
      <c r="BH27" s="62">
        <f t="shared" si="8"/>
        <v>572.35837196420744</v>
      </c>
      <c r="BI27" s="62">
        <f ca="1">AVERAGE(OFFSET($BH$3,0,0,'Données projet'!$E$11+1,1))-AVERAGE(OFFSET($H$3,0,0,'Données projet'!$E$11+1,1))</f>
        <v>321.23599968992932</v>
      </c>
      <c r="BJ27" s="62">
        <f t="shared" si="38"/>
        <v>388.05195847800502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8.8608499604421258</v>
      </c>
      <c r="BS27" s="24">
        <f t="shared" si="9"/>
        <v>8.8608499604421258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428.89816692885358</v>
      </c>
      <c r="S28" s="62">
        <f ca="1">AVERAGE(OFFSET($R$3,0,0,'Données projet'!$E$9+1,1))-AVERAGE(OFFSET($H$3,0,0,'Données projet'!$E$9+1,1))</f>
        <v>364.3481978218424</v>
      </c>
      <c r="T28" s="62">
        <f t="shared" si="34"/>
        <v>231.36959598460686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70.98</v>
      </c>
      <c r="AK28" s="14">
        <f t="shared" si="35"/>
        <v>19.916628839746853</v>
      </c>
      <c r="AL28" s="22">
        <f t="shared" si="4"/>
        <v>158.31162856255909</v>
      </c>
      <c r="AM28" s="62">
        <f t="shared" si="5"/>
        <v>445.53385078478129</v>
      </c>
      <c r="AN28" s="62">
        <f ca="1">AVERAGE(OFFSET($AM$3,0,0,'Données projet'!$E$10+1,1))-AVERAGE(OFFSET($H$3,0,0,'Données projet'!$E$10+1,1))</f>
        <v>403.50418598112844</v>
      </c>
      <c r="AO28" s="62">
        <f t="shared" si="36"/>
        <v>254.25036207346591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163</v>
      </c>
      <c r="BB28" s="13">
        <f>VLOOKUP(A28,'Données projet'!$A$87:$I$107,9,0)</f>
        <v>13.8</v>
      </c>
      <c r="BC28" s="13">
        <f t="array" ref="BC28">INDEX(BB:BB,MIN(IF(ISNUMBER(BB28:BB224),ROW(BB28:BB224),"")))</f>
        <v>13.8</v>
      </c>
      <c r="BD28" s="13">
        <f>IF('Données projet'!$A$88&gt;35,BD27+BC28-BL27,IF(A28&lt;'Données projet'!$A$88,$BA$205^A28,IF(A28='Données projet'!$A$88,'Données projet'!$B$88,BD27+BC28-BL27)))</f>
        <v>163.00000000000003</v>
      </c>
      <c r="BE28" s="14">
        <f>BD28*VLOOKUP('Données projet'!$B$11,Paramètres!$A$1:$I$89,3,0)*VLOOKUP('Données projet'!$B$11,Paramètres!$A$1:$I$89,5,0)</f>
        <v>142.39680000000004</v>
      </c>
      <c r="BF28" s="14">
        <f t="shared" si="37"/>
        <v>36.845535084476985</v>
      </c>
      <c r="BG28" s="22">
        <f t="shared" si="7"/>
        <v>312.18040027213078</v>
      </c>
      <c r="BH28" s="62">
        <f t="shared" si="8"/>
        <v>599.40262249435295</v>
      </c>
      <c r="BI28" s="62">
        <f ca="1">AVERAGE(OFFSET($BH$3,0,0,'Données projet'!$E$11+1,1))-AVERAGE(OFFSET($H$3,0,0,'Données projet'!$E$11+1,1))</f>
        <v>321.23599968992932</v>
      </c>
      <c r="BJ28" s="62">
        <f t="shared" si="38"/>
        <v>388.05195847800502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44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1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42.533232048472939</v>
      </c>
      <c r="BS28" s="24">
        <f t="shared" si="9"/>
        <v>42.533232048472939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428.14827288949664</v>
      </c>
      <c r="S29" s="62">
        <f ca="1">AVERAGE(OFFSET($R$3,0,0,'Données projet'!$E$9+1,1))-AVERAGE(OFFSET($H$3,0,0,'Données projet'!$E$9+1,1))</f>
        <v>364.3481978218424</v>
      </c>
      <c r="T29" s="62">
        <f t="shared" si="34"/>
        <v>231.36959598460686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69.966000000000008</v>
      </c>
      <c r="AK29" s="14">
        <f t="shared" si="35"/>
        <v>19.665013934342461</v>
      </c>
      <c r="AL29" s="22">
        <f t="shared" si="4"/>
        <v>156.10734926897979</v>
      </c>
      <c r="AM29" s="62">
        <f t="shared" si="5"/>
        <v>444.55179371342422</v>
      </c>
      <c r="AN29" s="62">
        <f ca="1">AVERAGE(OFFSET($AM$3,0,0,'Données projet'!$E$10+1,1))-AVERAGE(OFFSET($H$3,0,0,'Données projet'!$E$10+1,1))</f>
        <v>403.50418598112844</v>
      </c>
      <c r="AO29" s="62">
        <f t="shared" si="36"/>
        <v>254.25036207346591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</v>
      </c>
      <c r="BD29" s="13">
        <f>IF('Données projet'!$A$88&gt;35,BD28+BC29-BL28,IF(A29&lt;'Données projet'!$A$88,$BA$205^A29,IF(A29='Données projet'!$A$88,'Données projet'!$B$88,BD28+BC29-BL28)))</f>
        <v>132.00000000000003</v>
      </c>
      <c r="BE29" s="14">
        <f>BD29*VLOOKUP('Données projet'!$B$11,Paramètres!$A$1:$I$89,3,0)*VLOOKUP('Données projet'!$B$11,Paramètres!$A$1:$I$89,5,0)</f>
        <v>115.31520000000003</v>
      </c>
      <c r="BF29" s="14">
        <f t="shared" si="37"/>
        <v>30.579827148797317</v>
      </c>
      <c r="BG29" s="22">
        <f t="shared" si="7"/>
        <v>254.10050561748869</v>
      </c>
      <c r="BH29" s="62">
        <f t="shared" si="8"/>
        <v>542.54495006193315</v>
      </c>
      <c r="BI29" s="62">
        <f ca="1">AVERAGE(OFFSET($BH$3,0,0,'Données projet'!$E$11+1,1))-AVERAGE(OFFSET($H$3,0,0,'Données projet'!$E$11+1,1))</f>
        <v>321.23599968992932</v>
      </c>
      <c r="BJ29" s="62">
        <f t="shared" si="38"/>
        <v>388.05195847800502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30.075536807256206</v>
      </c>
      <c r="BS29" s="24">
        <f t="shared" si="9"/>
        <v>30.075536807256206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443.16183437358302</v>
      </c>
      <c r="S30" s="62">
        <f ca="1">AVERAGE(OFFSET($R$3,0,0,'Données projet'!$E$9+1,1))-AVERAGE(OFFSET($H$3,0,0,'Données projet'!$E$9+1,1))</f>
        <v>364.3481978218424</v>
      </c>
      <c r="T30" s="62">
        <f t="shared" si="34"/>
        <v>231.36959598460686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77.064000000000007</v>
      </c>
      <c r="AK30" s="14">
        <f t="shared" si="35"/>
        <v>21.417762186678065</v>
      </c>
      <c r="AL30" s="22">
        <f t="shared" si="4"/>
        <v>171.52240247513097</v>
      </c>
      <c r="AM30" s="62">
        <f t="shared" si="5"/>
        <v>461.18906914179763</v>
      </c>
      <c r="AN30" s="62">
        <f ca="1">AVERAGE(OFFSET($AM$3,0,0,'Données projet'!$E$10+1,1))-AVERAGE(OFFSET($H$3,0,0,'Données projet'!$E$10+1,1))</f>
        <v>403.50418598112844</v>
      </c>
      <c r="AO30" s="62">
        <f t="shared" si="36"/>
        <v>254.25036207346591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</v>
      </c>
      <c r="BD30" s="13">
        <f>IF('Données projet'!$A$88&gt;35,BD29+BC30-BL29,IF(A30&lt;'Données projet'!$A$88,$BA$205^A30,IF(A30='Données projet'!$A$88,'Données projet'!$B$88,BD29+BC30-BL29)))</f>
        <v>145.00000000000003</v>
      </c>
      <c r="BE30" s="14">
        <f>BD30*VLOOKUP('Données projet'!$B$11,Paramètres!$A$1:$I$89,3,0)*VLOOKUP('Données projet'!$B$11,Paramètres!$A$1:$I$89,5,0)</f>
        <v>126.67200000000003</v>
      </c>
      <c r="BF30" s="14">
        <f t="shared" si="37"/>
        <v>33.226199426361347</v>
      </c>
      <c r="BG30" s="22">
        <f t="shared" si="7"/>
        <v>278.48936400091276</v>
      </c>
      <c r="BH30" s="62">
        <f t="shared" si="8"/>
        <v>568.15603066757944</v>
      </c>
      <c r="BI30" s="62">
        <f ca="1">AVERAGE(OFFSET($BH$3,0,0,'Données projet'!$E$11+1,1))-AVERAGE(OFFSET($H$3,0,0,'Données projet'!$E$11+1,1))</f>
        <v>321.23599968992932</v>
      </c>
      <c r="BJ30" s="62">
        <f t="shared" si="38"/>
        <v>388.05195847800502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21.266616024236473</v>
      </c>
      <c r="BS30" s="24">
        <f t="shared" si="9"/>
        <v>21.266616024236473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458.14591643983221</v>
      </c>
      <c r="S31" s="62">
        <f ca="1">AVERAGE(OFFSET($R$3,0,0,'Données projet'!$E$9+1,1))-AVERAGE(OFFSET($H$3,0,0,'Données projet'!$E$9+1,1))</f>
        <v>364.3481978218424</v>
      </c>
      <c r="T31" s="62">
        <f t="shared" si="34"/>
        <v>231.36959598460686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84.162000000000006</v>
      </c>
      <c r="AK31" s="14">
        <f t="shared" si="35"/>
        <v>23.151791590506594</v>
      </c>
      <c r="AL31" s="22">
        <f t="shared" si="4"/>
        <v>186.90485368679899</v>
      </c>
      <c r="AM31" s="62">
        <f t="shared" si="5"/>
        <v>477.79374257568782</v>
      </c>
      <c r="AN31" s="62">
        <f ca="1">AVERAGE(OFFSET($AM$3,0,0,'Données projet'!$E$10+1,1))-AVERAGE(OFFSET($H$3,0,0,'Données projet'!$E$10+1,1))</f>
        <v>403.50418598112844</v>
      </c>
      <c r="AO31" s="62">
        <f t="shared" si="36"/>
        <v>254.25036207346591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</v>
      </c>
      <c r="BD31" s="13">
        <f>IF('Données projet'!$A$88&gt;35,BD30+BC31-BL30,IF(A31&lt;'Données projet'!$A$88,$BA$205^A31,IF(A31='Données projet'!$A$88,'Données projet'!$B$88,BD30+BC31-BL30)))</f>
        <v>158.00000000000003</v>
      </c>
      <c r="BE31" s="14">
        <f>BD31*VLOOKUP('Données projet'!$B$11,Paramètres!$A$1:$I$89,3,0)*VLOOKUP('Données projet'!$B$11,Paramètres!$A$1:$I$89,5,0)</f>
        <v>138.02880000000005</v>
      </c>
      <c r="BF31" s="14">
        <f t="shared" si="37"/>
        <v>35.845059256813073</v>
      </c>
      <c r="BG31" s="22">
        <f t="shared" si="7"/>
        <v>302.83030487228285</v>
      </c>
      <c r="BH31" s="62">
        <f t="shared" si="8"/>
        <v>593.71919376117171</v>
      </c>
      <c r="BI31" s="62">
        <f ca="1">AVERAGE(OFFSET($BH$3,0,0,'Données projet'!$E$11+1,1))-AVERAGE(OFFSET($H$3,0,0,'Données projet'!$E$11+1,1))</f>
        <v>321.23599968992932</v>
      </c>
      <c r="BJ31" s="62">
        <f t="shared" si="38"/>
        <v>388.05195847800502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15.037768403628107</v>
      </c>
      <c r="BS31" s="24">
        <f t="shared" si="9"/>
        <v>15.037768403628107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473.10328796969736</v>
      </c>
      <c r="S32" s="62">
        <f ca="1">AVERAGE(OFFSET($R$3,0,0,'Données projet'!$E$9+1,1))-AVERAGE(OFFSET($H$3,0,0,'Données projet'!$E$9+1,1))</f>
        <v>364.3481978218424</v>
      </c>
      <c r="T32" s="62">
        <f t="shared" si="34"/>
        <v>231.36959598460686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91.26</v>
      </c>
      <c r="AK32" s="14">
        <f t="shared" si="35"/>
        <v>24.868860330902777</v>
      </c>
      <c r="AL32" s="22">
        <f t="shared" si="4"/>
        <v>202.25776507632233</v>
      </c>
      <c r="AM32" s="62">
        <f t="shared" si="5"/>
        <v>494.36887618743344</v>
      </c>
      <c r="AN32" s="62">
        <f ca="1">AVERAGE(OFFSET($AM$3,0,0,'Données projet'!$E$10+1,1))-AVERAGE(OFFSET($H$3,0,0,'Données projet'!$E$10+1,1))</f>
        <v>403.50418598112844</v>
      </c>
      <c r="AO32" s="62">
        <f t="shared" si="36"/>
        <v>254.25036207346591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</v>
      </c>
      <c r="BD32" s="13">
        <f>IF('Données projet'!$A$88&gt;35,BD31+BC32-BL31,IF(A32&lt;'Données projet'!$A$88,$BA$205^A32,IF(A32='Données projet'!$A$88,'Données projet'!$B$88,BD31+BC32-BL31)))</f>
        <v>171.00000000000003</v>
      </c>
      <c r="BE32" s="14">
        <f>BD32*VLOOKUP('Données projet'!$B$11,Paramètres!$A$1:$I$89,3,0)*VLOOKUP('Données projet'!$B$11,Paramètres!$A$1:$I$89,5,0)</f>
        <v>149.38560000000004</v>
      </c>
      <c r="BF32" s="14">
        <f t="shared" si="37"/>
        <v>38.438927680599591</v>
      </c>
      <c r="BG32" s="22">
        <f t="shared" si="7"/>
        <v>327.12771904371101</v>
      </c>
      <c r="BH32" s="62">
        <f t="shared" si="8"/>
        <v>619.23883015482215</v>
      </c>
      <c r="BI32" s="62">
        <f ca="1">AVERAGE(OFFSET($BH$3,0,0,'Données projet'!$E$11+1,1))-AVERAGE(OFFSET($H$3,0,0,'Données projet'!$E$11+1,1))</f>
        <v>321.23599968992932</v>
      </c>
      <c r="BJ32" s="62">
        <f t="shared" si="38"/>
        <v>388.05195847800502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10.633308012118238</v>
      </c>
      <c r="BS32" s="24">
        <f t="shared" si="9"/>
        <v>10.633308012118238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488.03626265127355</v>
      </c>
      <c r="S33" s="62">
        <f ca="1">AVERAGE(OFFSET($R$3,0,0,'Données projet'!$E$9+1,1))-AVERAGE(OFFSET($H$3,0,0,'Données projet'!$E$9+1,1))</f>
        <v>364.3481978218424</v>
      </c>
      <c r="T33" s="62">
        <f t="shared" si="34"/>
        <v>231.36959598460686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98.358000000000004</v>
      </c>
      <c r="AK33" s="14">
        <f t="shared" si="35"/>
        <v>26.570437554143126</v>
      </c>
      <c r="AL33" s="22">
        <f t="shared" si="4"/>
        <v>217.58369540679928</v>
      </c>
      <c r="AM33" s="62">
        <f t="shared" si="5"/>
        <v>510.91702874013259</v>
      </c>
      <c r="AN33" s="62">
        <f ca="1">AVERAGE(OFFSET($AM$3,0,0,'Données projet'!$E$10+1,1))-AVERAGE(OFFSET($H$3,0,0,'Données projet'!$E$10+1,1))</f>
        <v>403.50418598112844</v>
      </c>
      <c r="AO33" s="62">
        <f t="shared" si="36"/>
        <v>254.25036207346591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184</v>
      </c>
      <c r="BB33" s="13">
        <f>VLOOKUP(A33,'Données projet'!$A$87:$I$107,9,0)</f>
        <v>13</v>
      </c>
      <c r="BC33" s="13">
        <f t="array" ref="BC33">INDEX(BB:BB,MIN(IF(ISNUMBER(BB33:BB229),ROW(BB33:BB229),"")))</f>
        <v>13</v>
      </c>
      <c r="BD33" s="13">
        <f>IF('Données projet'!$A$88&gt;35,BD32+BC33-BL32,IF(A33&lt;'Données projet'!$A$88,$BA$205^A33,IF(A33='Données projet'!$A$88,'Données projet'!$B$88,BD32+BC33-BL32)))</f>
        <v>184.00000000000003</v>
      </c>
      <c r="BE33" s="14">
        <f>BD33*VLOOKUP('Données projet'!$B$11,Paramètres!$A$1:$I$89,3,0)*VLOOKUP('Données projet'!$B$11,Paramètres!$A$1:$I$89,5,0)</f>
        <v>160.74240000000003</v>
      </c>
      <c r="BF33" s="14">
        <f t="shared" si="37"/>
        <v>41.009920657227809</v>
      </c>
      <c r="BG33" s="22">
        <f t="shared" si="7"/>
        <v>351.38529181133845</v>
      </c>
      <c r="BH33" s="62">
        <f t="shared" si="8"/>
        <v>644.71862514467171</v>
      </c>
      <c r="BI33" s="62">
        <f ca="1">AVERAGE(OFFSET($BH$3,0,0,'Données projet'!$E$11+1,1))-AVERAGE(OFFSET($H$3,0,0,'Données projet'!$E$11+1,1))</f>
        <v>321.23599968992932</v>
      </c>
      <c r="BJ33" s="62">
        <f t="shared" si="38"/>
        <v>388.05195847800502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44</v>
      </c>
      <c r="BM33" s="17">
        <f>IF(ISNA(VLOOKUP(A33,'Données projet'!$A$87:$I$107,5,0)),0%,VLOOKUP(A33,'Données projet'!$A$87:$I$107,5,0)*VLOOKUP('Données projet'!$B$11,Paramètres!$A$1:$I$89,7,0))</f>
        <v>4.3000000000000003E-2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0.9</v>
      </c>
      <c r="BP33" s="23">
        <f>EXP(-LN(2)/35)*BP32+(1-EXP(-LN(2)/35))/(LN(2)/35)*BL33*BM33*VLOOKUP('Données projet'!$B$11,Paramètres!$A$1:$I$89,3,0)*0.475*44/12</f>
        <v>1.8271780433754923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40.159782660745037</v>
      </c>
      <c r="BS33" s="24">
        <f t="shared" si="9"/>
        <v>41.986960704120527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2">
        <f t="shared" si="0"/>
        <v>462.55410206940076</v>
      </c>
      <c r="S34" s="62">
        <f ca="1">AVERAGE(OFFSET($R$3,0,0,'Données projet'!$E$9+1,1))-AVERAGE(OFFSET($H$3,0,0,'Données projet'!$E$9+1,1))</f>
        <v>364.3481978218424</v>
      </c>
      <c r="T34" s="62">
        <f t="shared" si="34"/>
        <v>231.36959598460686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85.176000000000002</v>
      </c>
      <c r="AK34" s="14">
        <f t="shared" si="35"/>
        <v>23.398088487656441</v>
      </c>
      <c r="AL34" s="22">
        <f t="shared" si="4"/>
        <v>189.09987078266829</v>
      </c>
      <c r="AM34" s="62">
        <f t="shared" si="5"/>
        <v>482.4332041160016</v>
      </c>
      <c r="AN34" s="62">
        <f ca="1">AVERAGE(OFFSET($AM$3,0,0,'Données projet'!$E$10+1,1))-AVERAGE(OFFSET($H$3,0,0,'Données projet'!$E$10+1,1))</f>
        <v>403.50418598112844</v>
      </c>
      <c r="AO34" s="62">
        <f t="shared" si="36"/>
        <v>254.25036207346591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12.2</v>
      </c>
      <c r="BD34" s="13">
        <f>IF('Données projet'!$A$88&gt;35,BD33+BC34-BL33,IF(A34&lt;'Données projet'!$A$88,$BA$205^A34,IF(A34='Données projet'!$A$88,'Données projet'!$B$88,BD33+BC34-BL33)))</f>
        <v>152.20000000000002</v>
      </c>
      <c r="BE34" s="14">
        <f>BD34*VLOOKUP('Données projet'!$B$11,Paramètres!$A$1:$I$89,3,0)*VLOOKUP('Données projet'!$B$11,Paramètres!$A$1:$I$89,5,0)</f>
        <v>132.96192000000002</v>
      </c>
      <c r="BF34" s="14">
        <f t="shared" si="37"/>
        <v>34.679872132599144</v>
      </c>
      <c r="BG34" s="22">
        <f t="shared" si="7"/>
        <v>291.97612129761018</v>
      </c>
      <c r="BH34" s="62">
        <f t="shared" si="8"/>
        <v>585.30945463094349</v>
      </c>
      <c r="BI34" s="62">
        <f ca="1">AVERAGE(OFFSET($BH$3,0,0,'Données projet'!$E$11+1,1))-AVERAGE(OFFSET($H$3,0,0,'Données projet'!$E$11+1,1))</f>
        <v>321.23599968992932</v>
      </c>
      <c r="BJ34" s="62">
        <f t="shared" si="38"/>
        <v>388.05195847800502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1.7913481964134608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28.397254650390749</v>
      </c>
      <c r="BS34" s="24">
        <f t="shared" si="9"/>
        <v>30.188602846804208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2">
        <f t="shared" si="0"/>
        <v>478.24526587136597</v>
      </c>
      <c r="S35" s="62">
        <f ca="1">AVERAGE(OFFSET($R$3,0,0,'Données projet'!$E$9+1,1))-AVERAGE(OFFSET($H$3,0,0,'Données projet'!$E$9+1,1))</f>
        <v>364.3481978218424</v>
      </c>
      <c r="T35" s="62">
        <f t="shared" si="34"/>
        <v>231.36959598460686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93.288000000000011</v>
      </c>
      <c r="AK35" s="14">
        <f t="shared" si="35"/>
        <v>25.356547829040977</v>
      </c>
      <c r="AL35" s="22">
        <f t="shared" si="4"/>
        <v>206.63925413557971</v>
      </c>
      <c r="AM35" s="62">
        <f t="shared" si="5"/>
        <v>499.97258746891305</v>
      </c>
      <c r="AN35" s="62">
        <f ca="1">AVERAGE(OFFSET($AM$3,0,0,'Données projet'!$E$10+1,1))-AVERAGE(OFFSET($H$3,0,0,'Données projet'!$E$10+1,1))</f>
        <v>403.50418598112844</v>
      </c>
      <c r="AO35" s="62">
        <f t="shared" si="36"/>
        <v>254.25036207346591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12.2</v>
      </c>
      <c r="BD35" s="13">
        <f>IF('Données projet'!$A$88&gt;35,BD34+BC35-BL34,IF(A35&lt;'Données projet'!$A$88,$BA$205^A35,IF(A35='Données projet'!$A$88,'Données projet'!$B$88,BD34+BC35-BL34)))</f>
        <v>164.4</v>
      </c>
      <c r="BE35" s="14">
        <f>BD35*VLOOKUP('Données projet'!$B$11,Paramètres!$A$1:$I$89,3,0)*VLOOKUP('Données projet'!$B$11,Paramètres!$A$1:$I$89,5,0)</f>
        <v>143.61984000000001</v>
      </c>
      <c r="BF35" s="14">
        <f t="shared" si="37"/>
        <v>37.125023974706046</v>
      </c>
      <c r="BG35" s="22">
        <f t="shared" si="7"/>
        <v>314.79730475594641</v>
      </c>
      <c r="BH35" s="62">
        <f t="shared" si="8"/>
        <v>608.13063808927973</v>
      </c>
      <c r="BI35" s="62">
        <f ca="1">AVERAGE(OFFSET($BH$3,0,0,'Données projet'!$E$11+1,1))-AVERAGE(OFFSET($H$3,0,0,'Données projet'!$E$11+1,1))</f>
        <v>321.23599968992932</v>
      </c>
      <c r="BJ35" s="62">
        <f t="shared" si="38"/>
        <v>388.05195847800502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1.7562209508963058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20.079891330372522</v>
      </c>
      <c r="BS35" s="24">
        <f t="shared" si="9"/>
        <v>21.836112281268829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2">
        <f t="shared" si="0"/>
        <v>493.9053274736159</v>
      </c>
      <c r="S36" s="62">
        <f ca="1">AVERAGE(OFFSET($R$3,0,0,'Données projet'!$E$9+1,1))-AVERAGE(OFFSET($H$3,0,0,'Données projet'!$E$9+1,1))</f>
        <v>364.3481978218424</v>
      </c>
      <c r="T36" s="62">
        <f t="shared" si="34"/>
        <v>231.36959598460686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101.4</v>
      </c>
      <c r="AK36" s="14">
        <f t="shared" si="35"/>
        <v>27.295257887453797</v>
      </c>
      <c r="AL36" s="22">
        <f t="shared" si="4"/>
        <v>224.14424082064872</v>
      </c>
      <c r="AM36" s="62">
        <f t="shared" si="5"/>
        <v>517.477574153982</v>
      </c>
      <c r="AN36" s="62">
        <f ca="1">AVERAGE(OFFSET($AM$3,0,0,'Données projet'!$E$10+1,1))-AVERAGE(OFFSET($H$3,0,0,'Données projet'!$E$10+1,1))</f>
        <v>403.50418598112844</v>
      </c>
      <c r="AO36" s="62">
        <f t="shared" si="36"/>
        <v>254.25036207346591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12.2</v>
      </c>
      <c r="BD36" s="13">
        <f>IF('Données projet'!$A$88&gt;35,BD35+BC36-BL35,IF(A36&lt;'Données projet'!$A$88,$BA$205^A36,IF(A36='Données projet'!$A$88,'Données projet'!$B$88,BD35+BC36-BL35)))</f>
        <v>176.6</v>
      </c>
      <c r="BE36" s="14">
        <f>BD36*VLOOKUP('Données projet'!$B$11,Paramètres!$A$1:$I$89,3,0)*VLOOKUP('Données projet'!$B$11,Paramètres!$A$1:$I$89,5,0)</f>
        <v>154.27776</v>
      </c>
      <c r="BF36" s="14">
        <f t="shared" si="37"/>
        <v>39.549125277353333</v>
      </c>
      <c r="BG36" s="22">
        <f t="shared" si="7"/>
        <v>337.58182519139035</v>
      </c>
      <c r="BH36" s="62">
        <f t="shared" si="8"/>
        <v>630.91515852472367</v>
      </c>
      <c r="BI36" s="62">
        <f ca="1">AVERAGE(OFFSET($BH$3,0,0,'Données projet'!$E$11+1,1))-AVERAGE(OFFSET($H$3,0,0,'Données projet'!$E$11+1,1))</f>
        <v>321.23599968992932</v>
      </c>
      <c r="BJ36" s="62">
        <f t="shared" si="38"/>
        <v>388.05195847800502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1.7217825292382383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14.198627325195377</v>
      </c>
      <c r="BS36" s="24">
        <f t="shared" si="9"/>
        <v>15.920409854433615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2">
        <f t="shared" si="0"/>
        <v>509.537057935093</v>
      </c>
      <c r="S37" s="62">
        <f ca="1">AVERAGE(OFFSET($R$3,0,0,'Données projet'!$E$9+1,1))-AVERAGE(OFFSET($H$3,0,0,'Données projet'!$E$9+1,1))</f>
        <v>364.3481978218424</v>
      </c>
      <c r="T37" s="62">
        <f t="shared" si="34"/>
        <v>231.36959598460686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109.51200000000001</v>
      </c>
      <c r="AK37" s="14">
        <f t="shared" si="35"/>
        <v>29.215978230632555</v>
      </c>
      <c r="AL37" s="22">
        <f t="shared" si="4"/>
        <v>241.61789541835174</v>
      </c>
      <c r="AM37" s="62">
        <f t="shared" si="5"/>
        <v>534.95122875168499</v>
      </c>
      <c r="AN37" s="62">
        <f ca="1">AVERAGE(OFFSET($AM$3,0,0,'Données projet'!$E$10+1,1))-AVERAGE(OFFSET($H$3,0,0,'Données projet'!$E$10+1,1))</f>
        <v>403.50418598112844</v>
      </c>
      <c r="AO37" s="62">
        <f t="shared" si="36"/>
        <v>254.25036207346591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12.2</v>
      </c>
      <c r="BD37" s="13">
        <f>IF('Données projet'!$A$88&gt;35,BD36+BC37-BL36,IF(A37&lt;'Données projet'!$A$88,$BA$205^A37,IF(A37='Données projet'!$A$88,'Données projet'!$B$88,BD36+BC37-BL36)))</f>
        <v>188.79999999999998</v>
      </c>
      <c r="BE37" s="14">
        <f>BD37*VLOOKUP('Données projet'!$B$11,Paramètres!$A$1:$I$89,3,0)*VLOOKUP('Données projet'!$B$11,Paramètres!$A$1:$I$89,5,0)</f>
        <v>164.93567999999999</v>
      </c>
      <c r="BF37" s="14">
        <f t="shared" si="37"/>
        <v>41.953795695589498</v>
      </c>
      <c r="BG37" s="22">
        <f t="shared" si="7"/>
        <v>360.33250350315166</v>
      </c>
      <c r="BH37" s="62">
        <f t="shared" si="8"/>
        <v>653.66583683648491</v>
      </c>
      <c r="BI37" s="62">
        <f ca="1">AVERAGE(OFFSET($BH$3,0,0,'Données projet'!$E$11+1,1))-AVERAGE(OFFSET($H$3,0,0,'Données projet'!$E$11+1,1))</f>
        <v>321.23599968992932</v>
      </c>
      <c r="BJ37" s="62">
        <f t="shared" si="38"/>
        <v>388.05195847800502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1.6880194240235222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10.039945665186263</v>
      </c>
      <c r="BS37" s="24">
        <f t="shared" si="9"/>
        <v>11.727965089209786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364.3481978218424</v>
      </c>
      <c r="T38" s="62">
        <f t="shared" si="34"/>
        <v>231.36959598460686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117.62400000000001</v>
      </c>
      <c r="AK38" s="14">
        <f t="shared" si="35"/>
        <v>31.120192961985413</v>
      </c>
      <c r="AL38" s="22">
        <f t="shared" si="4"/>
        <v>259.06280274212457</v>
      </c>
      <c r="AM38" s="62">
        <f t="shared" si="5"/>
        <v>552.39613607545789</v>
      </c>
      <c r="AN38" s="62">
        <f ca="1">AVERAGE(OFFSET($AM$3,0,0,'Données projet'!$E$10+1,1))-AVERAGE(OFFSET($H$3,0,0,'Données projet'!$E$10+1,1))</f>
        <v>403.50418598112844</v>
      </c>
      <c r="AO38" s="62">
        <f t="shared" si="36"/>
        <v>254.25036207346591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201</v>
      </c>
      <c r="BB38" s="13">
        <f>VLOOKUP(A38,'Données projet'!$A$87:$I$107,9,0)</f>
        <v>12.2</v>
      </c>
      <c r="BC38" s="13">
        <f t="array" ref="BC38">INDEX(BB:BB,MIN(IF(ISNUMBER(BB38:BB234),ROW(BB38:BB234),"")))</f>
        <v>12.2</v>
      </c>
      <c r="BD38" s="13">
        <f>IF('Données projet'!$A$88&gt;35,BD37+BC38-BL37,IF(A38&lt;'Données projet'!$A$88,$BA$205^A38,IF(A38='Données projet'!$A$88,'Données projet'!$B$88,BD37+BC38-BL37)))</f>
        <v>200.99999999999997</v>
      </c>
      <c r="BE38" s="14">
        <f>BD38*VLOOKUP('Données projet'!$B$11,Paramètres!$A$1:$I$89,3,0)*VLOOKUP('Données projet'!$B$11,Paramètres!$A$1:$I$89,5,0)</f>
        <v>175.59359999999998</v>
      </c>
      <c r="BF38" s="14">
        <f t="shared" si="37"/>
        <v>44.340433728638573</v>
      </c>
      <c r="BG38" s="22">
        <f t="shared" si="7"/>
        <v>383.05177541071208</v>
      </c>
      <c r="BH38" s="62">
        <f t="shared" si="8"/>
        <v>676.3851087440454</v>
      </c>
      <c r="BI38" s="62">
        <f ca="1">AVERAGE(OFFSET($BH$3,0,0,'Données projet'!$E$11+1,1))-AVERAGE(OFFSET($H$3,0,0,'Données projet'!$E$11+1,1))</f>
        <v>321.23599968992932</v>
      </c>
      <c r="BJ38" s="62">
        <f t="shared" si="38"/>
        <v>388.05195847800502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42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1.654918392708606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7.0993136625976891</v>
      </c>
      <c r="BS38" s="24">
        <f t="shared" si="9"/>
        <v>8.7542320553062947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364.3481978218424</v>
      </c>
      <c r="T39" s="62">
        <f t="shared" si="34"/>
        <v>231.36959598460686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104.84760000000001</v>
      </c>
      <c r="AK39" s="14">
        <f t="shared" si="35"/>
        <v>28.113670466115643</v>
      </c>
      <c r="AL39" s="22">
        <f t="shared" si="4"/>
        <v>231.57421272848475</v>
      </c>
      <c r="AM39" s="62">
        <f t="shared" si="5"/>
        <v>524.90754606181804</v>
      </c>
      <c r="AN39" s="62">
        <f ca="1">AVERAGE(OFFSET($AM$3,0,0,'Données projet'!$E$10+1,1))-AVERAGE(OFFSET($H$3,0,0,'Données projet'!$E$10+1,1))</f>
        <v>403.50418598112844</v>
      </c>
      <c r="AO39" s="62">
        <f t="shared" si="36"/>
        <v>254.25036207346591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10.8</v>
      </c>
      <c r="BD39" s="13">
        <f>IF('Données projet'!$A$88&gt;35,BD38+BC39-BL38,IF(A39&lt;'Données projet'!$A$88,$BA$205^A39,IF(A39='Données projet'!$A$88,'Données projet'!$B$88,BD38+BC39-BL38)))</f>
        <v>169.79999999999998</v>
      </c>
      <c r="BE39" s="14">
        <f>BD39*VLOOKUP('Données projet'!$B$11,Paramètres!$A$1:$I$89,3,0)*VLOOKUP('Données projet'!$B$11,Paramètres!$A$1:$I$89,5,0)</f>
        <v>148.33727999999999</v>
      </c>
      <c r="BF39" s="14">
        <f t="shared" si="37"/>
        <v>38.200481752654802</v>
      </c>
      <c r="BG39" s="22">
        <f t="shared" si="7"/>
        <v>324.88660171920714</v>
      </c>
      <c r="BH39" s="62">
        <f t="shared" si="8"/>
        <v>618.21993505254045</v>
      </c>
      <c r="BI39" s="62">
        <f ca="1">AVERAGE(OFFSET($BH$3,0,0,'Données projet'!$E$11+1,1))-AVERAGE(OFFSET($H$3,0,0,'Données projet'!$E$11+1,1))</f>
        <v>321.23599968992932</v>
      </c>
      <c r="BJ39" s="62">
        <f t="shared" si="38"/>
        <v>388.05195847800502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1.6224664524281398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5.0199728325931314</v>
      </c>
      <c r="BS39" s="24">
        <f t="shared" si="9"/>
        <v>6.642439285021271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364.3481978218424</v>
      </c>
      <c r="T40" s="62">
        <f t="shared" si="34"/>
        <v>231.36959598460686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113.36520000000003</v>
      </c>
      <c r="AK40" s="14">
        <f t="shared" si="35"/>
        <v>30.122456058687614</v>
      </c>
      <c r="AL40" s="22">
        <f t="shared" si="4"/>
        <v>249.9076676355476</v>
      </c>
      <c r="AM40" s="62">
        <f t="shared" si="5"/>
        <v>543.24100096888094</v>
      </c>
      <c r="AN40" s="62">
        <f ca="1">AVERAGE(OFFSET($AM$3,0,0,'Données projet'!$E$10+1,1))-AVERAGE(OFFSET($H$3,0,0,'Données projet'!$E$10+1,1))</f>
        <v>403.50418598112844</v>
      </c>
      <c r="AO40" s="62">
        <f t="shared" si="36"/>
        <v>254.25036207346591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10.8</v>
      </c>
      <c r="BD40" s="13">
        <f>IF('Données projet'!$A$88&gt;35,BD39+BC40-BL39,IF(A40&lt;'Données projet'!$A$88,$BA$205^A40,IF(A40='Données projet'!$A$88,'Données projet'!$B$88,BD39+BC40-BL39)))</f>
        <v>180.6</v>
      </c>
      <c r="BE40" s="14">
        <f>BD40*VLOOKUP('Données projet'!$B$11,Paramètres!$A$1:$I$89,3,0)*VLOOKUP('Données projet'!$B$11,Paramètres!$A$1:$I$89,5,0)</f>
        <v>157.77216000000001</v>
      </c>
      <c r="BF40" s="14">
        <f t="shared" si="37"/>
        <v>40.339610539653599</v>
      </c>
      <c r="BG40" s="22">
        <f t="shared" si="7"/>
        <v>345.04466702323003</v>
      </c>
      <c r="BH40" s="62">
        <f t="shared" si="8"/>
        <v>638.37800035656335</v>
      </c>
      <c r="BI40" s="62">
        <f ca="1">AVERAGE(OFFSET($BH$3,0,0,'Données projet'!$E$11+1,1))-AVERAGE(OFFSET($H$3,0,0,'Données projet'!$E$11+1,1))</f>
        <v>321.23599968992932</v>
      </c>
      <c r="BJ40" s="62">
        <f t="shared" si="38"/>
        <v>388.05195847800502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1.5906508749028445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3.5496568312988446</v>
      </c>
      <c r="BS40" s="24">
        <f t="shared" si="9"/>
        <v>5.1403077062016891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2">
        <f t="shared" si="0"/>
        <v>533.32608479725729</v>
      </c>
      <c r="S41" s="62">
        <f ca="1">AVERAGE(OFFSET($R$3,0,0,'Données projet'!$E$9+1,1))-AVERAGE(OFFSET($H$3,0,0,'Données projet'!$E$9+1,1))</f>
        <v>364.3481978218424</v>
      </c>
      <c r="T41" s="62">
        <f t="shared" si="34"/>
        <v>231.36959598460686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121.88280000000002</v>
      </c>
      <c r="AK41" s="14">
        <f t="shared" si="35"/>
        <v>32.113732800054677</v>
      </c>
      <c r="AL41" s="22">
        <f t="shared" si="4"/>
        <v>268.21062796009522</v>
      </c>
      <c r="AM41" s="62">
        <f t="shared" si="5"/>
        <v>561.54396129342854</v>
      </c>
      <c r="AN41" s="62">
        <f ca="1">AVERAGE(OFFSET($AM$3,0,0,'Données projet'!$E$10+1,1))-AVERAGE(OFFSET($H$3,0,0,'Données projet'!$E$10+1,1))</f>
        <v>403.50418598112844</v>
      </c>
      <c r="AO41" s="62">
        <f t="shared" si="36"/>
        <v>254.25036207346591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10.8</v>
      </c>
      <c r="BD41" s="13">
        <f>IF('Données projet'!$A$88&gt;35,BD40+BC41-BL40,IF(A41&lt;'Données projet'!$A$88,$BA$205^A41,IF(A41='Données projet'!$A$88,'Données projet'!$B$88,BD40+BC41-BL40)))</f>
        <v>191.4</v>
      </c>
      <c r="BE41" s="14">
        <f>BD41*VLOOKUP('Données projet'!$B$11,Paramètres!$A$1:$I$89,3,0)*VLOOKUP('Données projet'!$B$11,Paramètres!$A$1:$I$89,5,0)</f>
        <v>167.20704000000003</v>
      </c>
      <c r="BF41" s="14">
        <f t="shared" si="37"/>
        <v>42.463891647822834</v>
      </c>
      <c r="BG41" s="22">
        <f t="shared" si="7"/>
        <v>365.17687261995815</v>
      </c>
      <c r="BH41" s="62">
        <f t="shared" si="8"/>
        <v>658.51020595329146</v>
      </c>
      <c r="BI41" s="62">
        <f ca="1">AVERAGE(OFFSET($BH$3,0,0,'Données projet'!$E$11+1,1))-AVERAGE(OFFSET($H$3,0,0,'Données projet'!$E$11+1,1))</f>
        <v>321.23599968992932</v>
      </c>
      <c r="BJ41" s="62">
        <f t="shared" si="38"/>
        <v>388.05195847800502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1.5594591814472341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2.5099864162965657</v>
      </c>
      <c r="BS41" s="24">
        <f t="shared" si="9"/>
        <v>4.0694455977437993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364.3481978218424</v>
      </c>
      <c r="T42" s="62">
        <f t="shared" si="34"/>
        <v>231.36959598460686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130.40040000000002</v>
      </c>
      <c r="AK42" s="14">
        <f t="shared" si="35"/>
        <v>34.088863450406919</v>
      </c>
      <c r="AL42" s="22">
        <f t="shared" si="4"/>
        <v>286.48546717612544</v>
      </c>
      <c r="AM42" s="62">
        <f t="shared" si="5"/>
        <v>579.8188005094587</v>
      </c>
      <c r="AN42" s="62">
        <f ca="1">AVERAGE(OFFSET($AM$3,0,0,'Données projet'!$E$10+1,1))-AVERAGE(OFFSET($H$3,0,0,'Données projet'!$E$10+1,1))</f>
        <v>403.50418598112844</v>
      </c>
      <c r="AO42" s="62">
        <f t="shared" si="36"/>
        <v>254.25036207346591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10.8</v>
      </c>
      <c r="BD42" s="13">
        <f>IF('Données projet'!$A$88&gt;35,BD41+BC42-BL41,IF(A42&lt;'Données projet'!$A$88,$BA$205^A42,IF(A42='Données projet'!$A$88,'Données projet'!$B$88,BD41+BC42-BL41)))</f>
        <v>202.20000000000002</v>
      </c>
      <c r="BE42" s="14">
        <f>BD42*VLOOKUP('Données projet'!$B$11,Paramètres!$A$1:$I$89,3,0)*VLOOKUP('Données projet'!$B$11,Paramètres!$A$1:$I$89,5,0)</f>
        <v>176.64192000000003</v>
      </c>
      <c r="BF42" s="14">
        <f t="shared" si="37"/>
        <v>44.574258350008236</v>
      </c>
      <c r="BG42" s="22">
        <f t="shared" si="7"/>
        <v>385.28484395959771</v>
      </c>
      <c r="BH42" s="62">
        <f t="shared" si="8"/>
        <v>678.61817729293102</v>
      </c>
      <c r="BI42" s="62">
        <f ca="1">AVERAGE(OFFSET($BH$3,0,0,'Données projet'!$E$11+1,1))-AVERAGE(OFFSET($H$3,0,0,'Données projet'!$E$11+1,1))</f>
        <v>321.23599968992932</v>
      </c>
      <c r="BJ42" s="62">
        <f t="shared" si="38"/>
        <v>388.05195847800502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1.5288791380752336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1.7748284156494223</v>
      </c>
      <c r="BS42" s="24">
        <f t="shared" si="9"/>
        <v>3.3037075537246556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123.95760000000001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364.3481978218424</v>
      </c>
      <c r="T43" s="62">
        <f t="shared" si="34"/>
        <v>231.36959598460686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138.91800000000003</v>
      </c>
      <c r="AK43" s="14">
        <f t="shared" si="35"/>
        <v>36.049022673886341</v>
      </c>
      <c r="AL43" s="22">
        <f t="shared" si="4"/>
        <v>304.73423115701877</v>
      </c>
      <c r="AM43" s="62">
        <f t="shared" si="5"/>
        <v>598.06756449035208</v>
      </c>
      <c r="AN43" s="62">
        <f ca="1">AVERAGE(OFFSET($AM$3,0,0,'Données projet'!$E$10+1,1))-AVERAGE(OFFSET($H$3,0,0,'Données projet'!$E$10+1,1))</f>
        <v>403.50418598112844</v>
      </c>
      <c r="AO43" s="62">
        <f t="shared" si="36"/>
        <v>254.25036207346591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213</v>
      </c>
      <c r="BB43" s="13">
        <f>VLOOKUP(A43,'Données projet'!$A$87:$I$107,9,0)</f>
        <v>10.8</v>
      </c>
      <c r="BC43" s="13">
        <f t="array" ref="BC43">INDEX(BB:BB,MIN(IF(ISNUMBER(BB43:BB239),ROW(BB43:BB239),"")))</f>
        <v>10.8</v>
      </c>
      <c r="BD43" s="13">
        <f>IF('Données projet'!$A$88&gt;35,BD42+BC43-BL42,IF(A43&lt;'Données projet'!$A$88,$BA$205^A43,IF(A43='Données projet'!$A$88,'Données projet'!$B$88,BD42+BC43-BL42)))</f>
        <v>213.00000000000003</v>
      </c>
      <c r="BE43" s="14">
        <f>BD43*VLOOKUP('Données projet'!$B$11,Paramètres!$A$1:$I$89,3,0)*VLOOKUP('Données projet'!$B$11,Paramètres!$A$1:$I$89,5,0)</f>
        <v>186.07680000000005</v>
      </c>
      <c r="BF43" s="14">
        <f t="shared" si="37"/>
        <v>46.671538591528673</v>
      </c>
      <c r="BG43" s="22">
        <f t="shared" si="7"/>
        <v>405.37002304691242</v>
      </c>
      <c r="BH43" s="62">
        <f t="shared" si="8"/>
        <v>698.70335638024574</v>
      </c>
      <c r="BI43" s="62">
        <f ca="1">AVERAGE(OFFSET($BH$3,0,0,'Données projet'!$E$11+1,1))-AVERAGE(OFFSET($H$3,0,0,'Données projet'!$E$11+1,1))</f>
        <v>321.23599968992932</v>
      </c>
      <c r="BJ43" s="62">
        <f t="shared" si="38"/>
        <v>388.05195847800502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39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1.4988987507017733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1.2549932081482829</v>
      </c>
      <c r="BS43" s="24">
        <f t="shared" si="9"/>
        <v>2.7538919588500561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364.3481978218424</v>
      </c>
      <c r="T44" s="62">
        <f t="shared" si="34"/>
        <v>231.36959598460686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126.14160000000005</v>
      </c>
      <c r="AK44" s="14">
        <f t="shared" si="35"/>
        <v>33.10323903126482</v>
      </c>
      <c r="AL44" s="22">
        <f t="shared" si="4"/>
        <v>277.35142797945298</v>
      </c>
      <c r="AM44" s="62">
        <f t="shared" si="5"/>
        <v>570.68476131278635</v>
      </c>
      <c r="AN44" s="62">
        <f ca="1">AVERAGE(OFFSET($AM$3,0,0,'Données projet'!$E$10+1,1))-AVERAGE(OFFSET($H$3,0,0,'Données projet'!$E$10+1,1))</f>
        <v>403.50418598112844</v>
      </c>
      <c r="AO44" s="62">
        <f t="shared" si="36"/>
        <v>254.25036207346591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9.8000000000000007</v>
      </c>
      <c r="BD44" s="13">
        <f>IF('Données projet'!$A$88&gt;35,BD43+BC44-BL43,IF(A44&lt;'Données projet'!$A$88,$BA$205^A44,IF(A44='Données projet'!$A$88,'Données projet'!$B$88,BD43+BC44-BL43)))</f>
        <v>183.80000000000004</v>
      </c>
      <c r="BE44" s="14">
        <f>BD44*VLOOKUP('Données projet'!$B$11,Paramètres!$A$1:$I$89,3,0)*VLOOKUP('Données projet'!$B$11,Paramètres!$A$1:$I$89,5,0)</f>
        <v>160.56768000000005</v>
      </c>
      <c r="BF44" s="14">
        <f t="shared" si="37"/>
        <v>40.970530810309882</v>
      </c>
      <c r="BG44" s="22">
        <f t="shared" si="7"/>
        <v>351.0123838279564</v>
      </c>
      <c r="BH44" s="62">
        <f t="shared" si="8"/>
        <v>644.34571716128971</v>
      </c>
      <c r="BI44" s="62">
        <f ca="1">AVERAGE(OFFSET($BH$3,0,0,'Données projet'!$E$11+1,1))-AVERAGE(OFFSET($H$3,0,0,'Données projet'!$E$11+1,1))</f>
        <v>321.23599968992932</v>
      </c>
      <c r="BJ44" s="62">
        <f t="shared" si="38"/>
        <v>388.05195847800502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1.4695062604384759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0.88741420782471114</v>
      </c>
      <c r="BS44" s="24">
        <f t="shared" si="9"/>
        <v>2.356920468263187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2">
        <f t="shared" si="0"/>
        <v>557.83878140250954</v>
      </c>
      <c r="S45" s="62">
        <f ca="1">AVERAGE(OFFSET($R$3,0,0,'Données projet'!$E$9+1,1))-AVERAGE(OFFSET($H$3,0,0,'Données projet'!$E$9+1,1))</f>
        <v>364.3481978218424</v>
      </c>
      <c r="T45" s="62">
        <f t="shared" si="34"/>
        <v>231.36959598460686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134.65920000000006</v>
      </c>
      <c r="AK45" s="14">
        <f t="shared" si="35"/>
        <v>35.07074737441733</v>
      </c>
      <c r="AL45" s="22">
        <f t="shared" si="4"/>
        <v>295.61299167711024</v>
      </c>
      <c r="AM45" s="62">
        <f t="shared" si="5"/>
        <v>588.94632501044362</v>
      </c>
      <c r="AN45" s="62">
        <f ca="1">AVERAGE(OFFSET($AM$3,0,0,'Données projet'!$E$10+1,1))-AVERAGE(OFFSET($H$3,0,0,'Données projet'!$E$10+1,1))</f>
        <v>403.50418598112844</v>
      </c>
      <c r="AO45" s="62">
        <f t="shared" si="36"/>
        <v>254.25036207346591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9.8000000000000007</v>
      </c>
      <c r="BD45" s="13">
        <f>IF('Données projet'!$A$88&gt;35,BD44+BC45-BL44,IF(A45&lt;'Données projet'!$A$88,$BA$205^A45,IF(A45='Données projet'!$A$88,'Données projet'!$B$88,BD44+BC45-BL44)))</f>
        <v>193.60000000000005</v>
      </c>
      <c r="BE45" s="14">
        <f>BD45*VLOOKUP('Données projet'!$B$11,Paramètres!$A$1:$I$89,3,0)*VLOOKUP('Données projet'!$B$11,Paramètres!$A$1:$I$89,5,0)</f>
        <v>169.12896000000006</v>
      </c>
      <c r="BF45" s="14">
        <f t="shared" si="37"/>
        <v>42.894881315146776</v>
      </c>
      <c r="BG45" s="22">
        <f t="shared" si="7"/>
        <v>369.27485695721407</v>
      </c>
      <c r="BH45" s="62">
        <f t="shared" si="8"/>
        <v>662.60819029054733</v>
      </c>
      <c r="BI45" s="62">
        <f ca="1">AVERAGE(OFFSET($BH$3,0,0,'Données projet'!$E$11+1,1))-AVERAGE(OFFSET($H$3,0,0,'Données projet'!$E$11+1,1))</f>
        <v>321.23599968992932</v>
      </c>
      <c r="BJ45" s="62">
        <f t="shared" si="38"/>
        <v>388.05195847800502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1.4406901389815929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0.62749660407414143</v>
      </c>
      <c r="BS45" s="24">
        <f t="shared" si="9"/>
        <v>2.0681867430557341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364.3481978218424</v>
      </c>
      <c r="T46" s="62">
        <f t="shared" si="34"/>
        <v>231.36959598460686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2">
        <f t="shared" si="5"/>
        <v>607.18273374145838</v>
      </c>
      <c r="AN46" s="62">
        <f ca="1">AVERAGE(OFFSET($AM$3,0,0,'Données projet'!$E$10+1,1))-AVERAGE(OFFSET($H$3,0,0,'Données projet'!$E$10+1,1))</f>
        <v>403.50418598112844</v>
      </c>
      <c r="AO46" s="62">
        <f t="shared" si="36"/>
        <v>254.25036207346591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9.8000000000000007</v>
      </c>
      <c r="BD46" s="13">
        <f>IF('Données projet'!$A$88&gt;35,BD45+BC46-BL45,IF(A46&lt;'Données projet'!$A$88,$BA$205^A46,IF(A46='Données projet'!$A$88,'Données projet'!$B$88,BD45+BC46-BL45)))</f>
        <v>203.40000000000006</v>
      </c>
      <c r="BE46" s="14">
        <f>BD46*VLOOKUP('Données projet'!$B$11,Paramètres!$A$1:$I$89,3,0)*VLOOKUP('Données projet'!$B$11,Paramètres!$A$1:$I$89,5,0)</f>
        <v>177.69024000000007</v>
      </c>
      <c r="BF46" s="14">
        <f t="shared" si="37"/>
        <v>44.807921499827692</v>
      </c>
      <c r="BG46" s="22">
        <f t="shared" si="7"/>
        <v>387.5176312788667</v>
      </c>
      <c r="BH46" s="62">
        <f t="shared" si="8"/>
        <v>680.85096461219996</v>
      </c>
      <c r="BI46" s="62">
        <f ca="1">AVERAGE(OFFSET($BH$3,0,0,'Données projet'!$E$11+1,1))-AVERAGE(OFFSET($H$3,0,0,'Données projet'!$E$11+1,1))</f>
        <v>321.23599968992932</v>
      </c>
      <c r="BJ46" s="62">
        <f t="shared" si="38"/>
        <v>388.05195847800502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1.4124390840903809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0.44370710391235557</v>
      </c>
      <c r="BS46" s="24">
        <f t="shared" si="9"/>
        <v>1.8561461880027363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364.3481978218424</v>
      </c>
      <c r="T47" s="62">
        <f t="shared" si="34"/>
        <v>231.36959598460686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151.69440000000006</v>
      </c>
      <c r="AK47" s="14">
        <f t="shared" si="35"/>
        <v>38.963392010880654</v>
      </c>
      <c r="AL47" s="22">
        <f t="shared" si="4"/>
        <v>332.06232108561721</v>
      </c>
      <c r="AM47" s="62">
        <f t="shared" si="5"/>
        <v>625.39565441895047</v>
      </c>
      <c r="AN47" s="62">
        <f ca="1">AVERAGE(OFFSET($AM$3,0,0,'Données projet'!$E$10+1,1))-AVERAGE(OFFSET($H$3,0,0,'Données projet'!$E$10+1,1))</f>
        <v>403.50418598112844</v>
      </c>
      <c r="AO47" s="62">
        <f t="shared" si="36"/>
        <v>254.25036207346591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9.8000000000000007</v>
      </c>
      <c r="BD47" s="13">
        <f>IF('Données projet'!$A$88&gt;35,BD46+BC47-BL46,IF(A47&lt;'Données projet'!$A$88,$BA$205^A47,IF(A47='Données projet'!$A$88,'Données projet'!$B$88,BD46+BC47-BL46)))</f>
        <v>213.20000000000007</v>
      </c>
      <c r="BE47" s="14">
        <f>BD47*VLOOKUP('Données projet'!$B$11,Paramètres!$A$1:$I$89,3,0)*VLOOKUP('Données projet'!$B$11,Paramètres!$A$1:$I$89,5,0)</f>
        <v>186.25152000000008</v>
      </c>
      <c r="BF47" s="14">
        <f t="shared" si="37"/>
        <v>46.71025851515671</v>
      </c>
      <c r="BG47" s="22">
        <f t="shared" si="7"/>
        <v>405.7417642472314</v>
      </c>
      <c r="BH47" s="62">
        <f t="shared" si="8"/>
        <v>699.07509758056472</v>
      </c>
      <c r="BI47" s="62">
        <f ca="1">AVERAGE(OFFSET($BH$3,0,0,'Données projet'!$E$11+1,1))-AVERAGE(OFFSET($H$3,0,0,'Données projet'!$E$11+1,1))</f>
        <v>321.23599968992932</v>
      </c>
      <c r="BJ47" s="62">
        <f t="shared" si="38"/>
        <v>388.05195847800502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1.3847420151541434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0.31374830203707071</v>
      </c>
      <c r="BS47" s="24">
        <f t="shared" si="9"/>
        <v>1.6984903171912142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364.3481978218424</v>
      </c>
      <c r="T48" s="62">
        <f t="shared" si="34"/>
        <v>231.36959598460686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160.21200000000007</v>
      </c>
      <c r="AK48" s="14">
        <f t="shared" si="35"/>
        <v>40.890328912852731</v>
      </c>
      <c r="AL48" s="22">
        <f t="shared" si="4"/>
        <v>350.25322285655193</v>
      </c>
      <c r="AM48" s="62">
        <f t="shared" si="5"/>
        <v>643.58655618988519</v>
      </c>
      <c r="AN48" s="62">
        <f ca="1">AVERAGE(OFFSET($AM$3,0,0,'Données projet'!$E$10+1,1))-AVERAGE(OFFSET($H$3,0,0,'Données projet'!$E$10+1,1))</f>
        <v>403.50418598112844</v>
      </c>
      <c r="AO48" s="62">
        <f t="shared" si="36"/>
        <v>254.25036207346591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223</v>
      </c>
      <c r="BB48" s="13">
        <f>VLOOKUP(A48,'Données projet'!$A$87:$I$107,9,0)</f>
        <v>9.8000000000000007</v>
      </c>
      <c r="BC48" s="13">
        <f t="array" ref="BC48">INDEX(BB:BB,MIN(IF(ISNUMBER(BB48:BB244),ROW(BB48:BB244),"")))</f>
        <v>9.8000000000000007</v>
      </c>
      <c r="BD48" s="13">
        <f>IF('Données projet'!$A$88&gt;35,BD47+BC48-BL47,IF(A48&lt;'Données projet'!$A$88,$BA$205^A48,IF(A48='Données projet'!$A$88,'Données projet'!$B$88,BD47+BC48-BL47)))</f>
        <v>223.00000000000009</v>
      </c>
      <c r="BE48" s="14">
        <f>BD48*VLOOKUP('Données projet'!$B$11,Paramètres!$A$1:$I$89,3,0)*VLOOKUP('Données projet'!$B$11,Paramètres!$A$1:$I$89,5,0)</f>
        <v>194.81280000000012</v>
      </c>
      <c r="BF48" s="14">
        <f t="shared" si="37"/>
        <v>48.602440540253902</v>
      </c>
      <c r="BG48" s="22">
        <f t="shared" si="7"/>
        <v>423.9482106076091</v>
      </c>
      <c r="BH48" s="62">
        <f t="shared" si="8"/>
        <v>717.28154394094236</v>
      </c>
      <c r="BI48" s="62">
        <f ca="1">AVERAGE(OFFSET($BH$3,0,0,'Données projet'!$E$11+1,1))-AVERAGE(OFFSET($H$3,0,0,'Données projet'!$E$11+1,1))</f>
        <v>321.23599968992932</v>
      </c>
      <c r="BJ48" s="62">
        <f t="shared" si="38"/>
        <v>388.05195847800502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36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1.3575880688462016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0.22185355195617779</v>
      </c>
      <c r="BS48" s="24">
        <f t="shared" si="9"/>
        <v>1.5794416208023794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581.91234573782231</v>
      </c>
      <c r="S49" s="62">
        <f ca="1">AVERAGE(OFFSET($R$3,0,0,'Données projet'!$E$9+1,1))-AVERAGE(OFFSET($H$3,0,0,'Données projet'!$E$9+1,1))</f>
        <v>364.3481978218424</v>
      </c>
      <c r="T49" s="62">
        <f t="shared" si="34"/>
        <v>231.36959598460686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147.23280000000005</v>
      </c>
      <c r="AK49" s="14">
        <f t="shared" si="35"/>
        <v>37.949049623906205</v>
      </c>
      <c r="AL49" s="22">
        <f t="shared" si="4"/>
        <v>322.52505476163668</v>
      </c>
      <c r="AM49" s="62">
        <f t="shared" si="5"/>
        <v>615.85838809497</v>
      </c>
      <c r="AN49" s="62">
        <f ca="1">AVERAGE(OFFSET($AM$3,0,0,'Données projet'!$E$10+1,1))-AVERAGE(OFFSET($H$3,0,0,'Données projet'!$E$10+1,1))</f>
        <v>403.50418598112844</v>
      </c>
      <c r="AO49" s="62">
        <f t="shared" si="36"/>
        <v>254.25036207346591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8.8000000000000007</v>
      </c>
      <c r="BD49" s="13">
        <f>IF('Données projet'!$A$88&gt;35,BD48+BC49-BL48,IF(A49&lt;'Données projet'!$A$88,$BA$205^A49,IF(A49='Données projet'!$A$88,'Données projet'!$B$88,BD48+BC49-BL48)))</f>
        <v>195.8000000000001</v>
      </c>
      <c r="BE49" s="14">
        <f>BD49*VLOOKUP('Données projet'!$B$11,Paramètres!$A$1:$I$89,3,0)*VLOOKUP('Données projet'!$B$11,Paramètres!$A$1:$I$89,5,0)</f>
        <v>171.05088000000012</v>
      </c>
      <c r="BF49" s="14">
        <f t="shared" si="37"/>
        <v>43.325301264581704</v>
      </c>
      <c r="BG49" s="22">
        <f t="shared" si="7"/>
        <v>373.37184903581334</v>
      </c>
      <c r="BH49" s="62">
        <f t="shared" si="8"/>
        <v>666.70518236914666</v>
      </c>
      <c r="BI49" s="62">
        <f ca="1">AVERAGE(OFFSET($BH$3,0,0,'Données projet'!$E$11+1,1))-AVERAGE(OFFSET($H$3,0,0,'Données projet'!$E$11+1,1))</f>
        <v>321.23599968992932</v>
      </c>
      <c r="BJ49" s="62">
        <f t="shared" si="38"/>
        <v>388.05195847800502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1.3309665948630869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0.15687415101853536</v>
      </c>
      <c r="BS49" s="24">
        <f t="shared" si="9"/>
        <v>1.4878407458816223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597.80704287706749</v>
      </c>
      <c r="S50" s="62">
        <f ca="1">AVERAGE(OFFSET($R$3,0,0,'Données projet'!$E$9+1,1))-AVERAGE(OFFSET($H$3,0,0,'Données projet'!$E$9+1,1))</f>
        <v>364.3481978218424</v>
      </c>
      <c r="T50" s="62">
        <f t="shared" si="34"/>
        <v>231.36959598460686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155.54760000000005</v>
      </c>
      <c r="AK50" s="14">
        <f t="shared" si="35"/>
        <v>39.836620617816237</v>
      </c>
      <c r="AL50" s="22">
        <f t="shared" si="4"/>
        <v>340.29418424269664</v>
      </c>
      <c r="AM50" s="62">
        <f t="shared" si="5"/>
        <v>633.62751757602996</v>
      </c>
      <c r="AN50" s="62">
        <f ca="1">AVERAGE(OFFSET($AM$3,0,0,'Données projet'!$E$10+1,1))-AVERAGE(OFFSET($H$3,0,0,'Données projet'!$E$10+1,1))</f>
        <v>403.50418598112844</v>
      </c>
      <c r="AO50" s="62">
        <f t="shared" si="36"/>
        <v>254.25036207346591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8.8000000000000007</v>
      </c>
      <c r="BD50" s="13">
        <f>IF('Données projet'!$A$88&gt;35,BD49+BC50-BL49,IF(A50&lt;'Données projet'!$A$88,$BA$205^A50,IF(A50='Données projet'!$A$88,'Données projet'!$B$88,BD49+BC50-BL49)))</f>
        <v>204.60000000000011</v>
      </c>
      <c r="BE50" s="14">
        <f>BD50*VLOOKUP('Données projet'!$B$11,Paramètres!$A$1:$I$89,3,0)*VLOOKUP('Données projet'!$B$11,Paramètres!$A$1:$I$89,5,0)</f>
        <v>178.73856000000012</v>
      </c>
      <c r="BF50" s="14">
        <f t="shared" si="37"/>
        <v>45.041424241265368</v>
      </c>
      <c r="BG50" s="22">
        <f t="shared" si="7"/>
        <v>389.75013922020406</v>
      </c>
      <c r="BH50" s="62">
        <f t="shared" si="8"/>
        <v>683.08347255353738</v>
      </c>
      <c r="BI50" s="62">
        <f ca="1">AVERAGE(OFFSET($BH$3,0,0,'Données projet'!$E$11+1,1))-AVERAGE(OFFSET($H$3,0,0,'Données projet'!$E$11+1,1))</f>
        <v>321.23599968992932</v>
      </c>
      <c r="BJ50" s="62">
        <f t="shared" si="38"/>
        <v>388.05195847800502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1.3048671517472852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0.11092677597808889</v>
      </c>
      <c r="BS50" s="24">
        <f t="shared" si="9"/>
        <v>1.4157939277253742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2">
        <f t="shared" si="0"/>
        <v>613.68329187962263</v>
      </c>
      <c r="S51" s="62">
        <f ca="1">AVERAGE(OFFSET($R$3,0,0,'Données projet'!$E$9+1,1))-AVERAGE(OFFSET($H$3,0,0,'Données projet'!$E$9+1,1))</f>
        <v>364.3481978218424</v>
      </c>
      <c r="T51" s="62">
        <f t="shared" si="34"/>
        <v>231.36959598460686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163.86240000000004</v>
      </c>
      <c r="AK51" s="14">
        <f t="shared" si="35"/>
        <v>41.712477409029084</v>
      </c>
      <c r="AL51" s="22">
        <f t="shared" si="4"/>
        <v>358.0429114873923</v>
      </c>
      <c r="AM51" s="62">
        <f t="shared" si="5"/>
        <v>651.37624482072556</v>
      </c>
      <c r="AN51" s="62">
        <f ca="1">AVERAGE(OFFSET($AM$3,0,0,'Données projet'!$E$10+1,1))-AVERAGE(OFFSET($H$3,0,0,'Données projet'!$E$10+1,1))</f>
        <v>403.50418598112844</v>
      </c>
      <c r="AO51" s="62">
        <f t="shared" si="36"/>
        <v>254.25036207346591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8.8000000000000007</v>
      </c>
      <c r="BD51" s="13">
        <f>IF('Données projet'!$A$88&gt;35,BD50+BC51-BL50,IF(A51&lt;'Données projet'!$A$88,$BA$205^A51,IF(A51='Données projet'!$A$88,'Données projet'!$B$88,BD50+BC51-BL50)))</f>
        <v>213.40000000000012</v>
      </c>
      <c r="BE51" s="14">
        <f>BD51*VLOOKUP('Données projet'!$B$11,Paramètres!$A$1:$I$89,3,0)*VLOOKUP('Données projet'!$B$11,Paramètres!$A$1:$I$89,5,0)</f>
        <v>186.42624000000012</v>
      </c>
      <c r="BF51" s="14">
        <f t="shared" si="37"/>
        <v>46.748974211060826</v>
      </c>
      <c r="BG51" s="22">
        <f t="shared" si="7"/>
        <v>406.11349808426445</v>
      </c>
      <c r="BH51" s="62">
        <f t="shared" si="8"/>
        <v>699.44683141759776</v>
      </c>
      <c r="BI51" s="62">
        <f ca="1">AVERAGE(OFFSET($BH$3,0,0,'Données projet'!$E$11+1,1))-AVERAGE(OFFSET($H$3,0,0,'Données projet'!$E$11+1,1))</f>
        <v>321.23599968992932</v>
      </c>
      <c r="BJ51" s="62">
        <f t="shared" si="38"/>
        <v>388.05195847800502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1.2792795027918957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7.8437075509267679E-2</v>
      </c>
      <c r="BS51" s="24">
        <f t="shared" si="9"/>
        <v>1.3577165783011633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153.63504</v>
      </c>
      <c r="P52" s="14">
        <f t="shared" si="33"/>
        <v>39.403506785222667</v>
      </c>
      <c r="Q52" s="22">
        <f t="shared" si="53"/>
        <v>336.20880231759617</v>
      </c>
      <c r="R52" s="62">
        <f t="shared" si="0"/>
        <v>629.54213565092948</v>
      </c>
      <c r="S52" s="62">
        <f ca="1">AVERAGE(OFFSET($R$3,0,0,'Données projet'!$E$9+1,1))-AVERAGE(OFFSET($H$3,0,0,'Données projet'!$E$9+1,1))</f>
        <v>364.3481978218424</v>
      </c>
      <c r="T52" s="62">
        <f t="shared" si="34"/>
        <v>231.36959598460686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172.1772</v>
      </c>
      <c r="AK52" s="14">
        <f t="shared" si="35"/>
        <v>43.577282221917017</v>
      </c>
      <c r="AL52" s="22">
        <f t="shared" si="4"/>
        <v>375.77238986983883</v>
      </c>
      <c r="AM52" s="62">
        <f t="shared" si="5"/>
        <v>669.10572320317215</v>
      </c>
      <c r="AN52" s="62">
        <f ca="1">AVERAGE(OFFSET($AM$3,0,0,'Données projet'!$E$10+1,1))-AVERAGE(OFFSET($H$3,0,0,'Données projet'!$E$10+1,1))</f>
        <v>403.50418598112844</v>
      </c>
      <c r="AO52" s="62">
        <f t="shared" si="36"/>
        <v>254.25036207346591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8.8000000000000007</v>
      </c>
      <c r="BD52" s="13">
        <f>IF('Données projet'!$A$88&gt;35,BD51+BC52-BL51,IF(A52&lt;'Données projet'!$A$88,$BA$205^A52,IF(A52='Données projet'!$A$88,'Données projet'!$B$88,BD51+BC52-BL51)))</f>
        <v>222.20000000000013</v>
      </c>
      <c r="BE52" s="14">
        <f>BD52*VLOOKUP('Données projet'!$B$11,Paramètres!$A$1:$I$89,3,0)*VLOOKUP('Données projet'!$B$11,Paramètres!$A$1:$I$89,5,0)</f>
        <v>194.11392000000015</v>
      </c>
      <c r="BF52" s="14">
        <f t="shared" si="37"/>
        <v>48.448345132424009</v>
      </c>
      <c r="BG52" s="22">
        <f t="shared" si="7"/>
        <v>422.46261177230537</v>
      </c>
      <c r="BH52" s="62">
        <f t="shared" si="8"/>
        <v>715.79594510563868</v>
      </c>
      <c r="BI52" s="62">
        <f ca="1">AVERAGE(OFFSET($BH$3,0,0,'Données projet'!$E$11+1,1))-AVERAGE(OFFSET($H$3,0,0,'Données projet'!$E$11+1,1))</f>
        <v>321.23599968992932</v>
      </c>
      <c r="BJ52" s="62">
        <f t="shared" si="38"/>
        <v>388.05195847800502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1.2541936120255968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5.5463387989044446E-2</v>
      </c>
      <c r="BS52" s="24">
        <f t="shared" si="9"/>
        <v>1.3096570000146412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645.38451067704386</v>
      </c>
      <c r="S53" s="62">
        <f ca="1">AVERAGE(OFFSET($R$3,0,0,'Données projet'!$E$9+1,1))-AVERAGE(OFFSET($H$3,0,0,'Données projet'!$E$9+1,1))</f>
        <v>364.3481978218424</v>
      </c>
      <c r="T53" s="62">
        <f t="shared" si="34"/>
        <v>231.36959598460686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180.49200000000002</v>
      </c>
      <c r="AK53" s="14">
        <f t="shared" si="35"/>
        <v>45.431629706642653</v>
      </c>
      <c r="AL53" s="22">
        <f t="shared" si="4"/>
        <v>393.4836550724026</v>
      </c>
      <c r="AM53" s="62">
        <f t="shared" si="5"/>
        <v>686.81698840573586</v>
      </c>
      <c r="AN53" s="62">
        <f ca="1">AVERAGE(OFFSET($AM$3,0,0,'Données projet'!$E$10+1,1))-AVERAGE(OFFSET($H$3,0,0,'Données projet'!$E$10+1,1))</f>
        <v>403.50418598112844</v>
      </c>
      <c r="AO53" s="62">
        <f t="shared" si="36"/>
        <v>254.25036207346591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8.8000000000000007</v>
      </c>
      <c r="BC53" s="13">
        <f t="array" ref="BC53">INDEX(BB:BB,MIN(IF(ISNUMBER(BB53:BB249),ROW(BB53:BB249),"")))</f>
        <v>8.8000000000000007</v>
      </c>
      <c r="BD53" s="13">
        <f>IF('Données projet'!$A$88&gt;35,BD52+BC53-BL52,IF(A53&lt;'Données projet'!$A$88,$BA$205^A53,IF(A53='Données projet'!$A$88,'Données projet'!$B$88,BD52+BC53-BL52)))</f>
        <v>231.00000000000014</v>
      </c>
      <c r="BE53" s="14">
        <f>BD53*VLOOKUP('Données projet'!$B$11,Paramètres!$A$1:$I$89,3,0)*VLOOKUP('Données projet'!$B$11,Paramètres!$A$1:$I$89,5,0)</f>
        <v>201.80160000000015</v>
      </c>
      <c r="BF53" s="14">
        <f t="shared" si="37"/>
        <v>50.139897992681711</v>
      </c>
      <c r="BG53" s="22">
        <f t="shared" si="7"/>
        <v>438.7981090039209</v>
      </c>
      <c r="BH53" s="62">
        <f t="shared" si="8"/>
        <v>732.13144233725416</v>
      </c>
      <c r="BI53" s="62">
        <f ca="1">AVERAGE(OFFSET($BH$3,0,0,'Données projet'!$E$11+1,1))-AVERAGE(OFFSET($H$3,0,0,'Données projet'!$E$11+1,1))</f>
        <v>321.23599968992932</v>
      </c>
      <c r="BJ53" s="62">
        <f t="shared" si="38"/>
        <v>388.05195847800502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33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1.2295996402763425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3.9218537754633839E-2</v>
      </c>
      <c r="BS53" s="24">
        <f t="shared" si="9"/>
        <v>1.2688181780309764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2">
        <f t="shared" si="0"/>
        <v>620.26096644164511</v>
      </c>
      <c r="S54" s="62">
        <f ca="1">AVERAGE(OFFSET($R$3,0,0,'Données projet'!$E$9+1,1))-AVERAGE(OFFSET($H$3,0,0,'Données projet'!$E$9+1,1))</f>
        <v>364.3481978218424</v>
      </c>
      <c r="T54" s="62">
        <f t="shared" si="34"/>
        <v>231.36959598460686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167.31</v>
      </c>
      <c r="AK54" s="14">
        <f t="shared" si="35"/>
        <v>42.486994942347515</v>
      </c>
      <c r="AL54" s="22">
        <f t="shared" si="4"/>
        <v>365.39643285792187</v>
      </c>
      <c r="AM54" s="62">
        <f t="shared" si="5"/>
        <v>658.72976619125518</v>
      </c>
      <c r="AN54" s="62">
        <f ca="1">AVERAGE(OFFSET($AM$3,0,0,'Données projet'!$E$10+1,1))-AVERAGE(OFFSET($H$3,0,0,'Données projet'!$E$10+1,1))</f>
        <v>403.50418598112844</v>
      </c>
      <c r="AO54" s="62">
        <f t="shared" si="36"/>
        <v>254.25036207346591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7.8</v>
      </c>
      <c r="BD54" s="13">
        <f>IF('Données projet'!$A$88&gt;35,BD53+BC54-BL53,IF(A54&lt;'Données projet'!$A$88,$BA$205^A54,IF(A54='Données projet'!$A$88,'Données projet'!$B$88,BD53+BC54-BL53)))</f>
        <v>205.80000000000015</v>
      </c>
      <c r="BE54" s="14">
        <f>BD54*VLOOKUP('Données projet'!$B$11,Paramètres!$A$1:$I$89,3,0)*VLOOKUP('Données projet'!$B$11,Paramètres!$A$1:$I$89,5,0)</f>
        <v>179.78688000000014</v>
      </c>
      <c r="BF54" s="14">
        <f t="shared" si="37"/>
        <v>45.274767624296977</v>
      </c>
      <c r="BG54" s="22">
        <f t="shared" si="7"/>
        <v>391.98236961231743</v>
      </c>
      <c r="BH54" s="62">
        <f t="shared" si="8"/>
        <v>685.31570294565074</v>
      </c>
      <c r="BI54" s="62">
        <f ca="1">AVERAGE(OFFSET($BH$3,0,0,'Données projet'!$E$11+1,1))-AVERAGE(OFFSET($H$3,0,0,'Données projet'!$E$11+1,1))</f>
        <v>321.23599968992932</v>
      </c>
      <c r="BJ54" s="62">
        <f t="shared" si="38"/>
        <v>388.05195847800502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1.2054879413122495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2.7731693994522223E-2</v>
      </c>
      <c r="BS54" s="24">
        <f t="shared" si="9"/>
        <v>1.2332196353067717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2">
        <f t="shared" si="0"/>
        <v>635.72643681712532</v>
      </c>
      <c r="S55" s="62">
        <f ca="1">AVERAGE(OFFSET($R$3,0,0,'Données projet'!$E$9+1,1))-AVERAGE(OFFSET($H$3,0,0,'Données projet'!$E$9+1,1))</f>
        <v>364.3481978218424</v>
      </c>
      <c r="T55" s="62">
        <f t="shared" si="34"/>
        <v>231.36959598460686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175.422</v>
      </c>
      <c r="AK55" s="14">
        <f t="shared" si="35"/>
        <v>44.302143412304737</v>
      </c>
      <c r="AL55" s="22">
        <f t="shared" si="4"/>
        <v>382.68621644309741</v>
      </c>
      <c r="AM55" s="62">
        <f t="shared" si="5"/>
        <v>676.01954977643072</v>
      </c>
      <c r="AN55" s="62">
        <f ca="1">AVERAGE(OFFSET($AM$3,0,0,'Données projet'!$E$10+1,1))-AVERAGE(OFFSET($H$3,0,0,'Données projet'!$E$10+1,1))</f>
        <v>403.50418598112844</v>
      </c>
      <c r="AO55" s="62">
        <f t="shared" si="36"/>
        <v>254.25036207346591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7.8</v>
      </c>
      <c r="BD55" s="13">
        <f>IF('Données projet'!$A$88&gt;35,BD54+BC55-BL54,IF(A55&lt;'Données projet'!$A$88,$BA$205^A55,IF(A55='Données projet'!$A$88,'Données projet'!$B$88,BD54+BC55-BL54)))</f>
        <v>213.60000000000016</v>
      </c>
      <c r="BE55" s="14">
        <f>BD55*VLOOKUP('Données projet'!$B$11,Paramètres!$A$1:$I$89,3,0)*VLOOKUP('Données projet'!$B$11,Paramètres!$A$1:$I$89,5,0)</f>
        <v>186.60096000000016</v>
      </c>
      <c r="BF55" s="14">
        <f t="shared" si="37"/>
        <v>46.787685683664144</v>
      </c>
      <c r="BG55" s="22">
        <f t="shared" si="7"/>
        <v>406.48522456571527</v>
      </c>
      <c r="BH55" s="62">
        <f t="shared" si="8"/>
        <v>699.81855789904853</v>
      </c>
      <c r="BI55" s="62">
        <f ca="1">AVERAGE(OFFSET($BH$3,0,0,'Données projet'!$E$11+1,1))-AVERAGE(OFFSET($H$3,0,0,'Données projet'!$E$11+1,1))</f>
        <v>321.23599968992932</v>
      </c>
      <c r="BJ55" s="62">
        <f t="shared" si="38"/>
        <v>388.05195847800502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1.181849058058158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1.960926887731692E-2</v>
      </c>
      <c r="BS55" s="24">
        <f t="shared" si="9"/>
        <v>1.2014583269354748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2">
        <f t="shared" si="0"/>
        <v>651.17655593527957</v>
      </c>
      <c r="S56" s="62">
        <f ca="1">AVERAGE(OFFSET($R$3,0,0,'Données projet'!$E$9+1,1))-AVERAGE(OFFSET($H$3,0,0,'Données projet'!$E$9+1,1))</f>
        <v>364.3481978218424</v>
      </c>
      <c r="T56" s="62">
        <f t="shared" si="34"/>
        <v>231.36959598460686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183.53400000000002</v>
      </c>
      <c r="AK56" s="14">
        <f t="shared" si="35"/>
        <v>46.107544136839593</v>
      </c>
      <c r="AL56" s="22">
        <f t="shared" si="4"/>
        <v>399.95902270499568</v>
      </c>
      <c r="AM56" s="62">
        <f t="shared" si="5"/>
        <v>693.29235603832899</v>
      </c>
      <c r="AN56" s="62">
        <f ca="1">AVERAGE(OFFSET($AM$3,0,0,'Données projet'!$E$10+1,1))-AVERAGE(OFFSET($H$3,0,0,'Données projet'!$E$10+1,1))</f>
        <v>403.50418598112844</v>
      </c>
      <c r="AO56" s="62">
        <f t="shared" si="36"/>
        <v>254.25036207346591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7.8</v>
      </c>
      <c r="BD56" s="13">
        <f>IF('Données projet'!$A$88&gt;35,BD55+BC56-BL55,IF(A56&lt;'Données projet'!$A$88,$BA$205^A56,IF(A56='Données projet'!$A$88,'Données projet'!$B$88,BD55+BC56-BL55)))</f>
        <v>221.40000000000018</v>
      </c>
      <c r="BE56" s="14">
        <f>BD56*VLOOKUP('Données projet'!$B$11,Paramètres!$A$1:$I$89,3,0)*VLOOKUP('Données projet'!$B$11,Paramètres!$A$1:$I$89,5,0)</f>
        <v>193.41504000000018</v>
      </c>
      <c r="BF56" s="14">
        <f t="shared" si="37"/>
        <v>48.294185132315114</v>
      </c>
      <c r="BG56" s="22">
        <f t="shared" si="7"/>
        <v>420.97690043878242</v>
      </c>
      <c r="BH56" s="62">
        <f t="shared" si="8"/>
        <v>714.31023377211568</v>
      </c>
      <c r="BI56" s="62">
        <f ca="1">AVERAGE(OFFSET($BH$3,0,0,'Données projet'!$E$11+1,1))-AVERAGE(OFFSET($H$3,0,0,'Données projet'!$E$11+1,1))</f>
        <v>321.23599968992932</v>
      </c>
      <c r="BJ56" s="62">
        <f t="shared" si="38"/>
        <v>388.05195847800502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1.1586737188863843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1.3865846997261112E-2</v>
      </c>
      <c r="BS56" s="24">
        <f t="shared" si="9"/>
        <v>1.1725395658836453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2">
        <f t="shared" si="0"/>
        <v>666.61207984061377</v>
      </c>
      <c r="S57" s="62">
        <f ca="1">AVERAGE(OFFSET($R$3,0,0,'Données projet'!$E$9+1,1))-AVERAGE(OFFSET($H$3,0,0,'Données projet'!$E$9+1,1))</f>
        <v>364.3481978218424</v>
      </c>
      <c r="T57" s="62">
        <f t="shared" si="34"/>
        <v>231.36959598460686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191.64600000000002</v>
      </c>
      <c r="AK57" s="14">
        <f t="shared" si="35"/>
        <v>47.903677189291635</v>
      </c>
      <c r="AL57" s="22">
        <f t="shared" si="4"/>
        <v>417.21568777134962</v>
      </c>
      <c r="AM57" s="62">
        <f t="shared" si="5"/>
        <v>710.54902110468288</v>
      </c>
      <c r="AN57" s="62">
        <f ca="1">AVERAGE(OFFSET($AM$3,0,0,'Données projet'!$E$10+1,1))-AVERAGE(OFFSET($H$3,0,0,'Données projet'!$E$10+1,1))</f>
        <v>403.50418598112844</v>
      </c>
      <c r="AO57" s="62">
        <f t="shared" si="36"/>
        <v>254.25036207346591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7.8</v>
      </c>
      <c r="BD57" s="13">
        <f>IF('Données projet'!$A$88&gt;35,BD56+BC57-BL56,IF(A57&lt;'Données projet'!$A$88,$BA$205^A57,IF(A57='Données projet'!$A$88,'Données projet'!$B$88,BD56+BC57-BL56)))</f>
        <v>229.20000000000019</v>
      </c>
      <c r="BE57" s="14">
        <f>BD57*VLOOKUP('Données projet'!$B$11,Paramètres!$A$1:$I$89,3,0)*VLOOKUP('Données projet'!$B$11,Paramètres!$A$1:$I$89,5,0)</f>
        <v>200.22912000000019</v>
      </c>
      <c r="BF57" s="14">
        <f t="shared" si="37"/>
        <v>49.794518010766396</v>
      </c>
      <c r="BG57" s="22">
        <f t="shared" si="7"/>
        <v>435.45783620208516</v>
      </c>
      <c r="BH57" s="62">
        <f t="shared" si="8"/>
        <v>728.79116953541848</v>
      </c>
      <c r="BI57" s="62">
        <f ca="1">AVERAGE(OFFSET($BH$3,0,0,'Données projet'!$E$11+1,1))-AVERAGE(OFFSET($H$3,0,0,'Données projet'!$E$11+1,1))</f>
        <v>321.23599968992932</v>
      </c>
      <c r="BJ57" s="62">
        <f t="shared" si="38"/>
        <v>388.05195847800502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1.1359528339802079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9.8046344386584598E-3</v>
      </c>
      <c r="BS57" s="24">
        <f t="shared" si="9"/>
        <v>1.1457574684188663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2">
        <f t="shared" si="0"/>
        <v>682.03369695342735</v>
      </c>
      <c r="S58" s="62">
        <f ca="1">AVERAGE(OFFSET($R$3,0,0,'Données projet'!$E$9+1,1))-AVERAGE(OFFSET($H$3,0,0,'Données projet'!$E$9+1,1))</f>
        <v>364.3481978218424</v>
      </c>
      <c r="T58" s="62">
        <f t="shared" si="34"/>
        <v>231.36959598460686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199.75800000000004</v>
      </c>
      <c r="AK58" s="14">
        <f t="shared" si="35"/>
        <v>49.690979702964015</v>
      </c>
      <c r="AL58" s="22">
        <f t="shared" si="4"/>
        <v>434.45697298266236</v>
      </c>
      <c r="AM58" s="62">
        <f t="shared" si="5"/>
        <v>727.79030631599562</v>
      </c>
      <c r="AN58" s="62">
        <f ca="1">AVERAGE(OFFSET($AM$3,0,0,'Données projet'!$E$10+1,1))-AVERAGE(OFFSET($H$3,0,0,'Données projet'!$E$10+1,1))</f>
        <v>403.50418598112844</v>
      </c>
      <c r="AO58" s="62">
        <f t="shared" si="36"/>
        <v>254.25036207346591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237</v>
      </c>
      <c r="BB58" s="13">
        <f>VLOOKUP(A58,'Données projet'!$A$87:$I$107,9,0)</f>
        <v>7.8</v>
      </c>
      <c r="BC58" s="13">
        <f t="array" ref="BC58">INDEX(BB:BB,MIN(IF(ISNUMBER(BB58:BB254),ROW(BB58:BB254),"")))</f>
        <v>7.8</v>
      </c>
      <c r="BD58" s="13">
        <f>IF('Données projet'!$A$88&gt;35,BD57+BC58-BL57,IF(A58&lt;'Données projet'!$A$88,$BA$205^A58,IF(A58='Données projet'!$A$88,'Données projet'!$B$88,BD57+BC58-BL57)))</f>
        <v>237.0000000000002</v>
      </c>
      <c r="BE58" s="14">
        <f>BD58*VLOOKUP('Données projet'!$B$11,Paramètres!$A$1:$I$89,3,0)*VLOOKUP('Données projet'!$B$11,Paramètres!$A$1:$I$89,5,0)</f>
        <v>207.04320000000018</v>
      </c>
      <c r="BF58" s="14">
        <f t="shared" si="37"/>
        <v>51.28891823180637</v>
      </c>
      <c r="BG58" s="22">
        <f t="shared" si="7"/>
        <v>449.92843925372966</v>
      </c>
      <c r="BH58" s="62">
        <f t="shared" si="8"/>
        <v>743.26177258706298</v>
      </c>
      <c r="BI58" s="62">
        <f ca="1">AVERAGE(OFFSET($BH$3,0,0,'Données projet'!$E$11+1,1))-AVERAGE(OFFSET($H$3,0,0,'Données projet'!$E$11+1,1))</f>
        <v>321.23599968992932</v>
      </c>
      <c r="BJ58" s="62">
        <f t="shared" si="38"/>
        <v>388.05195847800502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29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1.1136774917686703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6.9329234986305558E-3</v>
      </c>
      <c r="BS58" s="24">
        <f t="shared" si="9"/>
        <v>1.1206104152673009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166.12127999999998</v>
      </c>
      <c r="P59" s="14">
        <f t="shared" si="33"/>
        <v>42.220155874487318</v>
      </c>
      <c r="Q59" s="22">
        <f t="shared" si="53"/>
        <v>362.8613341480654</v>
      </c>
      <c r="R59" s="62">
        <f t="shared" si="0"/>
        <v>656.19466748139871</v>
      </c>
      <c r="S59" s="62">
        <f ca="1">AVERAGE(OFFSET($R$3,0,0,'Données projet'!$E$9+1,1))-AVERAGE(OFFSET($H$3,0,0,'Données projet'!$E$9+1,1))</f>
        <v>364.3481978218424</v>
      </c>
      <c r="T59" s="62">
        <f t="shared" si="34"/>
        <v>231.36959598460686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>
        <f>AI59*VLOOKUP('Données projet'!$B$10,Paramètres!$A$1:$I$89,3,0)*VLOOKUP('Données projet'!$B$10,Paramètres!$A$1:$I$89,5,0)</f>
        <v>186.1704</v>
      </c>
      <c r="AK59" s="14">
        <f t="shared" si="35"/>
        <v>46.692281933796018</v>
      </c>
      <c r="AL59" s="22">
        <f t="shared" si="4"/>
        <v>405.56917103469476</v>
      </c>
      <c r="AM59" s="62">
        <f t="shared" si="5"/>
        <v>698.90250436802808</v>
      </c>
      <c r="AN59" s="62">
        <f ca="1">AVERAGE(OFFSET($AM$3,0,0,'Données projet'!$E$10+1,1))-AVERAGE(OFFSET($H$3,0,0,'Données projet'!$E$10+1,1))</f>
        <v>403.50418598112844</v>
      </c>
      <c r="AO59" s="62">
        <f t="shared" si="36"/>
        <v>254.25036207346591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6.8</v>
      </c>
      <c r="BD59" s="13">
        <f>IF('Données projet'!$A$88&gt;35,BD58+BC59-BL58,IF(A59&lt;'Données projet'!$A$88,$BA$205^A59,IF(A59='Données projet'!$A$88,'Données projet'!$B$88,BD58+BC59-BL58)))</f>
        <v>214.80000000000021</v>
      </c>
      <c r="BE59" s="14">
        <f>BD59*VLOOKUP('Données projet'!$B$11,Paramètres!$A$1:$I$89,3,0)*VLOOKUP('Données projet'!$B$11,Paramètres!$A$1:$I$89,5,0)</f>
        <v>187.6492800000002</v>
      </c>
      <c r="BF59" s="14">
        <f t="shared" si="37"/>
        <v>47.019866076567546</v>
      </c>
      <c r="BG59" s="22">
        <f t="shared" si="7"/>
        <v>408.71542941668878</v>
      </c>
      <c r="BH59" s="62">
        <f t="shared" si="8"/>
        <v>702.04876275002209</v>
      </c>
      <c r="BI59" s="62">
        <f ca="1">AVERAGE(OFFSET($BH$3,0,0,'Données projet'!$E$11+1,1))-AVERAGE(OFFSET($H$3,0,0,'Données projet'!$E$11+1,1))</f>
        <v>321.23599968992932</v>
      </c>
      <c r="BJ59" s="62">
        <f t="shared" si="38"/>
        <v>388.05195847800502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1.0918389554312837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4.9023172193292299E-3</v>
      </c>
      <c r="BS59" s="24">
        <f t="shared" si="9"/>
        <v>1.0967412726506129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670.85438320142657</v>
      </c>
      <c r="S60" s="62">
        <f ca="1">AVERAGE(OFFSET($R$3,0,0,'Données projet'!$E$9+1,1))-AVERAGE(OFFSET($H$3,0,0,'Données projet'!$E$9+1,1))</f>
        <v>364.3481978218424</v>
      </c>
      <c r="T60" s="62">
        <f t="shared" si="34"/>
        <v>231.36959598460686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>
        <f>AI60*VLOOKUP('Données projet'!$B$10,Paramètres!$A$1:$I$89,3,0)*VLOOKUP('Données projet'!$B$10,Paramètres!$A$1:$I$89,5,0)</f>
        <v>193.8768</v>
      </c>
      <c r="AK60" s="14">
        <f t="shared" si="35"/>
        <v>48.396048099527611</v>
      </c>
      <c r="AL60" s="22">
        <f t="shared" si="4"/>
        <v>421.95854377334393</v>
      </c>
      <c r="AM60" s="62">
        <f t="shared" si="5"/>
        <v>715.29187710667725</v>
      </c>
      <c r="AN60" s="62">
        <f ca="1">AVERAGE(OFFSET($AM$3,0,0,'Données projet'!$E$10+1,1))-AVERAGE(OFFSET($H$3,0,0,'Données projet'!$E$10+1,1))</f>
        <v>403.50418598112844</v>
      </c>
      <c r="AO60" s="62">
        <f t="shared" si="36"/>
        <v>254.25036207346591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6.8</v>
      </c>
      <c r="BD60" s="13">
        <f>IF('Données projet'!$A$88&gt;35,BD59+BC60-BL59,IF(A60&lt;'Données projet'!$A$88,$BA$205^A60,IF(A60='Données projet'!$A$88,'Données projet'!$B$88,BD59+BC60-BL59)))</f>
        <v>221.60000000000022</v>
      </c>
      <c r="BE60" s="14">
        <f>BD60*VLOOKUP('Données projet'!$B$11,Paramètres!$A$1:$I$89,3,0)*VLOOKUP('Données projet'!$B$11,Paramètres!$A$1:$I$89,5,0)</f>
        <v>193.58976000000021</v>
      </c>
      <c r="BF60" s="14">
        <f t="shared" si="37"/>
        <v>48.332731202087132</v>
      </c>
      <c r="BG60" s="22">
        <f t="shared" si="7"/>
        <v>421.34833884363542</v>
      </c>
      <c r="BH60" s="62">
        <f t="shared" si="8"/>
        <v>714.68167217696873</v>
      </c>
      <c r="BI60" s="62">
        <f ca="1">AVERAGE(OFFSET($BH$3,0,0,'Données projet'!$E$11+1,1))-AVERAGE(OFFSET($H$3,0,0,'Données projet'!$E$11+1,1))</f>
        <v>321.23599968992932</v>
      </c>
      <c r="BJ60" s="62">
        <f t="shared" si="38"/>
        <v>388.05195847800502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1.0704286594712813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3.4664617493152779E-3</v>
      </c>
      <c r="BS60" s="24">
        <f t="shared" si="9"/>
        <v>1.0738951212205965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179.87423999999999</v>
      </c>
      <c r="P61" s="14">
        <f t="shared" si="33"/>
        <v>45.294205745553846</v>
      </c>
      <c r="Q61" s="22">
        <f t="shared" si="53"/>
        <v>392.16837634017293</v>
      </c>
      <c r="R61" s="62">
        <f t="shared" si="0"/>
        <v>685.50170967350618</v>
      </c>
      <c r="S61" s="62">
        <f ca="1">AVERAGE(OFFSET($R$3,0,0,'Données projet'!$E$9+1,1))-AVERAGE(OFFSET($H$3,0,0,'Données projet'!$E$9+1,1))</f>
        <v>364.3481978218424</v>
      </c>
      <c r="T61" s="62">
        <f t="shared" si="34"/>
        <v>231.36959598460686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>
        <f>AI61*VLOOKUP('Données projet'!$B$10,Paramètres!$A$1:$I$89,3,0)*VLOOKUP('Données projet'!$B$10,Paramètres!$A$1:$I$89,5,0)</f>
        <v>201.58320000000001</v>
      </c>
      <c r="AK61" s="14">
        <f t="shared" si="35"/>
        <v>50.091947337331924</v>
      </c>
      <c r="AL61" s="22">
        <f t="shared" si="4"/>
        <v>438.33421494585309</v>
      </c>
      <c r="AM61" s="62">
        <f t="shared" si="5"/>
        <v>731.66754827918635</v>
      </c>
      <c r="AN61" s="62">
        <f ca="1">AVERAGE(OFFSET($AM$3,0,0,'Données projet'!$E$10+1,1))-AVERAGE(OFFSET($H$3,0,0,'Données projet'!$E$10+1,1))</f>
        <v>403.50418598112844</v>
      </c>
      <c r="AO61" s="62">
        <f t="shared" si="36"/>
        <v>254.25036207346591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6.8</v>
      </c>
      <c r="BD61" s="13">
        <f>IF('Données projet'!$A$88&gt;35,BD60+BC61-BL60,IF(A61&lt;'Données projet'!$A$88,$BA$205^A61,IF(A61='Données projet'!$A$88,'Données projet'!$B$88,BD60+BC61-BL60)))</f>
        <v>228.40000000000023</v>
      </c>
      <c r="BE61" s="14">
        <f>BD61*VLOOKUP('Données projet'!$B$11,Paramètres!$A$1:$I$89,3,0)*VLOOKUP('Données projet'!$B$11,Paramètres!$A$1:$I$89,5,0)</f>
        <v>199.53024000000022</v>
      </c>
      <c r="BF61" s="14">
        <f t="shared" si="37"/>
        <v>49.640914570461312</v>
      </c>
      <c r="BG61" s="22">
        <f t="shared" si="7"/>
        <v>433.97309421022049</v>
      </c>
      <c r="BH61" s="62">
        <f t="shared" si="8"/>
        <v>727.30642754355381</v>
      </c>
      <c r="BI61" s="62">
        <f ca="1">AVERAGE(OFFSET($BH$3,0,0,'Données projet'!$E$11+1,1))-AVERAGE(OFFSET($H$3,0,0,'Données projet'!$E$11+1,1))</f>
        <v>321.23599968992932</v>
      </c>
      <c r="BJ61" s="62">
        <f t="shared" si="38"/>
        <v>388.05195847800502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1.0494382063560634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2.451158609664615E-3</v>
      </c>
      <c r="BS61" s="24">
        <f t="shared" si="9"/>
        <v>1.0518893649657282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186.75071999999997</v>
      </c>
      <c r="P62" s="14">
        <f t="shared" si="33"/>
        <v>46.820863587839391</v>
      </c>
      <c r="Q62" s="22">
        <f t="shared" si="53"/>
        <v>406.80384141548689</v>
      </c>
      <c r="R62" s="62">
        <f t="shared" si="0"/>
        <v>700.13717474882014</v>
      </c>
      <c r="S62" s="62">
        <f ca="1">AVERAGE(OFFSET($R$3,0,0,'Données projet'!$E$9+1,1))-AVERAGE(OFFSET($H$3,0,0,'Données projet'!$E$9+1,1))</f>
        <v>364.3481978218424</v>
      </c>
      <c r="T62" s="62">
        <f t="shared" si="34"/>
        <v>231.36959598460686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>
        <f>AI62*VLOOKUP('Données projet'!$B$10,Paramètres!$A$1:$I$89,3,0)*VLOOKUP('Données projet'!$B$10,Paramètres!$A$1:$I$89,5,0)</f>
        <v>209.28960000000001</v>
      </c>
      <c r="AK62" s="14">
        <f t="shared" si="35"/>
        <v>51.780314822292169</v>
      </c>
      <c r="AL62" s="22">
        <f t="shared" si="4"/>
        <v>454.69676831549214</v>
      </c>
      <c r="AM62" s="62">
        <f t="shared" si="5"/>
        <v>748.03010164882539</v>
      </c>
      <c r="AN62" s="62">
        <f ca="1">AVERAGE(OFFSET($AM$3,0,0,'Données projet'!$E$10+1,1))-AVERAGE(OFFSET($H$3,0,0,'Données projet'!$E$10+1,1))</f>
        <v>403.50418598112844</v>
      </c>
      <c r="AO62" s="62">
        <f t="shared" si="36"/>
        <v>254.25036207346591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6.8</v>
      </c>
      <c r="BD62" s="13">
        <f>IF('Données projet'!$A$88&gt;35,BD61+BC62-BL61,IF(A62&lt;'Données projet'!$A$88,$BA$205^A62,IF(A62='Données projet'!$A$88,'Données projet'!$B$88,BD61+BC62-BL61)))</f>
        <v>235.20000000000024</v>
      </c>
      <c r="BE62" s="14">
        <f>BD62*VLOOKUP('Données projet'!$B$11,Paramètres!$A$1:$I$89,3,0)*VLOOKUP('Données projet'!$B$11,Paramètres!$A$1:$I$89,5,0)</f>
        <v>205.47072000000026</v>
      </c>
      <c r="BF62" s="14">
        <f t="shared" si="37"/>
        <v>50.944571570352757</v>
      </c>
      <c r="BG62" s="22">
        <f t="shared" si="7"/>
        <v>446.58996615169809</v>
      </c>
      <c r="BH62" s="62">
        <f t="shared" si="8"/>
        <v>739.92329948503141</v>
      </c>
      <c r="BI62" s="62">
        <f ca="1">AVERAGE(OFFSET($BH$3,0,0,'Données projet'!$E$11+1,1))-AVERAGE(OFFSET($H$3,0,0,'Données projet'!$E$11+1,1))</f>
        <v>321.23599968992932</v>
      </c>
      <c r="BJ62" s="62">
        <f t="shared" si="38"/>
        <v>388.05195847800502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1.0288593632235228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1.733230874657639E-3</v>
      </c>
      <c r="BS62" s="24">
        <f t="shared" si="9"/>
        <v>1.0305925940981804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714.76126520309413</v>
      </c>
      <c r="S63" s="62">
        <f ca="1">AVERAGE(OFFSET($R$3,0,0,'Données projet'!$E$9+1,1))-AVERAGE(OFFSET($H$3,0,0,'Données projet'!$E$9+1,1))</f>
        <v>364.3481978218424</v>
      </c>
      <c r="T63" s="62">
        <f t="shared" si="34"/>
        <v>231.36959598460686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>
        <f>AI63*VLOOKUP('Données projet'!$B$10,Paramètres!$A$1:$I$89,3,0)*VLOOKUP('Données projet'!$B$10,Paramètres!$A$1:$I$89,5,0)</f>
        <v>216.99600000000001</v>
      </c>
      <c r="AK63" s="14">
        <f t="shared" si="35"/>
        <v>53.461459647386917</v>
      </c>
      <c r="AL63" s="22">
        <f t="shared" si="4"/>
        <v>471.04674221919896</v>
      </c>
      <c r="AM63" s="62">
        <f t="shared" si="5"/>
        <v>764.38007555253228</v>
      </c>
      <c r="AN63" s="62">
        <f ca="1">AVERAGE(OFFSET($AM$3,0,0,'Données projet'!$E$10+1,1))-AVERAGE(OFFSET($H$3,0,0,'Données projet'!$E$10+1,1))</f>
        <v>403.50418598112844</v>
      </c>
      <c r="AO63" s="62">
        <f t="shared" si="36"/>
        <v>254.25036207346591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242</v>
      </c>
      <c r="BB63" s="13">
        <f>VLOOKUP(A63,'Données projet'!$A$87:$I$107,9,0)</f>
        <v>6.8</v>
      </c>
      <c r="BC63" s="13">
        <f t="array" ref="BC63">INDEX(BB:BB,MIN(IF(ISNUMBER(BB63:BB259),ROW(BB63:BB259),"")))</f>
        <v>6.8</v>
      </c>
      <c r="BD63" s="13">
        <f>IF('Données projet'!$A$88&gt;35,BD62+BC63-BL62,IF(A63&lt;'Données projet'!$A$88,$BA$205^A63,IF(A63='Données projet'!$A$88,'Données projet'!$B$88,BD62+BC63-BL62)))</f>
        <v>242.00000000000026</v>
      </c>
      <c r="BE63" s="14">
        <f>BD63*VLOOKUP('Données projet'!$B$11,Paramètres!$A$1:$I$89,3,0)*VLOOKUP('Données projet'!$B$11,Paramètres!$A$1:$I$89,5,0)</f>
        <v>211.41120000000024</v>
      </c>
      <c r="BF63" s="14">
        <f t="shared" si="37"/>
        <v>52.243848094411206</v>
      </c>
      <c r="BG63" s="22">
        <f t="shared" si="7"/>
        <v>459.19920876443319</v>
      </c>
      <c r="BH63" s="62">
        <f t="shared" si="8"/>
        <v>752.53254209776651</v>
      </c>
      <c r="BI63" s="62">
        <f ca="1">AVERAGE(OFFSET($BH$3,0,0,'Données projet'!$E$11+1,1))-AVERAGE(OFFSET($H$3,0,0,'Données projet'!$E$11+1,1))</f>
        <v>321.23599968992932</v>
      </c>
      <c r="BJ63" s="62">
        <f t="shared" si="38"/>
        <v>388.05195847800502</v>
      </c>
      <c r="BK63" s="16">
        <f>IF(ISNA(VLOOKUP(A63,'Données projet'!$A$87:$I$107,3,0)),0,VLOOKUP(A63,'Données projet'!$A$87:$I$107,3,0))</f>
        <v>10</v>
      </c>
      <c r="BL63" s="16">
        <f>IF(ISNA(VLOOKUP(A63,'Données projet'!$A$87:$I$107,4,0)),0,VLOOKUP(A63,'Données projet'!$A$87:$I$107,4,0))</f>
        <v>26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1.0086840586529564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1.2255793048323075E-3</v>
      </c>
      <c r="BS63" s="24">
        <f t="shared" si="9"/>
        <v>1.0099096379577888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2">
        <f t="shared" si="0"/>
        <v>688.19859268339724</v>
      </c>
      <c r="S64" s="62">
        <f ca="1">AVERAGE(OFFSET($R$3,0,0,'Données projet'!$E$9+1,1))-AVERAGE(OFFSET($H$3,0,0,'Données projet'!$E$9+1,1))</f>
        <v>364.3481978218424</v>
      </c>
      <c r="T64" s="62">
        <f t="shared" si="34"/>
        <v>231.36959598460686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203.00279999999995</v>
      </c>
      <c r="AK64" s="14">
        <f t="shared" si="35"/>
        <v>50.403518824343074</v>
      </c>
      <c r="AL64" s="22">
        <f t="shared" si="4"/>
        <v>441.3493386190641</v>
      </c>
      <c r="AM64" s="62">
        <f t="shared" si="5"/>
        <v>734.68267195239741</v>
      </c>
      <c r="AN64" s="62">
        <f ca="1">AVERAGE(OFFSET($AM$3,0,0,'Données projet'!$E$10+1,1))-AVERAGE(OFFSET($H$3,0,0,'Données projet'!$E$10+1,1))</f>
        <v>403.50418598112844</v>
      </c>
      <c r="AO64" s="62">
        <f t="shared" si="36"/>
        <v>254.25036207346591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6</v>
      </c>
      <c r="BD64" s="13">
        <f>IF('Données projet'!$A$88&gt;35,BD63+BC64-BL63,IF(A64&lt;'Données projet'!$A$88,$BA$205^A64,IF(A64='Données projet'!$A$88,'Données projet'!$B$88,BD63+BC64-BL63)))</f>
        <v>222.00000000000026</v>
      </c>
      <c r="BE64" s="14">
        <f>BD64*VLOOKUP('Données projet'!$B$11,Paramètres!$A$1:$I$89,3,0)*VLOOKUP('Données projet'!$B$11,Paramètres!$A$1:$I$89,5,0)</f>
        <v>193.93920000000023</v>
      </c>
      <c r="BF64" s="14">
        <f t="shared" si="37"/>
        <v>48.409811198069427</v>
      </c>
      <c r="BG64" s="22">
        <f t="shared" si="7"/>
        <v>422.09119450330468</v>
      </c>
      <c r="BH64" s="62">
        <f t="shared" si="8"/>
        <v>715.42452783663794</v>
      </c>
      <c r="BI64" s="62">
        <f ca="1">AVERAGE(OFFSET($BH$3,0,0,'Données projet'!$E$11+1,1))-AVERAGE(OFFSET($H$3,0,0,'Données projet'!$E$11+1,1))</f>
        <v>321.23599968992932</v>
      </c>
      <c r="BJ64" s="62">
        <f t="shared" si="38"/>
        <v>388.05195847800502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0.9889043794992981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8.6661543732881948E-4</v>
      </c>
      <c r="BS64" s="24">
        <f t="shared" si="9"/>
        <v>0.9897709949366269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2">
        <f t="shared" si="0"/>
        <v>702.06203699024263</v>
      </c>
      <c r="S65" s="62">
        <f ca="1">AVERAGE(OFFSET($R$3,0,0,'Données projet'!$E$9+1,1))-AVERAGE(OFFSET($H$3,0,0,'Données projet'!$E$9+1,1))</f>
        <v>364.3481978218424</v>
      </c>
      <c r="T65" s="62">
        <f t="shared" si="34"/>
        <v>231.36959598460686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210.30359999999996</v>
      </c>
      <c r="AK65" s="14">
        <f t="shared" si="35"/>
        <v>52.001924357524459</v>
      </c>
      <c r="AL65" s="22">
        <f t="shared" si="4"/>
        <v>456.84878825602163</v>
      </c>
      <c r="AM65" s="62">
        <f t="shared" si="5"/>
        <v>750.18212158935489</v>
      </c>
      <c r="AN65" s="62">
        <f ca="1">AVERAGE(OFFSET($AM$3,0,0,'Données projet'!$E$10+1,1))-AVERAGE(OFFSET($H$3,0,0,'Données projet'!$E$10+1,1))</f>
        <v>403.50418598112844</v>
      </c>
      <c r="AO65" s="62">
        <f t="shared" si="36"/>
        <v>254.25036207346591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6</v>
      </c>
      <c r="BD65" s="13">
        <f>IF('Données projet'!$A$88&gt;35,BD64+BC65-BL64,IF(A65&lt;'Données projet'!$A$88,$BA$205^A65,IF(A65='Données projet'!$A$88,'Données projet'!$B$88,BD64+BC65-BL64)))</f>
        <v>228.00000000000026</v>
      </c>
      <c r="BE65" s="14">
        <f>BD65*VLOOKUP('Données projet'!$B$11,Paramètres!$A$1:$I$89,3,0)*VLOOKUP('Données projet'!$B$11,Paramètres!$A$1:$I$89,5,0)</f>
        <v>199.18080000000023</v>
      </c>
      <c r="BF65" s="14">
        <f t="shared" si="37"/>
        <v>49.564089376413726</v>
      </c>
      <c r="BG65" s="22">
        <f t="shared" si="7"/>
        <v>433.23068233058763</v>
      </c>
      <c r="BH65" s="62">
        <f t="shared" si="8"/>
        <v>726.56401566392094</v>
      </c>
      <c r="BI65" s="62">
        <f ca="1">AVERAGE(OFFSET($BH$3,0,0,'Données projet'!$E$11+1,1))-AVERAGE(OFFSET($H$3,0,0,'Données projet'!$E$11+1,1))</f>
        <v>321.23599968992932</v>
      </c>
      <c r="BJ65" s="62">
        <f t="shared" si="38"/>
        <v>388.05195847800502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0.96951256778943007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6.1278965241615374E-4</v>
      </c>
      <c r="BS65" s="24">
        <f t="shared" si="9"/>
        <v>0.97012535744184625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2">
        <f t="shared" si="0"/>
        <v>715.91532773426115</v>
      </c>
      <c r="S66" s="62">
        <f ca="1">AVERAGE(OFFSET($R$3,0,0,'Données projet'!$E$9+1,1))-AVERAGE(OFFSET($H$3,0,0,'Données projet'!$E$9+1,1))</f>
        <v>364.3481978218424</v>
      </c>
      <c r="T66" s="62">
        <f t="shared" si="34"/>
        <v>231.36959598460686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217.60439999999994</v>
      </c>
      <c r="AK66" s="14">
        <f t="shared" si="35"/>
        <v>53.593882578706356</v>
      </c>
      <c r="AL66" s="22">
        <f t="shared" si="4"/>
        <v>472.33700882458015</v>
      </c>
      <c r="AM66" s="62">
        <f t="shared" si="5"/>
        <v>765.67034215791341</v>
      </c>
      <c r="AN66" s="62">
        <f ca="1">AVERAGE(OFFSET($AM$3,0,0,'Données projet'!$E$10+1,1))-AVERAGE(OFFSET($H$3,0,0,'Données projet'!$E$10+1,1))</f>
        <v>403.50418598112844</v>
      </c>
      <c r="AO66" s="62">
        <f t="shared" si="36"/>
        <v>254.25036207346591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6</v>
      </c>
      <c r="BD66" s="13">
        <f>IF('Données projet'!$A$88&gt;35,BD65+BC66-BL65,IF(A66&lt;'Données projet'!$A$88,$BA$205^A66,IF(A66='Données projet'!$A$88,'Données projet'!$B$88,BD65+BC66-BL65)))</f>
        <v>234.00000000000026</v>
      </c>
      <c r="BE66" s="14">
        <f>BD66*VLOOKUP('Données projet'!$B$11,Paramètres!$A$1:$I$89,3,0)*VLOOKUP('Données projet'!$B$11,Paramètres!$A$1:$I$89,5,0)</f>
        <v>204.42240000000027</v>
      </c>
      <c r="BF66" s="14">
        <f t="shared" si="37"/>
        <v>50.714836797527354</v>
      </c>
      <c r="BG66" s="22">
        <f t="shared" si="7"/>
        <v>444.36402075569396</v>
      </c>
      <c r="BH66" s="62">
        <f t="shared" si="8"/>
        <v>737.69735408902727</v>
      </c>
      <c r="BI66" s="62">
        <f ca="1">AVERAGE(OFFSET($BH$3,0,0,'Données projet'!$E$11+1,1))-AVERAGE(OFFSET($H$3,0,0,'Données projet'!$E$11+1,1))</f>
        <v>321.23599968992932</v>
      </c>
      <c r="BJ66" s="62">
        <f t="shared" si="38"/>
        <v>388.05195847800502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0.95050101767935535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4.3330771866440974E-4</v>
      </c>
      <c r="BS66" s="24">
        <f t="shared" si="9"/>
        <v>0.95093432539801981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364.3481978218424</v>
      </c>
      <c r="T67" s="62">
        <f t="shared" si="34"/>
        <v>231.36959598460686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224.90519999999995</v>
      </c>
      <c r="AK67" s="14">
        <f t="shared" si="35"/>
        <v>55.17963460003309</v>
      </c>
      <c r="AL67" s="22">
        <f t="shared" si="4"/>
        <v>487.81442026172425</v>
      </c>
      <c r="AM67" s="62">
        <f t="shared" si="5"/>
        <v>781.14775359505757</v>
      </c>
      <c r="AN67" s="62">
        <f ca="1">AVERAGE(OFFSET($AM$3,0,0,'Données projet'!$E$10+1,1))-AVERAGE(OFFSET($H$3,0,0,'Données projet'!$E$10+1,1))</f>
        <v>403.50418598112844</v>
      </c>
      <c r="AO67" s="62">
        <f t="shared" si="36"/>
        <v>254.25036207346591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6</v>
      </c>
      <c r="BD67" s="13">
        <f>IF('Données projet'!$A$88&gt;35,BD66+BC67-BL66,IF(A67&lt;'Données projet'!$A$88,$BA$205^A67,IF(A67='Données projet'!$A$88,'Données projet'!$B$88,BD66+BC67-BL66)))</f>
        <v>240.00000000000026</v>
      </c>
      <c r="BE67" s="14">
        <f>BD67*VLOOKUP('Données projet'!$B$11,Paramètres!$A$1:$I$89,3,0)*VLOOKUP('Données projet'!$B$11,Paramètres!$A$1:$I$89,5,0)</f>
        <v>209.66400000000024</v>
      </c>
      <c r="BF67" s="14">
        <f t="shared" si="37"/>
        <v>51.862154403304579</v>
      </c>
      <c r="BG67" s="22">
        <f t="shared" si="7"/>
        <v>455.49138558575584</v>
      </c>
      <c r="BH67" s="62">
        <f t="shared" si="8"/>
        <v>748.82471891908915</v>
      </c>
      <c r="BI67" s="62">
        <f ca="1">AVERAGE(OFFSET($BH$3,0,0,'Données projet'!$E$11+1,1))-AVERAGE(OFFSET($H$3,0,0,'Données projet'!$E$11+1,1))</f>
        <v>321.23599968992932</v>
      </c>
      <c r="BJ67" s="62">
        <f t="shared" si="38"/>
        <v>388.05195847800502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0.93186227247103859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3.0639482620807687E-4</v>
      </c>
      <c r="BS67" s="24">
        <f t="shared" si="9"/>
        <v>0.93216866729724668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2">
        <f t="shared" si="55"/>
        <v>743.59294134580057</v>
      </c>
      <c r="S68" s="62">
        <f ca="1">AVERAGE(OFFSET($R$3,0,0,'Données projet'!$E$9+1,1))-AVERAGE(OFFSET($H$3,0,0,'Données projet'!$E$9+1,1))</f>
        <v>364.3481978218424</v>
      </c>
      <c r="T68" s="62">
        <f t="shared" si="34"/>
        <v>231.36959598460686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232.2059999999999</v>
      </c>
      <c r="AK68" s="14">
        <f t="shared" si="35"/>
        <v>56.759404991217522</v>
      </c>
      <c r="AL68" s="22">
        <f t="shared" ref="AL68:AL131" si="58">(AJ68+AK68)*0.475*44/12</f>
        <v>503.281413693037</v>
      </c>
      <c r="AM68" s="62">
        <f t="shared" ref="AM68:AM131" si="59">AL68+(AD68+AE68)*44/12</f>
        <v>796.61474702637031</v>
      </c>
      <c r="AN68" s="62">
        <f ca="1">AVERAGE(OFFSET($AM$3,0,0,'Données projet'!$E$10+1,1))-AVERAGE(OFFSET($H$3,0,0,'Données projet'!$E$10+1,1))</f>
        <v>403.50418598112844</v>
      </c>
      <c r="AO68" s="62">
        <f t="shared" si="36"/>
        <v>254.25036207346591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246</v>
      </c>
      <c r="BB68" s="13">
        <f>VLOOKUP(A68,'Données projet'!$A$87:$I$107,9,0)</f>
        <v>6</v>
      </c>
      <c r="BC68" s="13">
        <f t="array" ref="BC68">INDEX(BB:BB,MIN(IF(ISNUMBER(BB68:BB264),ROW(BB68:BB264),"")))</f>
        <v>6</v>
      </c>
      <c r="BD68" s="13">
        <f>IF('Données projet'!$A$88&gt;35,BD67+BC68-BL67,IF(A68&lt;'Données projet'!$A$88,$BA$205^A68,IF(A68='Données projet'!$A$88,'Données projet'!$B$88,BD67+BC68-BL67)))</f>
        <v>246.00000000000026</v>
      </c>
      <c r="BE68" s="14">
        <f>BD68*VLOOKUP('Données projet'!$B$11,Paramètres!$A$1:$I$89,3,0)*VLOOKUP('Données projet'!$B$11,Paramètres!$A$1:$I$89,5,0)</f>
        <v>214.90560000000025</v>
      </c>
      <c r="BF68" s="14">
        <f t="shared" si="37"/>
        <v>53.006137800892375</v>
      </c>
      <c r="BG68" s="22">
        <f t="shared" ref="BG68:BG131" si="61">(BE68+BF68)*0.475*44/12</f>
        <v>466.61294333655468</v>
      </c>
      <c r="BH68" s="62">
        <f t="shared" ref="BH68:BH131" si="62">BG68+(AY68+AZ68)*44/12</f>
        <v>759.94627666988799</v>
      </c>
      <c r="BI68" s="62">
        <f ca="1">AVERAGE(OFFSET($BH$3,0,0,'Données projet'!$E$11+1,1))-AVERAGE(OFFSET($H$3,0,0,'Données projet'!$E$11+1,1))</f>
        <v>321.23599968992932</v>
      </c>
      <c r="BJ68" s="62">
        <f t="shared" si="38"/>
        <v>388.05195847800502</v>
      </c>
      <c r="BK68" s="16">
        <f>IF(ISNA(VLOOKUP(A68,'Données projet'!$A$87:$I$107,3,0)),0,VLOOKUP(A68,'Données projet'!$A$87:$I$107,3,0))</f>
        <v>11</v>
      </c>
      <c r="BL68" s="16">
        <f>IF(ISNA(VLOOKUP(A68,'Données projet'!$A$87:$I$107,4,0)),0,VLOOKUP(A68,'Données projet'!$A$87:$I$107,4,0))</f>
        <v>23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0.91358902168774492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2.1665385933220487E-4</v>
      </c>
      <c r="BS68" s="24">
        <f t="shared" ref="BS68:BS131" si="63">SUM(BP68:BR68)</f>
        <v>0.91380567554707715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214.79999999999993</v>
      </c>
      <c r="O69" s="14">
        <f>N69*VLOOKUP('Données projet'!$B$9,Paramètres!$A$1:$I$89,3,0)*VLOOKUP('Données projet'!$B$9,Paramètres!$A$1:$I$89,5,0)</f>
        <v>194.35103999999993</v>
      </c>
      <c r="P69" s="14">
        <f t="shared" ref="P69:P132" si="87">EXP(-1.0587+0.8836*LN(O69)+0.284)</f>
        <v>48.500634729810159</v>
      </c>
      <c r="Q69" s="22">
        <f t="shared" si="54"/>
        <v>422.96666682108594</v>
      </c>
      <c r="R69" s="62">
        <f t="shared" si="55"/>
        <v>716.30000015441919</v>
      </c>
      <c r="S69" s="62">
        <f ca="1">AVERAGE(OFFSET($R$3,0,0,'Données projet'!$E$9+1,1))-AVERAGE(OFFSET($H$3,0,0,'Données projet'!$E$9+1,1))</f>
        <v>364.3481978218424</v>
      </c>
      <c r="T69" s="62">
        <f t="shared" ref="T69:T132" si="88">$T$3</f>
        <v>231.36959598460686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214.79999999999993</v>
      </c>
      <c r="AJ69" s="14">
        <f>AI69*VLOOKUP('Données projet'!$B$10,Paramètres!$A$1:$I$89,3,0)*VLOOKUP('Données projet'!$B$10,Paramètres!$A$1:$I$89,5,0)</f>
        <v>217.80719999999994</v>
      </c>
      <c r="AK69" s="14">
        <f t="shared" ref="AK69:AK132" si="89">EXP(-1.0587+0.8836*LN(AJ69)+0.284)</f>
        <v>53.638013973813976</v>
      </c>
      <c r="AL69" s="22">
        <f t="shared" si="58"/>
        <v>472.76708100439259</v>
      </c>
      <c r="AM69" s="62">
        <f t="shared" si="59"/>
        <v>766.10041433772585</v>
      </c>
      <c r="AN69" s="62">
        <f ca="1">AVERAGE(OFFSET($AM$3,0,0,'Données projet'!$E$10+1,1))-AVERAGE(OFFSET($H$3,0,0,'Données projet'!$E$10+1,1))</f>
        <v>403.50418598112844</v>
      </c>
      <c r="AO69" s="62">
        <f t="shared" ref="AO69:AO132" si="90">$AO$3</f>
        <v>254.25036207346591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5.2</v>
      </c>
      <c r="BD69" s="13">
        <f>IF('Données projet'!$A$88&gt;35,BD68+BC69-BL68,IF(A69&lt;'Données projet'!$A$88,$BA$205^A69,IF(A69='Données projet'!$A$88,'Données projet'!$B$88,BD68+BC69-BL68)))</f>
        <v>228.20000000000024</v>
      </c>
      <c r="BE69" s="14">
        <f>BD69*VLOOKUP('Données projet'!$B$11,Paramètres!$A$1:$I$89,3,0)*VLOOKUP('Données projet'!$B$11,Paramètres!$A$1:$I$89,5,0)</f>
        <v>199.35552000000024</v>
      </c>
      <c r="BF69" s="14">
        <f t="shared" ref="BF69:BF132" si="91">EXP(-1.0587+0.8836*LN(BE69)+0.284)</f>
        <v>49.602503932783272</v>
      </c>
      <c r="BG69" s="22">
        <f t="shared" si="61"/>
        <v>433.60189168293124</v>
      </c>
      <c r="BH69" s="62">
        <f t="shared" si="62"/>
        <v>726.93522501626455</v>
      </c>
      <c r="BI69" s="62">
        <f ca="1">AVERAGE(OFFSET($BH$3,0,0,'Données projet'!$E$11+1,1))-AVERAGE(OFFSET($H$3,0,0,'Données projet'!$E$11+1,1))</f>
        <v>321.23599968992932</v>
      </c>
      <c r="BJ69" s="62">
        <f t="shared" ref="BJ69:BJ132" si="92">$BJ$3</f>
        <v>388.05195847800502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0.89567409820672916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1.5319741310403843E-4</v>
      </c>
      <c r="BS69" s="24">
        <f t="shared" si="63"/>
        <v>0.89582729561983321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221.59999999999994</v>
      </c>
      <c r="O70" s="14">
        <f>N70*VLOOKUP('Données projet'!$B$9,Paramètres!$A$1:$I$89,3,0)*VLOOKUP('Données projet'!$B$9,Paramètres!$A$1:$I$89,5,0)</f>
        <v>200.50367999999995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729.37443127719189</v>
      </c>
      <c r="S70" s="62">
        <f ca="1">AVERAGE(OFFSET($R$3,0,0,'Données projet'!$E$9+1,1))-AVERAGE(OFFSET($H$3,0,0,'Données projet'!$E$9+1,1))</f>
        <v>364.3481978218424</v>
      </c>
      <c r="T70" s="62">
        <f t="shared" si="88"/>
        <v>231.36959598460686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221.59999999999994</v>
      </c>
      <c r="AJ70" s="14">
        <f>AI70*VLOOKUP('Données projet'!$B$10,Paramètres!$A$1:$I$89,3,0)*VLOOKUP('Données projet'!$B$10,Paramètres!$A$1:$I$89,5,0)</f>
        <v>224.70239999999995</v>
      </c>
      <c r="AK70" s="14">
        <f t="shared" si="89"/>
        <v>55.135667706678262</v>
      </c>
      <c r="AL70" s="22">
        <f t="shared" si="58"/>
        <v>487.38463458913128</v>
      </c>
      <c r="AM70" s="62">
        <f t="shared" si="59"/>
        <v>780.7179679224646</v>
      </c>
      <c r="AN70" s="62">
        <f ca="1">AVERAGE(OFFSET($AM$3,0,0,'Données projet'!$E$10+1,1))-AVERAGE(OFFSET($H$3,0,0,'Données projet'!$E$10+1,1))</f>
        <v>403.50418598112844</v>
      </c>
      <c r="AO70" s="62">
        <f t="shared" si="90"/>
        <v>254.25036207346591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5.2</v>
      </c>
      <c r="BD70" s="13">
        <f>IF('Données projet'!$A$88&gt;35,BD69+BC70-BL69,IF(A70&lt;'Données projet'!$A$88,$BA$205^A70,IF(A70='Données projet'!$A$88,'Données projet'!$B$88,BD69+BC70-BL69)))</f>
        <v>233.40000000000023</v>
      </c>
      <c r="BE70" s="14">
        <f>BD70*VLOOKUP('Données projet'!$B$11,Paramètres!$A$1:$I$89,3,0)*VLOOKUP('Données projet'!$B$11,Paramètres!$A$1:$I$89,5,0)</f>
        <v>203.89824000000024</v>
      </c>
      <c r="BF70" s="14">
        <f t="shared" si="91"/>
        <v>50.599918019430255</v>
      </c>
      <c r="BG70" s="22">
        <f t="shared" si="61"/>
        <v>443.25095855050807</v>
      </c>
      <c r="BH70" s="62">
        <f t="shared" si="62"/>
        <v>736.58429188384139</v>
      </c>
      <c r="BI70" s="62">
        <f ca="1">AVERAGE(OFFSET($BH$3,0,0,'Données projet'!$E$11+1,1))-AVERAGE(OFFSET($H$3,0,0,'Données projet'!$E$11+1,1))</f>
        <v>321.23599968992932</v>
      </c>
      <c r="BJ70" s="62">
        <f t="shared" si="92"/>
        <v>388.05195847800502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0.87811047544815179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1.0832692966610243E-4</v>
      </c>
      <c r="BS70" s="24">
        <f t="shared" si="63"/>
        <v>0.87821880237781791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228.39999999999995</v>
      </c>
      <c r="O71" s="14">
        <f>N71*VLOOKUP('Données projet'!$B$9,Paramètres!$A$1:$I$89,3,0)*VLOOKUP('Données projet'!$B$9,Paramètres!$A$1:$I$89,5,0)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742.44045154863397</v>
      </c>
      <c r="S71" s="62">
        <f ca="1">AVERAGE(OFFSET($R$3,0,0,'Données projet'!$E$9+1,1))-AVERAGE(OFFSET($H$3,0,0,'Données projet'!$E$9+1,1))</f>
        <v>364.3481978218424</v>
      </c>
      <c r="T71" s="62">
        <f t="shared" si="88"/>
        <v>231.36959598460686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228.39999999999995</v>
      </c>
      <c r="AJ71" s="14">
        <f>AI71*VLOOKUP('Données projet'!$B$10,Paramètres!$A$1:$I$89,3,0)*VLOOKUP('Données projet'!$B$10,Paramètres!$A$1:$I$89,5,0)</f>
        <v>231.59759999999997</v>
      </c>
      <c r="AK71" s="14">
        <f t="shared" si="89"/>
        <v>56.627980714948151</v>
      </c>
      <c r="AL71" s="22">
        <f t="shared" si="58"/>
        <v>501.99288641186791</v>
      </c>
      <c r="AM71" s="62">
        <f t="shared" si="59"/>
        <v>795.32621974520123</v>
      </c>
      <c r="AN71" s="62">
        <f ca="1">AVERAGE(OFFSET($AM$3,0,0,'Données projet'!$E$10+1,1))-AVERAGE(OFFSET($H$3,0,0,'Données projet'!$E$10+1,1))</f>
        <v>403.50418598112844</v>
      </c>
      <c r="AO71" s="62">
        <f t="shared" si="90"/>
        <v>254.25036207346591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5.2</v>
      </c>
      <c r="BD71" s="13">
        <f>IF('Données projet'!$A$88&gt;35,BD70+BC71-BL70,IF(A71&lt;'Données projet'!$A$88,$BA$205^A71,IF(A71='Données projet'!$A$88,'Données projet'!$B$88,BD70+BC71-BL70)))</f>
        <v>238.60000000000022</v>
      </c>
      <c r="BE71" s="14">
        <f>BD71*VLOOKUP('Données projet'!$B$11,Paramètres!$A$1:$I$89,3,0)*VLOOKUP('Données projet'!$B$11,Paramètres!$A$1:$I$89,5,0)</f>
        <v>208.44096000000022</v>
      </c>
      <c r="BF71" s="14">
        <f t="shared" si="91"/>
        <v>51.594748621124261</v>
      </c>
      <c r="BG71" s="22">
        <f t="shared" si="61"/>
        <v>452.89552584845842</v>
      </c>
      <c r="BH71" s="62">
        <f t="shared" si="62"/>
        <v>746.22885918179168</v>
      </c>
      <c r="BI71" s="62">
        <f ca="1">AVERAGE(OFFSET($BH$3,0,0,'Données projet'!$E$11+1,1))-AVERAGE(OFFSET($H$3,0,0,'Données projet'!$E$11+1,1))</f>
        <v>321.23599968992932</v>
      </c>
      <c r="BJ71" s="62">
        <f t="shared" si="92"/>
        <v>388.05195847800502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0.86089126461911802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7.6598706552019217E-5</v>
      </c>
      <c r="BS71" s="24">
        <f t="shared" si="63"/>
        <v>0.86096786332566999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235.19999999999996</v>
      </c>
      <c r="O72" s="14">
        <f>N72*VLOOKUP('Données projet'!$B$9,Paramètres!$A$1:$I$89,3,0)*VLOOKUP('Données projet'!$B$9,Paramètres!$A$1:$I$89,5,0)</f>
        <v>212.80895999999996</v>
      </c>
      <c r="P72" s="14">
        <f t="shared" si="87"/>
        <v>52.548938637485847</v>
      </c>
      <c r="Q72" s="22">
        <f t="shared" si="54"/>
        <v>462.16500679362099</v>
      </c>
      <c r="R72" s="62">
        <f t="shared" si="55"/>
        <v>755.4983401269543</v>
      </c>
      <c r="S72" s="62">
        <f ca="1">AVERAGE(OFFSET($R$3,0,0,'Données projet'!$E$9+1,1))-AVERAGE(OFFSET($H$3,0,0,'Données projet'!$E$9+1,1))</f>
        <v>364.3481978218424</v>
      </c>
      <c r="T72" s="62">
        <f t="shared" si="88"/>
        <v>231.36959598460686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235.19999999999996</v>
      </c>
      <c r="AJ72" s="14">
        <f>AI72*VLOOKUP('Données projet'!$B$10,Paramètres!$A$1:$I$89,3,0)*VLOOKUP('Données projet'!$B$10,Paramètres!$A$1:$I$89,5,0)</f>
        <v>238.49279999999996</v>
      </c>
      <c r="AK72" s="14">
        <f t="shared" si="89"/>
        <v>58.115130258576542</v>
      </c>
      <c r="AL72" s="22">
        <f t="shared" si="58"/>
        <v>516.59214520035414</v>
      </c>
      <c r="AM72" s="62">
        <f t="shared" si="59"/>
        <v>809.92547853368751</v>
      </c>
      <c r="AN72" s="62">
        <f ca="1">AVERAGE(OFFSET($AM$3,0,0,'Données projet'!$E$10+1,1))-AVERAGE(OFFSET($H$3,0,0,'Données projet'!$E$10+1,1))</f>
        <v>403.50418598112844</v>
      </c>
      <c r="AO72" s="62">
        <f t="shared" si="90"/>
        <v>254.25036207346591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5.2</v>
      </c>
      <c r="BD72" s="13">
        <f>IF('Données projet'!$A$88&gt;35,BD71+BC72-BL71,IF(A72&lt;'Données projet'!$A$88,$BA$205^A72,IF(A72='Données projet'!$A$88,'Données projet'!$B$88,BD71+BC72-BL71)))</f>
        <v>243.80000000000021</v>
      </c>
      <c r="BE72" s="14">
        <f>BD72*VLOOKUP('Données projet'!$B$11,Paramètres!$A$1:$I$89,3,0)*VLOOKUP('Données projet'!$B$11,Paramètres!$A$1:$I$89,5,0)</f>
        <v>212.98368000000022</v>
      </c>
      <c r="BF72" s="14">
        <f t="shared" si="91"/>
        <v>52.587058525970413</v>
      </c>
      <c r="BG72" s="22">
        <f t="shared" si="61"/>
        <v>462.53570293273214</v>
      </c>
      <c r="BH72" s="62">
        <f t="shared" si="62"/>
        <v>755.86903626606545</v>
      </c>
      <c r="BI72" s="62">
        <f ca="1">AVERAGE(OFFSET($BH$3,0,0,'Données projet'!$E$11+1,1))-AVERAGE(OFFSET($H$3,0,0,'Données projet'!$E$11+1,1))</f>
        <v>321.23599968992932</v>
      </c>
      <c r="BJ72" s="62">
        <f t="shared" si="92"/>
        <v>388.05195847800502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0.84400971201176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5.4163464833051217E-5</v>
      </c>
      <c r="BS72" s="24">
        <f t="shared" si="63"/>
        <v>0.84406387547659301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241.99999999999997</v>
      </c>
      <c r="O73" s="14">
        <f>N73*VLOOKUP('Données projet'!$B$9,Paramètres!$A$1:$I$89,3,0)*VLOOKUP('Données projet'!$B$9,Paramètres!$A$1:$I$89,5,0)</f>
        <v>218.96159999999998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768.54835911062366</v>
      </c>
      <c r="S73" s="62">
        <f ca="1">AVERAGE(OFFSET($R$3,0,0,'Données projet'!$E$9+1,1))-AVERAGE(OFFSET($H$3,0,0,'Données projet'!$E$9+1,1))</f>
        <v>364.3481978218424</v>
      </c>
      <c r="T73" s="62">
        <f t="shared" si="88"/>
        <v>231.36959598460686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241.99999999999997</v>
      </c>
      <c r="AJ73" s="14">
        <f>AI73*VLOOKUP('Données projet'!$B$10,Paramètres!$A$1:$I$89,3,0)*VLOOKUP('Données projet'!$B$10,Paramètres!$A$1:$I$89,5,0)</f>
        <v>245.38799999999998</v>
      </c>
      <c r="AK73" s="14">
        <f t="shared" si="89"/>
        <v>59.597282764919569</v>
      </c>
      <c r="AL73" s="22">
        <f t="shared" si="58"/>
        <v>531.18270081556818</v>
      </c>
      <c r="AM73" s="62">
        <f t="shared" si="59"/>
        <v>824.51603414890155</v>
      </c>
      <c r="AN73" s="62">
        <f ca="1">AVERAGE(OFFSET($AM$3,0,0,'Données projet'!$E$10+1,1))-AVERAGE(OFFSET($H$3,0,0,'Données projet'!$E$10+1,1))</f>
        <v>403.50418598112844</v>
      </c>
      <c r="AO73" s="62">
        <f t="shared" si="90"/>
        <v>254.25036207346591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249</v>
      </c>
      <c r="BB73" s="13">
        <f>VLOOKUP(A73,'Données projet'!$A$87:$I$107,9,0)</f>
        <v>5.2</v>
      </c>
      <c r="BC73" s="13">
        <f t="array" ref="BC73">INDEX(BB:BB,MIN(IF(ISNUMBER(BB73:BB269),ROW(BB73:BB269),"")))</f>
        <v>5.2</v>
      </c>
      <c r="BD73" s="13">
        <f>IF('Données projet'!$A$88&gt;35,BD72+BC73-BL72,IF(A73&lt;'Données projet'!$A$88,$BA$205^A73,IF(A73='Données projet'!$A$88,'Données projet'!$B$88,BD72+BC73-BL72)))</f>
        <v>249.0000000000002</v>
      </c>
      <c r="BE73" s="14">
        <f>BD73*VLOOKUP('Données projet'!$B$11,Paramètres!$A$1:$I$89,3,0)*VLOOKUP('Données projet'!$B$11,Paramètres!$A$1:$I$89,5,0)</f>
        <v>217.52640000000019</v>
      </c>
      <c r="BF73" s="14">
        <f t="shared" si="91"/>
        <v>53.576907690651304</v>
      </c>
      <c r="BG73" s="22">
        <f t="shared" si="61"/>
        <v>472.17159422788467</v>
      </c>
      <c r="BH73" s="62">
        <f t="shared" si="62"/>
        <v>765.50492756121798</v>
      </c>
      <c r="BI73" s="62">
        <f ca="1">AVERAGE(OFFSET($BH$3,0,0,'Données projet'!$E$11+1,1))-AVERAGE(OFFSET($H$3,0,0,'Données projet'!$E$11+1,1))</f>
        <v>321.23599968992932</v>
      </c>
      <c r="BJ73" s="62">
        <f t="shared" si="92"/>
        <v>388.05195847800502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249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0.82745919635430187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3.8299353276009609E-5</v>
      </c>
      <c r="BS73" s="24">
        <f t="shared" si="63"/>
        <v>0.82749749570757791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227.19999999999996</v>
      </c>
      <c r="O74" s="14">
        <f>N74*VLOOKUP('Données projet'!$B$9,Paramètres!$A$1:$I$89,3,0)*VLOOKUP('Données projet'!$B$9,Paramètres!$A$1:$I$89,5,0)</f>
        <v>205.57055999999997</v>
      </c>
      <c r="P74" s="14">
        <f t="shared" si="87"/>
        <v>50.966443946767392</v>
      </c>
      <c r="Q74" s="22">
        <f t="shared" si="54"/>
        <v>446.80194854061978</v>
      </c>
      <c r="R74" s="62">
        <f t="shared" si="55"/>
        <v>740.13528187395309</v>
      </c>
      <c r="S74" s="62">
        <f ca="1">AVERAGE(OFFSET($R$3,0,0,'Données projet'!$E$9+1,1))-AVERAGE(OFFSET($H$3,0,0,'Données projet'!$E$9+1,1))</f>
        <v>364.3481978218424</v>
      </c>
      <c r="T74" s="62">
        <f t="shared" si="88"/>
        <v>231.36959598460686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227.19999999999996</v>
      </c>
      <c r="AJ74" s="14">
        <f>AI74*VLOOKUP('Données projet'!$B$10,Paramètres!$A$1:$I$89,3,0)*VLOOKUP('Données projet'!$B$10,Paramètres!$A$1:$I$89,5,0)</f>
        <v>230.38079999999997</v>
      </c>
      <c r="AK74" s="14">
        <f t="shared" si="89"/>
        <v>56.365011465139979</v>
      </c>
      <c r="AL74" s="22">
        <f t="shared" si="58"/>
        <v>499.41562163511867</v>
      </c>
      <c r="AM74" s="62">
        <f t="shared" si="59"/>
        <v>792.74895496845193</v>
      </c>
      <c r="AN74" s="62">
        <f ca="1">AVERAGE(OFFSET($AM$3,0,0,'Données projet'!$E$10+1,1))-AVERAGE(OFFSET($H$3,0,0,'Données projet'!$E$10+1,1))</f>
        <v>403.50418598112844</v>
      </c>
      <c r="AO74" s="62">
        <f t="shared" si="90"/>
        <v>254.25036207346591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1.9895196601282805E-13</v>
      </c>
      <c r="BE74" s="14">
        <f>BD74*VLOOKUP('Données projet'!$B$11,Paramètres!$A$1:$I$89,3,0)*VLOOKUP('Données projet'!$B$11,Paramètres!$A$1:$I$89,5,0)</f>
        <v>1.738044375088066E-13</v>
      </c>
      <c r="BF74" s="14">
        <f t="shared" si="91"/>
        <v>2.4483293633950478E-12</v>
      </c>
      <c r="BG74" s="22">
        <f t="shared" si="61"/>
        <v>4.566883036574213E-12</v>
      </c>
      <c r="BH74" s="62">
        <f t="shared" si="62"/>
        <v>293.33333333333786</v>
      </c>
      <c r="BI74" s="62">
        <f ca="1">AVERAGE(OFFSET($BH$3,0,0,'Données projet'!$E$11+1,1))-AVERAGE(OFFSET($H$3,0,0,'Données projet'!$E$11+1,1))</f>
        <v>321.23599968992932</v>
      </c>
      <c r="BJ74" s="62">
        <f t="shared" si="92"/>
        <v>388.05195847800502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0.81123322621406879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2.7081732416525609E-5</v>
      </c>
      <c r="BS74" s="24">
        <f t="shared" si="63"/>
        <v>0.81126030794648529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233.39999999999995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2">
        <f t="shared" si="55"/>
        <v>752.04261652954642</v>
      </c>
      <c r="S75" s="62">
        <f ca="1">AVERAGE(OFFSET($R$3,0,0,'Données projet'!$E$9+1,1))-AVERAGE(OFFSET($H$3,0,0,'Données projet'!$E$9+1,1))</f>
        <v>364.3481978218424</v>
      </c>
      <c r="T75" s="62">
        <f t="shared" si="88"/>
        <v>231.36959598460686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233.39999999999995</v>
      </c>
      <c r="AJ75" s="14">
        <f>AI75*VLOOKUP('Données projet'!$B$10,Paramètres!$A$1:$I$89,3,0)*VLOOKUP('Données projet'!$B$10,Paramètres!$A$1:$I$89,5,0)</f>
        <v>236.66759999999996</v>
      </c>
      <c r="AK75" s="14">
        <f t="shared" si="89"/>
        <v>57.721965974560838</v>
      </c>
      <c r="AL75" s="22">
        <f t="shared" si="58"/>
        <v>512.72849407236004</v>
      </c>
      <c r="AM75" s="62">
        <f t="shared" si="59"/>
        <v>806.06182740569329</v>
      </c>
      <c r="AN75" s="62">
        <f ca="1">AVERAGE(OFFSET($AM$3,0,0,'Données projet'!$E$10+1,1))-AVERAGE(OFFSET($H$3,0,0,'Données projet'!$E$10+1,1))</f>
        <v>403.50418598112844</v>
      </c>
      <c r="AO75" s="62">
        <f t="shared" si="90"/>
        <v>254.25036207346591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1.9895196601282805E-13</v>
      </c>
      <c r="BE75" s="14">
        <f>BD75*VLOOKUP('Données projet'!$B$11,Paramètres!$A$1:$I$89,3,0)*VLOOKUP('Données projet'!$B$11,Paramètres!$A$1:$I$89,5,0)</f>
        <v>1.738044375088066E-13</v>
      </c>
      <c r="BF75" s="14">
        <f t="shared" si="91"/>
        <v>2.4483293633950478E-12</v>
      </c>
      <c r="BG75" s="22">
        <f t="shared" si="61"/>
        <v>4.566883036574213E-12</v>
      </c>
      <c r="BH75" s="62">
        <f t="shared" si="62"/>
        <v>293.33333333333786</v>
      </c>
      <c r="BI75" s="62">
        <f ca="1">AVERAGE(OFFSET($BH$3,0,0,'Données projet'!$E$11+1,1))-AVERAGE(OFFSET($H$3,0,0,'Données projet'!$E$11+1,1))</f>
        <v>321.23599968992932</v>
      </c>
      <c r="BJ75" s="62">
        <f t="shared" si="92"/>
        <v>388.05195847800502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0.79532543745142115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1.9149676638004804E-5</v>
      </c>
      <c r="BS75" s="24">
        <f t="shared" si="63"/>
        <v>0.79534458712805911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239.59999999999994</v>
      </c>
      <c r="O76" s="14">
        <f>N76*VLOOKUP('Données projet'!$B$9,Paramètres!$A$1:$I$89,3,0)*VLOOKUP('Données projet'!$B$9,Paramètres!$A$1:$I$89,5,0)</f>
        <v>216.79007999999996</v>
      </c>
      <c r="P76" s="14">
        <f t="shared" si="87"/>
        <v>53.416629794462551</v>
      </c>
      <c r="Q76" s="22">
        <f t="shared" si="54"/>
        <v>470.61001955868886</v>
      </c>
      <c r="R76" s="62">
        <f t="shared" si="55"/>
        <v>763.94335289202218</v>
      </c>
      <c r="S76" s="62">
        <f ca="1">AVERAGE(OFFSET($R$3,0,0,'Données projet'!$E$9+1,1))-AVERAGE(OFFSET($H$3,0,0,'Données projet'!$E$9+1,1))</f>
        <v>364.3481978218424</v>
      </c>
      <c r="T76" s="62">
        <f t="shared" si="88"/>
        <v>231.36959598460686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239.59999999999994</v>
      </c>
      <c r="AJ76" s="14">
        <f>AI76*VLOOKUP('Données projet'!$B$10,Paramètres!$A$1:$I$89,3,0)*VLOOKUP('Données projet'!$B$10,Paramètres!$A$1:$I$89,5,0)</f>
        <v>242.95439999999994</v>
      </c>
      <c r="AK76" s="14">
        <f t="shared" si="89"/>
        <v>59.074730698078945</v>
      </c>
      <c r="AL76" s="22">
        <f t="shared" si="58"/>
        <v>526.034069299154</v>
      </c>
      <c r="AM76" s="62">
        <f t="shared" si="59"/>
        <v>819.36740263248726</v>
      </c>
      <c r="AN76" s="62">
        <f ca="1">AVERAGE(OFFSET($AM$3,0,0,'Données projet'!$E$10+1,1))-AVERAGE(OFFSET($H$3,0,0,'Données projet'!$E$10+1,1))</f>
        <v>403.50418598112844</v>
      </c>
      <c r="AO76" s="62">
        <f t="shared" si="90"/>
        <v>254.25036207346591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1.9895196601282805E-13</v>
      </c>
      <c r="BE76" s="14">
        <f>BD76*VLOOKUP('Données projet'!$B$11,Paramètres!$A$1:$I$89,3,0)*VLOOKUP('Données projet'!$B$11,Paramètres!$A$1:$I$89,5,0)</f>
        <v>1.738044375088066E-13</v>
      </c>
      <c r="BF76" s="14">
        <f t="shared" si="91"/>
        <v>2.4483293633950478E-12</v>
      </c>
      <c r="BG76" s="22">
        <f t="shared" si="61"/>
        <v>4.566883036574213E-12</v>
      </c>
      <c r="BH76" s="62">
        <f t="shared" si="62"/>
        <v>293.33333333333786</v>
      </c>
      <c r="BI76" s="62">
        <f ca="1">AVERAGE(OFFSET($BH$3,0,0,'Données projet'!$E$11+1,1))-AVERAGE(OFFSET($H$3,0,0,'Données projet'!$E$11+1,1))</f>
        <v>321.23599968992932</v>
      </c>
      <c r="BJ76" s="62">
        <f t="shared" si="92"/>
        <v>388.05195847800502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0.77972959072361592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1.3540866208262804E-5</v>
      </c>
      <c r="BS76" s="24">
        <f t="shared" si="63"/>
        <v>0.77974313158982422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245.79999999999993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2">
        <f t="shared" si="55"/>
        <v>775.83768133226158</v>
      </c>
      <c r="S77" s="62">
        <f ca="1">AVERAGE(OFFSET($R$3,0,0,'Données projet'!$E$9+1,1))-AVERAGE(OFFSET($H$3,0,0,'Données projet'!$E$9+1,1))</f>
        <v>364.3481978218424</v>
      </c>
      <c r="T77" s="62">
        <f t="shared" si="88"/>
        <v>231.36959598460686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245.79999999999993</v>
      </c>
      <c r="AJ77" s="14">
        <f>AI77*VLOOKUP('Données projet'!$B$10,Paramètres!$A$1:$I$89,3,0)*VLOOKUP('Données projet'!$B$10,Paramètres!$A$1:$I$89,5,0)</f>
        <v>249.24119999999994</v>
      </c>
      <c r="AK77" s="14">
        <f t="shared" si="89"/>
        <v>60.42342651744692</v>
      </c>
      <c r="AL77" s="22">
        <f t="shared" si="58"/>
        <v>539.33255785121992</v>
      </c>
      <c r="AM77" s="62">
        <f t="shared" si="59"/>
        <v>832.66589118455317</v>
      </c>
      <c r="AN77" s="62">
        <f ca="1">AVERAGE(OFFSET($AM$3,0,0,'Données projet'!$E$10+1,1))-AVERAGE(OFFSET($H$3,0,0,'Données projet'!$E$10+1,1))</f>
        <v>403.50418598112844</v>
      </c>
      <c r="AO77" s="62">
        <f t="shared" si="90"/>
        <v>254.25036207346591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1.9895196601282805E-13</v>
      </c>
      <c r="BE77" s="14">
        <f>BD77*VLOOKUP('Données projet'!$B$11,Paramètres!$A$1:$I$89,3,0)*VLOOKUP('Données projet'!$B$11,Paramètres!$A$1:$I$89,5,0)</f>
        <v>1.738044375088066E-13</v>
      </c>
      <c r="BF77" s="14">
        <f t="shared" si="91"/>
        <v>2.4483293633950478E-12</v>
      </c>
      <c r="BG77" s="22">
        <f t="shared" si="61"/>
        <v>4.566883036574213E-12</v>
      </c>
      <c r="BH77" s="62">
        <f t="shared" si="62"/>
        <v>293.33333333333786</v>
      </c>
      <c r="BI77" s="62">
        <f ca="1">AVERAGE(OFFSET($BH$3,0,0,'Données projet'!$E$11+1,1))-AVERAGE(OFFSET($H$3,0,0,'Données projet'!$E$11+1,1))</f>
        <v>321.23599968992932</v>
      </c>
      <c r="BJ77" s="62">
        <f t="shared" si="92"/>
        <v>388.05195847800502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0.76443956903761567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9.5748383190024022E-6</v>
      </c>
      <c r="BS77" s="24">
        <f t="shared" si="63"/>
        <v>0.76444914387593466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251.99999999999991</v>
      </c>
      <c r="O78" s="14">
        <f>N78*VLOOKUP('Données projet'!$B$9,Paramètres!$A$1:$I$89,3,0)*VLOOKUP('Données projet'!$B$9,Paramètres!$A$1:$I$89,5,0)</f>
        <v>228.00959999999992</v>
      </c>
      <c r="P78" s="14">
        <f t="shared" si="87"/>
        <v>55.852093054619829</v>
      </c>
      <c r="Q78" s="22">
        <f t="shared" si="54"/>
        <v>494.3924487367961</v>
      </c>
      <c r="R78" s="62">
        <f t="shared" si="55"/>
        <v>787.72578207012941</v>
      </c>
      <c r="S78" s="62">
        <f ca="1">AVERAGE(OFFSET($R$3,0,0,'Données projet'!$E$9+1,1))-AVERAGE(OFFSET($H$3,0,0,'Données projet'!$E$9+1,1))</f>
        <v>364.3481978218424</v>
      </c>
      <c r="T78" s="62">
        <f t="shared" si="88"/>
        <v>231.36959598460686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251.99999999999991</v>
      </c>
      <c r="AJ78" s="14">
        <f>AI78*VLOOKUP('Données projet'!$B$10,Paramètres!$A$1:$I$89,3,0)*VLOOKUP('Données projet'!$B$10,Paramètres!$A$1:$I$89,5,0)</f>
        <v>255.52799999999993</v>
      </c>
      <c r="AK78" s="14">
        <f t="shared" si="89"/>
        <v>61.768167868721477</v>
      </c>
      <c r="AL78" s="22">
        <f t="shared" si="58"/>
        <v>552.62415903802309</v>
      </c>
      <c r="AM78" s="62">
        <f t="shared" si="59"/>
        <v>845.95749237135647</v>
      </c>
      <c r="AN78" s="62">
        <f ca="1">AVERAGE(OFFSET($AM$3,0,0,'Données projet'!$E$10+1,1))-AVERAGE(OFFSET($H$3,0,0,'Données projet'!$E$10+1,1))</f>
        <v>403.50418598112844</v>
      </c>
      <c r="AO78" s="62">
        <f t="shared" si="90"/>
        <v>254.25036207346591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1.9895196601282805E-13</v>
      </c>
      <c r="BE78" s="14">
        <f>BD78*VLOOKUP('Données projet'!$B$11,Paramètres!$A$1:$I$89,3,0)*VLOOKUP('Données projet'!$B$11,Paramètres!$A$1:$I$89,5,0)</f>
        <v>1.738044375088066E-13</v>
      </c>
      <c r="BF78" s="14">
        <f t="shared" si="91"/>
        <v>2.4483293633950478E-12</v>
      </c>
      <c r="BG78" s="22">
        <f t="shared" si="61"/>
        <v>4.566883036574213E-12</v>
      </c>
      <c r="BH78" s="62">
        <f t="shared" si="62"/>
        <v>293.33333333333786</v>
      </c>
      <c r="BI78" s="62">
        <f ca="1">AVERAGE(OFFSET($BH$3,0,0,'Données projet'!$E$11+1,1))-AVERAGE(OFFSET($H$3,0,0,'Données projet'!$E$11+1,1))</f>
        <v>321.23599968992932</v>
      </c>
      <c r="BJ78" s="62">
        <f t="shared" si="92"/>
        <v>388.05195847800502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0.74944937535088563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6.7704331041314022E-6</v>
      </c>
      <c r="BS78" s="24">
        <f t="shared" si="63"/>
        <v>0.74945614578398978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projet'!$B$9,Paramètres!$A$1:$I$89,3,0)*VLOOKUP('Données projet'!$B$9,Paramètres!$A$1:$I$89,5,0)</f>
        <v>214.43759999999989</v>
      </c>
      <c r="P79" s="14">
        <f t="shared" si="87"/>
        <v>52.904129603372375</v>
      </c>
      <c r="Q79" s="22">
        <f t="shared" si="54"/>
        <v>465.62017905920658</v>
      </c>
      <c r="R79" s="62">
        <f t="shared" si="55"/>
        <v>758.95351239253989</v>
      </c>
      <c r="S79" s="62">
        <f ca="1">AVERAGE(OFFSET($R$3,0,0,'Données projet'!$E$9+1,1))-AVERAGE(OFFSET($H$3,0,0,'Données projet'!$E$9+1,1))</f>
        <v>364.3481978218424</v>
      </c>
      <c r="T79" s="62">
        <f t="shared" si="88"/>
        <v>231.36959598460686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236.99999999999989</v>
      </c>
      <c r="AJ79" s="14">
        <f>AI79*VLOOKUP('Données projet'!$B$10,Paramètres!$A$1:$I$89,3,0)*VLOOKUP('Données projet'!$B$10,Paramètres!$A$1:$I$89,5,0)</f>
        <v>240.3179999999999</v>
      </c>
      <c r="AK79" s="14">
        <f t="shared" si="89"/>
        <v>58.507944457766484</v>
      </c>
      <c r="AL79" s="22">
        <f t="shared" si="58"/>
        <v>520.45518659727634</v>
      </c>
      <c r="AM79" s="62">
        <f t="shared" si="59"/>
        <v>813.78851993060971</v>
      </c>
      <c r="AN79" s="62">
        <f ca="1">AVERAGE(OFFSET($AM$3,0,0,'Données projet'!$E$10+1,1))-AVERAGE(OFFSET($H$3,0,0,'Données projet'!$E$10+1,1))</f>
        <v>403.50418598112844</v>
      </c>
      <c r="AO79" s="62">
        <f t="shared" si="90"/>
        <v>254.25036207346591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1.9895196601282805E-13</v>
      </c>
      <c r="BE79" s="14">
        <f>BD79*VLOOKUP('Données projet'!$B$11,Paramètres!$A$1:$I$89,3,0)*VLOOKUP('Données projet'!$B$11,Paramètres!$A$1:$I$89,5,0)</f>
        <v>1.738044375088066E-13</v>
      </c>
      <c r="BF79" s="14">
        <f t="shared" si="91"/>
        <v>2.4483293633950478E-12</v>
      </c>
      <c r="BG79" s="22">
        <f t="shared" si="61"/>
        <v>4.566883036574213E-12</v>
      </c>
      <c r="BH79" s="62">
        <f t="shared" si="62"/>
        <v>293.33333333333786</v>
      </c>
      <c r="BI79" s="62">
        <f ca="1">AVERAGE(OFFSET($BH$3,0,0,'Données projet'!$E$11+1,1))-AVERAGE(OFFSET($H$3,0,0,'Données projet'!$E$11+1,1))</f>
        <v>321.23599968992932</v>
      </c>
      <c r="BJ79" s="62">
        <f t="shared" si="92"/>
        <v>388.05195847800502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0.73475313021923694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4.7874191595012011E-6</v>
      </c>
      <c r="BS79" s="24">
        <f t="shared" si="63"/>
        <v>0.73475791763839648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projet'!$B$9,Paramètres!$A$1:$I$89,3,0)*VLOOKUP('Données projet'!$B$9,Paramètres!$A$1:$I$89,5,0)</f>
        <v>219.86639999999989</v>
      </c>
      <c r="P80" s="14">
        <f t="shared" si="87"/>
        <v>54.085847394182416</v>
      </c>
      <c r="Q80" s="22">
        <f t="shared" si="54"/>
        <v>477.13349754486745</v>
      </c>
      <c r="R80" s="62">
        <f t="shared" si="55"/>
        <v>770.46683087820077</v>
      </c>
      <c r="S80" s="62">
        <f ca="1">AVERAGE(OFFSET($R$3,0,0,'Données projet'!$E$9+1,1))-AVERAGE(OFFSET($H$3,0,0,'Données projet'!$E$9+1,1))</f>
        <v>364.3481978218424</v>
      </c>
      <c r="T80" s="62">
        <f t="shared" si="88"/>
        <v>231.36959598460686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242.99999999999989</v>
      </c>
      <c r="AJ80" s="14">
        <f>AI80*VLOOKUP('Données projet'!$B$10,Paramètres!$A$1:$I$89,3,0)*VLOOKUP('Données projet'!$B$10,Paramètres!$A$1:$I$89,5,0)</f>
        <v>246.4019999999999</v>
      </c>
      <c r="AK80" s="14">
        <f t="shared" si="89"/>
        <v>59.814834475385474</v>
      </c>
      <c r="AL80" s="22">
        <f t="shared" si="58"/>
        <v>533.32765337796286</v>
      </c>
      <c r="AM80" s="62">
        <f t="shared" si="59"/>
        <v>826.66098671129612</v>
      </c>
      <c r="AN80" s="62">
        <f ca="1">AVERAGE(OFFSET($AM$3,0,0,'Données projet'!$E$10+1,1))-AVERAGE(OFFSET($H$3,0,0,'Données projet'!$E$10+1,1))</f>
        <v>403.50418598112844</v>
      </c>
      <c r="AO80" s="62">
        <f t="shared" si="90"/>
        <v>254.25036207346591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1.9895196601282805E-13</v>
      </c>
      <c r="BE80" s="14">
        <f>BD80*VLOOKUP('Données projet'!$B$11,Paramètres!$A$1:$I$89,3,0)*VLOOKUP('Données projet'!$B$11,Paramètres!$A$1:$I$89,5,0)</f>
        <v>1.738044375088066E-13</v>
      </c>
      <c r="BF80" s="14">
        <f t="shared" si="91"/>
        <v>2.4483293633950478E-12</v>
      </c>
      <c r="BG80" s="22">
        <f t="shared" si="61"/>
        <v>4.566883036574213E-12</v>
      </c>
      <c r="BH80" s="62">
        <f t="shared" si="62"/>
        <v>293.33333333333786</v>
      </c>
      <c r="BI80" s="62">
        <f ca="1">AVERAGE(OFFSET($BH$3,0,0,'Données projet'!$E$11+1,1))-AVERAGE(OFFSET($H$3,0,0,'Données projet'!$E$11+1,1))</f>
        <v>321.23599968992932</v>
      </c>
      <c r="BJ80" s="62">
        <f t="shared" si="92"/>
        <v>388.05195847800502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0.72034506949079546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3.3852165520657011E-6</v>
      </c>
      <c r="BS80" s="24">
        <f t="shared" si="63"/>
        <v>0.72034845470734754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projet'!$B$9,Paramètres!$A$1:$I$89,3,0)*VLOOKUP('Données projet'!$B$9,Paramètres!$A$1:$I$89,5,0)</f>
        <v>225.29519999999991</v>
      </c>
      <c r="P81" s="14">
        <f t="shared" si="87"/>
        <v>55.264173352293078</v>
      </c>
      <c r="Q81" s="22">
        <f t="shared" si="54"/>
        <v>488.64090858857691</v>
      </c>
      <c r="R81" s="62">
        <f t="shared" si="55"/>
        <v>781.97424192191022</v>
      </c>
      <c r="S81" s="62">
        <f ca="1">AVERAGE(OFFSET($R$3,0,0,'Données projet'!$E$9+1,1))-AVERAGE(OFFSET($H$3,0,0,'Données projet'!$E$9+1,1))</f>
        <v>364.3481978218424</v>
      </c>
      <c r="T81" s="62">
        <f t="shared" si="88"/>
        <v>231.36959598460686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248.99999999999989</v>
      </c>
      <c r="AJ81" s="14">
        <f>AI81*VLOOKUP('Données projet'!$B$10,Paramètres!$A$1:$I$89,3,0)*VLOOKUP('Données projet'!$B$10,Paramètres!$A$1:$I$89,5,0)</f>
        <v>252.4859999999999</v>
      </c>
      <c r="AK81" s="14">
        <f t="shared" si="89"/>
        <v>61.117973383957384</v>
      </c>
      <c r="AL81" s="22">
        <f t="shared" si="58"/>
        <v>546.193586977059</v>
      </c>
      <c r="AM81" s="62">
        <f t="shared" si="59"/>
        <v>839.52692031039237</v>
      </c>
      <c r="AN81" s="62">
        <f ca="1">AVERAGE(OFFSET($AM$3,0,0,'Données projet'!$E$10+1,1))-AVERAGE(OFFSET($H$3,0,0,'Données projet'!$E$10+1,1))</f>
        <v>403.50418598112844</v>
      </c>
      <c r="AO81" s="62">
        <f t="shared" si="90"/>
        <v>254.25036207346591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1.9895196601282805E-13</v>
      </c>
      <c r="BE81" s="14">
        <f>BD81*VLOOKUP('Données projet'!$B$11,Paramètres!$A$1:$I$89,3,0)*VLOOKUP('Données projet'!$B$11,Paramètres!$A$1:$I$89,5,0)</f>
        <v>1.738044375088066E-13</v>
      </c>
      <c r="BF81" s="14">
        <f t="shared" si="91"/>
        <v>2.4483293633950478E-12</v>
      </c>
      <c r="BG81" s="22">
        <f t="shared" si="61"/>
        <v>4.566883036574213E-12</v>
      </c>
      <c r="BH81" s="62">
        <f t="shared" si="62"/>
        <v>293.33333333333786</v>
      </c>
      <c r="BI81" s="62">
        <f ca="1">AVERAGE(OFFSET($BH$3,0,0,'Données projet'!$E$11+1,1))-AVERAGE(OFFSET($H$3,0,0,'Données projet'!$E$11+1,1))</f>
        <v>321.23599968992932</v>
      </c>
      <c r="BJ81" s="62">
        <f t="shared" si="92"/>
        <v>388.05195847800502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0.70621954204518944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2.3937095797506005E-6</v>
      </c>
      <c r="BS81" s="24">
        <f t="shared" si="63"/>
        <v>0.70622193575476921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projet'!$B$9,Paramètres!$A$1:$I$89,3,0)*VLOOKUP('Données projet'!$B$9,Paramètres!$A$1:$I$89,5,0)</f>
        <v>230.72399999999988</v>
      </c>
      <c r="P82" s="14">
        <f t="shared" si="87"/>
        <v>56.439198612082045</v>
      </c>
      <c r="Q82" s="22">
        <f t="shared" si="54"/>
        <v>500.14257091604264</v>
      </c>
      <c r="R82" s="62">
        <f t="shared" si="55"/>
        <v>793.47590424937596</v>
      </c>
      <c r="S82" s="62">
        <f ca="1">AVERAGE(OFFSET($R$3,0,0,'Données projet'!$E$9+1,1))-AVERAGE(OFFSET($H$3,0,0,'Données projet'!$E$9+1,1))</f>
        <v>364.3481978218424</v>
      </c>
      <c r="T82" s="62">
        <f t="shared" si="88"/>
        <v>231.36959598460686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254.99999999999989</v>
      </c>
      <c r="AJ82" s="14">
        <f>AI82*VLOOKUP('Données projet'!$B$10,Paramètres!$A$1:$I$89,3,0)*VLOOKUP('Données projet'!$B$10,Paramètres!$A$1:$I$89,5,0)</f>
        <v>258.56999999999994</v>
      </c>
      <c r="AK82" s="14">
        <f t="shared" si="89"/>
        <v>62.417461971173843</v>
      </c>
      <c r="AL82" s="22">
        <f t="shared" si="58"/>
        <v>559.05316293312762</v>
      </c>
      <c r="AM82" s="62">
        <f t="shared" si="59"/>
        <v>852.38649626646088</v>
      </c>
      <c r="AN82" s="62">
        <f ca="1">AVERAGE(OFFSET($AM$3,0,0,'Données projet'!$E$10+1,1))-AVERAGE(OFFSET($H$3,0,0,'Données projet'!$E$10+1,1))</f>
        <v>403.50418598112844</v>
      </c>
      <c r="AO82" s="62">
        <f t="shared" si="90"/>
        <v>254.25036207346591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1.9895196601282805E-13</v>
      </c>
      <c r="BE82" s="14">
        <f>BD82*VLOOKUP('Données projet'!$B$11,Paramètres!$A$1:$I$89,3,0)*VLOOKUP('Données projet'!$B$11,Paramètres!$A$1:$I$89,5,0)</f>
        <v>1.738044375088066E-13</v>
      </c>
      <c r="BF82" s="14">
        <f t="shared" si="91"/>
        <v>2.4483293633950478E-12</v>
      </c>
      <c r="BG82" s="22">
        <f t="shared" si="61"/>
        <v>4.566883036574213E-12</v>
      </c>
      <c r="BH82" s="62">
        <f t="shared" si="62"/>
        <v>293.33333333333786</v>
      </c>
      <c r="BI82" s="62">
        <f ca="1">AVERAGE(OFFSET($BH$3,0,0,'Données projet'!$E$11+1,1))-AVERAGE(OFFSET($H$3,0,0,'Données projet'!$E$11+1,1))</f>
        <v>321.23599968992932</v>
      </c>
      <c r="BJ82" s="62">
        <f t="shared" si="92"/>
        <v>388.05195847800502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0.69237100757707071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1.6926082760328505E-6</v>
      </c>
      <c r="BS82" s="24">
        <f t="shared" si="63"/>
        <v>0.69237270018534669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projet'!$B$9,Paramètres!$A$1:$I$89,3,0)*VLOOKUP('Données projet'!$B$9,Paramètres!$A$1:$I$89,5,0)</f>
        <v>236.15279999999987</v>
      </c>
      <c r="P83" s="14">
        <f t="shared" si="87"/>
        <v>57.61100977459931</v>
      </c>
      <c r="Q83" s="22">
        <f t="shared" si="54"/>
        <v>511.63863535742689</v>
      </c>
      <c r="R83" s="62">
        <f t="shared" si="55"/>
        <v>804.97196869076015</v>
      </c>
      <c r="S83" s="62">
        <f ca="1">AVERAGE(OFFSET($R$3,0,0,'Données projet'!$E$9+1,1))-AVERAGE(OFFSET($H$3,0,0,'Données projet'!$E$9+1,1))</f>
        <v>364.3481978218424</v>
      </c>
      <c r="T83" s="62">
        <f t="shared" si="88"/>
        <v>231.36959598460686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260.99999999999989</v>
      </c>
      <c r="AJ83" s="14">
        <f>AI83*VLOOKUP('Données projet'!$B$10,Paramètres!$A$1:$I$89,3,0)*VLOOKUP('Données projet'!$B$10,Paramètres!$A$1:$I$89,5,0)</f>
        <v>264.65399999999988</v>
      </c>
      <c r="AK83" s="14">
        <f t="shared" si="89"/>
        <v>63.71339601121106</v>
      </c>
      <c r="AL83" s="22">
        <f t="shared" si="58"/>
        <v>571.90654805285897</v>
      </c>
      <c r="AM83" s="62">
        <f t="shared" si="59"/>
        <v>865.23988138619234</v>
      </c>
      <c r="AN83" s="62">
        <f ca="1">AVERAGE(OFFSET($AM$3,0,0,'Données projet'!$E$10+1,1))-AVERAGE(OFFSET($H$3,0,0,'Données projet'!$E$10+1,1))</f>
        <v>403.50418598112844</v>
      </c>
      <c r="AO83" s="62">
        <f t="shared" si="90"/>
        <v>254.25036207346591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1.9895196601282805E-13</v>
      </c>
      <c r="BE83" s="14">
        <f>BD83*VLOOKUP('Données projet'!$B$11,Paramètres!$A$1:$I$89,3,0)*VLOOKUP('Données projet'!$B$11,Paramètres!$A$1:$I$89,5,0)</f>
        <v>1.738044375088066E-13</v>
      </c>
      <c r="BF83" s="14">
        <f t="shared" si="91"/>
        <v>2.4483293633950478E-12</v>
      </c>
      <c r="BG83" s="22">
        <f t="shared" si="61"/>
        <v>4.566883036574213E-12</v>
      </c>
      <c r="BH83" s="62">
        <f t="shared" si="62"/>
        <v>293.33333333333786</v>
      </c>
      <c r="BI83" s="62">
        <f ca="1">AVERAGE(OFFSET($BH$3,0,0,'Données projet'!$E$11+1,1))-AVERAGE(OFFSET($H$3,0,0,'Données projet'!$E$11+1,1))</f>
        <v>321.23599968992932</v>
      </c>
      <c r="BJ83" s="62">
        <f t="shared" si="92"/>
        <v>388.05195847800502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0.67879403442309982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1.1968547898753003E-6</v>
      </c>
      <c r="BS83" s="24">
        <f t="shared" si="63"/>
        <v>0.67879523127788965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245.7999999999999</v>
      </c>
      <c r="O84" s="14">
        <f>N84*VLOOKUP('Données projet'!$B$9,Paramètres!$A$1:$I$89,3,0)*VLOOKUP('Données projet'!$B$9,Paramètres!$A$1:$I$89,5,0)</f>
        <v>222.3998399999999</v>
      </c>
      <c r="P84" s="14">
        <f t="shared" si="87"/>
        <v>54.636149281681448</v>
      </c>
      <c r="Q84" s="22">
        <f t="shared" si="54"/>
        <v>482.50434799892832</v>
      </c>
      <c r="R84" s="62">
        <f t="shared" si="55"/>
        <v>775.83768133226158</v>
      </c>
      <c r="S84" s="62">
        <f ca="1">AVERAGE(OFFSET($R$3,0,0,'Données projet'!$E$9+1,1))-AVERAGE(OFFSET($H$3,0,0,'Données projet'!$E$9+1,1))</f>
        <v>364.3481978218424</v>
      </c>
      <c r="T84" s="62">
        <f t="shared" si="88"/>
        <v>231.36959598460686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245.7999999999999</v>
      </c>
      <c r="AJ84" s="14">
        <f>AI84*VLOOKUP('Données projet'!$B$10,Paramètres!$A$1:$I$89,3,0)*VLOOKUP('Données projet'!$B$10,Paramètres!$A$1:$I$89,5,0)</f>
        <v>249.24119999999988</v>
      </c>
      <c r="AK84" s="14">
        <f t="shared" si="89"/>
        <v>60.42342651744687</v>
      </c>
      <c r="AL84" s="22">
        <f t="shared" si="58"/>
        <v>539.3325578512198</v>
      </c>
      <c r="AM84" s="62">
        <f t="shared" si="59"/>
        <v>832.66589118455317</v>
      </c>
      <c r="AN84" s="62">
        <f ca="1">AVERAGE(OFFSET($AM$3,0,0,'Données projet'!$E$10+1,1))-AVERAGE(OFFSET($H$3,0,0,'Données projet'!$E$10+1,1))</f>
        <v>403.50418598112844</v>
      </c>
      <c r="AO84" s="62">
        <f t="shared" si="90"/>
        <v>254.25036207346591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1.9895196601282805E-13</v>
      </c>
      <c r="BE84" s="14">
        <f>BD84*VLOOKUP('Données projet'!$B$11,Paramètres!$A$1:$I$89,3,0)*VLOOKUP('Données projet'!$B$11,Paramètres!$A$1:$I$89,5,0)</f>
        <v>1.738044375088066E-13</v>
      </c>
      <c r="BF84" s="14">
        <f t="shared" si="91"/>
        <v>2.4483293633950478E-12</v>
      </c>
      <c r="BG84" s="22">
        <f t="shared" si="61"/>
        <v>4.566883036574213E-12</v>
      </c>
      <c r="BH84" s="62">
        <f t="shared" si="62"/>
        <v>293.33333333333786</v>
      </c>
      <c r="BI84" s="62">
        <f ca="1">AVERAGE(OFFSET($BH$3,0,0,'Données projet'!$E$11+1,1))-AVERAGE(OFFSET($H$3,0,0,'Données projet'!$E$11+1,1))</f>
        <v>321.23599968992932</v>
      </c>
      <c r="BJ84" s="62">
        <f t="shared" si="92"/>
        <v>388.05195847800502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0.66548329743154244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8.4630413801642527E-7</v>
      </c>
      <c r="BS84" s="24">
        <f t="shared" si="63"/>
        <v>0.66548414373568043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251.59999999999991</v>
      </c>
      <c r="O85" s="14">
        <f>N85*VLOOKUP('Données projet'!$B$9,Paramètres!$A$1:$I$89,3,0)*VLOOKUP('Données projet'!$B$9,Paramètres!$A$1:$I$89,5,0)</f>
        <v>227.64767999999992</v>
      </c>
      <c r="P85" s="14">
        <f t="shared" si="87"/>
        <v>55.773751036838313</v>
      </c>
      <c r="Q85" s="22">
        <f t="shared" si="54"/>
        <v>493.62565905582659</v>
      </c>
      <c r="R85" s="62">
        <f t="shared" si="55"/>
        <v>786.9589923891599</v>
      </c>
      <c r="S85" s="62">
        <f ca="1">AVERAGE(OFFSET($R$3,0,0,'Données projet'!$E$9+1,1))-AVERAGE(OFFSET($H$3,0,0,'Données projet'!$E$9+1,1))</f>
        <v>364.3481978218424</v>
      </c>
      <c r="T85" s="62">
        <f t="shared" si="88"/>
        <v>231.36959598460686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251.59999999999991</v>
      </c>
      <c r="AJ85" s="14">
        <f>AI85*VLOOKUP('Données projet'!$B$10,Paramètres!$A$1:$I$89,3,0)*VLOOKUP('Données projet'!$B$10,Paramètres!$A$1:$I$89,5,0)</f>
        <v>255.12239999999991</v>
      </c>
      <c r="AK85" s="14">
        <f t="shared" si="89"/>
        <v>61.681527554261443</v>
      </c>
      <c r="AL85" s="22">
        <f t="shared" si="58"/>
        <v>551.7668404903385</v>
      </c>
      <c r="AM85" s="62">
        <f t="shared" si="59"/>
        <v>845.10017382367187</v>
      </c>
      <c r="AN85" s="62">
        <f ca="1">AVERAGE(OFFSET($AM$3,0,0,'Données projet'!$E$10+1,1))-AVERAGE(OFFSET($H$3,0,0,'Données projet'!$E$10+1,1))</f>
        <v>403.50418598112844</v>
      </c>
      <c r="AO85" s="62">
        <f t="shared" si="90"/>
        <v>254.25036207346591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1.9895196601282805E-13</v>
      </c>
      <c r="BE85" s="14">
        <f>BD85*VLOOKUP('Données projet'!$B$11,Paramètres!$A$1:$I$89,3,0)*VLOOKUP('Données projet'!$B$11,Paramètres!$A$1:$I$89,5,0)</f>
        <v>1.738044375088066E-13</v>
      </c>
      <c r="BF85" s="14">
        <f t="shared" si="91"/>
        <v>2.4483293633950478E-12</v>
      </c>
      <c r="BG85" s="22">
        <f t="shared" si="61"/>
        <v>4.566883036574213E-12</v>
      </c>
      <c r="BH85" s="62">
        <f t="shared" si="62"/>
        <v>293.33333333333786</v>
      </c>
      <c r="BI85" s="62">
        <f ca="1">AVERAGE(OFFSET($BH$3,0,0,'Données projet'!$E$11+1,1))-AVERAGE(OFFSET($H$3,0,0,'Données projet'!$E$11+1,1))</f>
        <v>321.23599968992932</v>
      </c>
      <c r="BJ85" s="62">
        <f t="shared" si="92"/>
        <v>388.05195847800502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0.65243357587364159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5.9842739493765014E-7</v>
      </c>
      <c r="BS85" s="24">
        <f t="shared" si="63"/>
        <v>0.65243417430103656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257.39999999999992</v>
      </c>
      <c r="O86" s="14">
        <f>N86*VLOOKUP('Données projet'!$B$9,Paramètres!$A$1:$I$89,3,0)*VLOOKUP('Données projet'!$B$9,Paramètres!$A$1:$I$89,5,0)</f>
        <v>232.89551999999992</v>
      </c>
      <c r="P86" s="14">
        <f t="shared" si="87"/>
        <v>56.908304063818662</v>
      </c>
      <c r="Q86" s="22">
        <f t="shared" si="54"/>
        <v>504.74166024448397</v>
      </c>
      <c r="R86" s="62">
        <f t="shared" si="55"/>
        <v>798.07499357781728</v>
      </c>
      <c r="S86" s="62">
        <f ca="1">AVERAGE(OFFSET($R$3,0,0,'Données projet'!$E$9+1,1))-AVERAGE(OFFSET($H$3,0,0,'Données projet'!$E$9+1,1))</f>
        <v>364.3481978218424</v>
      </c>
      <c r="T86" s="62">
        <f t="shared" si="88"/>
        <v>231.36959598460686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257.39999999999992</v>
      </c>
      <c r="AJ86" s="14">
        <f>AI86*VLOOKUP('Données projet'!$B$10,Paramètres!$A$1:$I$89,3,0)*VLOOKUP('Données projet'!$B$10,Paramètres!$A$1:$I$89,5,0)</f>
        <v>261.00359999999995</v>
      </c>
      <c r="AK86" s="14">
        <f t="shared" si="89"/>
        <v>62.936256929541173</v>
      </c>
      <c r="AL86" s="22">
        <f t="shared" si="58"/>
        <v>564.19525081895074</v>
      </c>
      <c r="AM86" s="62">
        <f t="shared" si="59"/>
        <v>857.52858415228411</v>
      </c>
      <c r="AN86" s="62">
        <f ca="1">AVERAGE(OFFSET($AM$3,0,0,'Données projet'!$E$10+1,1))-AVERAGE(OFFSET($H$3,0,0,'Données projet'!$E$10+1,1))</f>
        <v>403.50418598112844</v>
      </c>
      <c r="AO86" s="62">
        <f t="shared" si="90"/>
        <v>254.25036207346591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1.9895196601282805E-13</v>
      </c>
      <c r="BE86" s="14">
        <f>BD86*VLOOKUP('Données projet'!$B$11,Paramètres!$A$1:$I$89,3,0)*VLOOKUP('Données projet'!$B$11,Paramètres!$A$1:$I$89,5,0)</f>
        <v>1.738044375088066E-13</v>
      </c>
      <c r="BF86" s="14">
        <f t="shared" si="91"/>
        <v>2.4483293633950478E-12</v>
      </c>
      <c r="BG86" s="22">
        <f t="shared" si="61"/>
        <v>4.566883036574213E-12</v>
      </c>
      <c r="BH86" s="62">
        <f t="shared" si="62"/>
        <v>293.33333333333786</v>
      </c>
      <c r="BI86" s="62">
        <f ca="1">AVERAGE(OFFSET($BH$3,0,0,'Données projet'!$E$11+1,1))-AVERAGE(OFFSET($H$3,0,0,'Données projet'!$E$11+1,1))</f>
        <v>321.23599968992932</v>
      </c>
      <c r="BJ86" s="62">
        <f t="shared" si="92"/>
        <v>388.05195847800502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0.63963975139594698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4.2315206900821263E-7</v>
      </c>
      <c r="BS86" s="24">
        <f t="shared" si="63"/>
        <v>0.63964017454801603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263.19999999999993</v>
      </c>
      <c r="O87" s="14">
        <f>N87*VLOOKUP('Données projet'!$B$9,Paramètres!$A$1:$I$89,3,0)*VLOOKUP('Données projet'!$B$9,Paramètres!$A$1:$I$89,5,0)</f>
        <v>238.14335999999992</v>
      </c>
      <c r="P87" s="14">
        <f t="shared" si="87"/>
        <v>58.039884968630489</v>
      </c>
      <c r="Q87" s="22">
        <f t="shared" si="54"/>
        <v>515.85248498703129</v>
      </c>
      <c r="R87" s="62">
        <f t="shared" si="55"/>
        <v>809.18581832036466</v>
      </c>
      <c r="S87" s="62">
        <f ca="1">AVERAGE(OFFSET($R$3,0,0,'Données projet'!$E$9+1,1))-AVERAGE(OFFSET($H$3,0,0,'Données projet'!$E$9+1,1))</f>
        <v>364.3481978218424</v>
      </c>
      <c r="T87" s="62">
        <f t="shared" si="88"/>
        <v>231.36959598460686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263.19999999999993</v>
      </c>
      <c r="AJ87" s="14">
        <f>AI87*VLOOKUP('Données projet'!$B$10,Paramètres!$A$1:$I$89,3,0)*VLOOKUP('Données projet'!$B$10,Paramètres!$A$1:$I$89,5,0)</f>
        <v>266.88479999999993</v>
      </c>
      <c r="AK87" s="14">
        <f t="shared" si="89"/>
        <v>64.18769936370569</v>
      </c>
      <c r="AL87" s="22">
        <f t="shared" si="58"/>
        <v>576.61793639178723</v>
      </c>
      <c r="AM87" s="62">
        <f t="shared" si="59"/>
        <v>869.95126972512048</v>
      </c>
      <c r="AN87" s="62">
        <f ca="1">AVERAGE(OFFSET($AM$3,0,0,'Données projet'!$E$10+1,1))-AVERAGE(OFFSET($H$3,0,0,'Données projet'!$E$10+1,1))</f>
        <v>403.50418598112844</v>
      </c>
      <c r="AO87" s="62">
        <f t="shared" si="90"/>
        <v>254.25036207346591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1.9895196601282805E-13</v>
      </c>
      <c r="BE87" s="14">
        <f>BD87*VLOOKUP('Données projet'!$B$11,Paramètres!$A$1:$I$89,3,0)*VLOOKUP('Données projet'!$B$11,Paramètres!$A$1:$I$89,5,0)</f>
        <v>1.738044375088066E-13</v>
      </c>
      <c r="BF87" s="14">
        <f t="shared" si="91"/>
        <v>2.4483293633950478E-12</v>
      </c>
      <c r="BG87" s="22">
        <f t="shared" si="61"/>
        <v>4.566883036574213E-12</v>
      </c>
      <c r="BH87" s="62">
        <f t="shared" si="62"/>
        <v>293.33333333333786</v>
      </c>
      <c r="BI87" s="62">
        <f ca="1">AVERAGE(OFFSET($BH$3,0,0,'Données projet'!$E$11+1,1))-AVERAGE(OFFSET($H$3,0,0,'Données projet'!$E$11+1,1))</f>
        <v>321.23599968992932</v>
      </c>
      <c r="BJ87" s="62">
        <f t="shared" si="92"/>
        <v>388.05195847800502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0.62709680601279749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2.9921369746882507E-7</v>
      </c>
      <c r="BS87" s="24">
        <f t="shared" si="63"/>
        <v>0.62709710522649498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268.99999999999994</v>
      </c>
      <c r="O88" s="14">
        <f>N88*VLOOKUP('Données projet'!$B$9,Paramètres!$A$1:$I$89,3,0)*VLOOKUP('Données projet'!$B$9,Paramètres!$A$1:$I$89,5,0)</f>
        <v>243.39119999999994</v>
      </c>
      <c r="P88" s="14">
        <f t="shared" si="87"/>
        <v>59.168566788241527</v>
      </c>
      <c r="Q88" s="22">
        <f t="shared" si="54"/>
        <v>526.95826048952051</v>
      </c>
      <c r="R88" s="62">
        <f t="shared" si="55"/>
        <v>820.29159382285388</v>
      </c>
      <c r="S88" s="62">
        <f ca="1">AVERAGE(OFFSET($R$3,0,0,'Données projet'!$E$9+1,1))-AVERAGE(OFFSET($H$3,0,0,'Données projet'!$E$9+1,1))</f>
        <v>364.3481978218424</v>
      </c>
      <c r="T88" s="62">
        <f t="shared" si="88"/>
        <v>231.36959598460686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268.99999999999994</v>
      </c>
      <c r="AJ88" s="14">
        <f>AI88*VLOOKUP('Données projet'!$B$10,Paramètres!$A$1:$I$89,3,0)*VLOOKUP('Données projet'!$B$10,Paramètres!$A$1:$I$89,5,0)</f>
        <v>272.76599999999996</v>
      </c>
      <c r="AK88" s="14">
        <f t="shared" si="89"/>
        <v>65.43593563008757</v>
      </c>
      <c r="AL88" s="22">
        <f t="shared" si="58"/>
        <v>589.03503788906914</v>
      </c>
      <c r="AM88" s="62">
        <f t="shared" si="59"/>
        <v>882.3683712224024</v>
      </c>
      <c r="AN88" s="62">
        <f ca="1">AVERAGE(OFFSET($AM$3,0,0,'Données projet'!$E$10+1,1))-AVERAGE(OFFSET($H$3,0,0,'Données projet'!$E$10+1,1))</f>
        <v>403.50418598112844</v>
      </c>
      <c r="AO88" s="62">
        <f t="shared" si="90"/>
        <v>254.25036207346591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1.9895196601282805E-13</v>
      </c>
      <c r="BE88" s="14">
        <f>BD88*VLOOKUP('Données projet'!$B$11,Paramètres!$A$1:$I$89,3,0)*VLOOKUP('Données projet'!$B$11,Paramètres!$A$1:$I$89,5,0)</f>
        <v>1.738044375088066E-13</v>
      </c>
      <c r="BF88" s="14">
        <f t="shared" si="91"/>
        <v>2.4483293633950478E-12</v>
      </c>
      <c r="BG88" s="22">
        <f t="shared" si="61"/>
        <v>4.566883036574213E-12</v>
      </c>
      <c r="BH88" s="62">
        <f t="shared" si="62"/>
        <v>293.33333333333786</v>
      </c>
      <c r="BI88" s="62">
        <f ca="1">AVERAGE(OFFSET($BH$3,0,0,'Données projet'!$E$11+1,1))-AVERAGE(OFFSET($H$3,0,0,'Données projet'!$E$11+1,1))</f>
        <v>321.23599968992932</v>
      </c>
      <c r="BJ88" s="62">
        <f t="shared" si="92"/>
        <v>388.05195847800502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0.61479982013817036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2.1157603450410632E-7</v>
      </c>
      <c r="BS88" s="24">
        <f t="shared" si="63"/>
        <v>0.61480003171420483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253.39999999999992</v>
      </c>
      <c r="O89" s="14">
        <f>N89*VLOOKUP('Données projet'!$B$9,Paramètres!$A$1:$I$89,3,0)*VLOOKUP('Données projet'!$B$9,Paramètres!$A$1:$I$89,5,0)</f>
        <v>229.27631999999994</v>
      </c>
      <c r="P89" s="14">
        <f t="shared" si="87"/>
        <v>56.126176307517476</v>
      </c>
      <c r="Q89" s="22">
        <f t="shared" si="54"/>
        <v>497.07601440225949</v>
      </c>
      <c r="R89" s="62">
        <f t="shared" si="55"/>
        <v>790.40934773559275</v>
      </c>
      <c r="S89" s="62">
        <f ca="1">AVERAGE(OFFSET($R$3,0,0,'Données projet'!$E$9+1,1))-AVERAGE(OFFSET($H$3,0,0,'Données projet'!$E$9+1,1))</f>
        <v>364.3481978218424</v>
      </c>
      <c r="T89" s="62">
        <f t="shared" si="88"/>
        <v>231.36959598460686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253.39999999999992</v>
      </c>
      <c r="AJ89" s="14">
        <f>AI89*VLOOKUP('Données projet'!$B$10,Paramètres!$A$1:$I$89,3,0)*VLOOKUP('Données projet'!$B$10,Paramètres!$A$1:$I$89,5,0)</f>
        <v>256.94759999999991</v>
      </c>
      <c r="AK89" s="14">
        <f t="shared" si="89"/>
        <v>62.071283104858246</v>
      </c>
      <c r="AL89" s="22">
        <f t="shared" si="58"/>
        <v>555.62455474096134</v>
      </c>
      <c r="AM89" s="62">
        <f t="shared" si="59"/>
        <v>848.95788807429471</v>
      </c>
      <c r="AN89" s="62">
        <f ca="1">AVERAGE(OFFSET($AM$3,0,0,'Données projet'!$E$10+1,1))-AVERAGE(OFFSET($H$3,0,0,'Données projet'!$E$10+1,1))</f>
        <v>403.50418598112844</v>
      </c>
      <c r="AO89" s="62">
        <f t="shared" si="90"/>
        <v>254.25036207346591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1.9895196601282805E-13</v>
      </c>
      <c r="BE89" s="14">
        <f>BD89*VLOOKUP('Données projet'!$B$11,Paramètres!$A$1:$I$89,3,0)*VLOOKUP('Données projet'!$B$11,Paramètres!$A$1:$I$89,5,0)</f>
        <v>1.738044375088066E-13</v>
      </c>
      <c r="BF89" s="14">
        <f t="shared" si="91"/>
        <v>2.4483293633950478E-12</v>
      </c>
      <c r="BG89" s="22">
        <f t="shared" si="61"/>
        <v>4.566883036574213E-12</v>
      </c>
      <c r="BH89" s="62">
        <f t="shared" si="62"/>
        <v>293.33333333333786</v>
      </c>
      <c r="BI89" s="62">
        <f ca="1">AVERAGE(OFFSET($BH$3,0,0,'Données projet'!$E$11+1,1))-AVERAGE(OFFSET($H$3,0,0,'Données projet'!$E$11+1,1))</f>
        <v>321.23599968992932</v>
      </c>
      <c r="BJ89" s="62">
        <f t="shared" si="92"/>
        <v>388.05195847800502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0.60274397065612384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1.4960684873441253E-7</v>
      </c>
      <c r="BS89" s="24">
        <f t="shared" si="63"/>
        <v>0.60274412026297253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258.7999999999999</v>
      </c>
      <c r="O90" s="14">
        <f>N90*VLOOKUP('Données projet'!$B$9,Paramètres!$A$1:$I$89,3,0)*VLOOKUP('Données projet'!$B$9,Paramètres!$A$1:$I$89,5,0)</f>
        <v>234.16223999999988</v>
      </c>
      <c r="P90" s="14">
        <f t="shared" si="87"/>
        <v>57.181713578143047</v>
      </c>
      <c r="Q90" s="22">
        <f t="shared" si="54"/>
        <v>507.42405248193222</v>
      </c>
      <c r="R90" s="62">
        <f t="shared" si="55"/>
        <v>800.75738581526548</v>
      </c>
      <c r="S90" s="62">
        <f ca="1">AVERAGE(OFFSET($R$3,0,0,'Données projet'!$E$9+1,1))-AVERAGE(OFFSET($H$3,0,0,'Données projet'!$E$9+1,1))</f>
        <v>364.3481978218424</v>
      </c>
      <c r="T90" s="62">
        <f t="shared" si="88"/>
        <v>231.36959598460686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258.7999999999999</v>
      </c>
      <c r="AJ90" s="14">
        <f>AI90*VLOOKUP('Données projet'!$B$10,Paramètres!$A$1:$I$89,3,0)*VLOOKUP('Données projet'!$B$10,Paramètres!$A$1:$I$89,5,0)</f>
        <v>262.42319999999989</v>
      </c>
      <c r="AK90" s="14">
        <f t="shared" si="89"/>
        <v>63.238627062047733</v>
      </c>
      <c r="AL90" s="22">
        <f t="shared" si="58"/>
        <v>567.19434879973289</v>
      </c>
      <c r="AM90" s="62">
        <f t="shared" si="59"/>
        <v>860.52768213306626</v>
      </c>
      <c r="AN90" s="62">
        <f ca="1">AVERAGE(OFFSET($AM$3,0,0,'Données projet'!$E$10+1,1))-AVERAGE(OFFSET($H$3,0,0,'Données projet'!$E$10+1,1))</f>
        <v>403.50418598112844</v>
      </c>
      <c r="AO90" s="62">
        <f t="shared" si="90"/>
        <v>254.25036207346591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1.9895196601282805E-13</v>
      </c>
      <c r="BE90" s="14">
        <f>BD90*VLOOKUP('Données projet'!$B$11,Paramètres!$A$1:$I$89,3,0)*VLOOKUP('Données projet'!$B$11,Paramètres!$A$1:$I$89,5,0)</f>
        <v>1.738044375088066E-13</v>
      </c>
      <c r="BF90" s="14">
        <f t="shared" si="91"/>
        <v>2.4483293633950478E-12</v>
      </c>
      <c r="BG90" s="22">
        <f t="shared" si="61"/>
        <v>4.566883036574213E-12</v>
      </c>
      <c r="BH90" s="62">
        <f t="shared" si="62"/>
        <v>293.33333333333786</v>
      </c>
      <c r="BI90" s="62">
        <f ca="1">AVERAGE(OFFSET($BH$3,0,0,'Données projet'!$E$11+1,1))-AVERAGE(OFFSET($H$3,0,0,'Données projet'!$E$11+1,1))</f>
        <v>321.23599968992932</v>
      </c>
      <c r="BJ90" s="62">
        <f t="shared" si="92"/>
        <v>388.05195847800502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0.59092452902907822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1.0578801725205316E-7</v>
      </c>
      <c r="BS90" s="24">
        <f t="shared" si="63"/>
        <v>0.59092463481709545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264.19999999999987</v>
      </c>
      <c r="O91" s="14">
        <f>N91*VLOOKUP('Données projet'!$B$9,Paramètres!$A$1:$I$89,3,0)*VLOOKUP('Données projet'!$B$9,Paramètres!$A$1:$I$89,5,0)</f>
        <v>239.04815999999985</v>
      </c>
      <c r="P91" s="14">
        <f t="shared" si="87"/>
        <v>58.234690128947292</v>
      </c>
      <c r="Q91" s="22">
        <f t="shared" si="54"/>
        <v>517.76763064124964</v>
      </c>
      <c r="R91" s="62">
        <f t="shared" si="55"/>
        <v>811.10096397458301</v>
      </c>
      <c r="S91" s="62">
        <f ca="1">AVERAGE(OFFSET($R$3,0,0,'Données projet'!$E$9+1,1))-AVERAGE(OFFSET($H$3,0,0,'Données projet'!$E$9+1,1))</f>
        <v>364.3481978218424</v>
      </c>
      <c r="T91" s="62">
        <f t="shared" si="88"/>
        <v>231.36959598460686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264.19999999999987</v>
      </c>
      <c r="AJ91" s="14">
        <f>AI91*VLOOKUP('Données projet'!$B$10,Paramètres!$A$1:$I$89,3,0)*VLOOKUP('Données projet'!$B$10,Paramètres!$A$1:$I$89,5,0)</f>
        <v>267.89879999999988</v>
      </c>
      <c r="AK91" s="14">
        <f t="shared" si="89"/>
        <v>64.403139057834508</v>
      </c>
      <c r="AL91" s="22">
        <f t="shared" si="58"/>
        <v>578.75921052572812</v>
      </c>
      <c r="AM91" s="62">
        <f t="shared" si="59"/>
        <v>872.09254385906138</v>
      </c>
      <c r="AN91" s="62">
        <f ca="1">AVERAGE(OFFSET($AM$3,0,0,'Données projet'!$E$10+1,1))-AVERAGE(OFFSET($H$3,0,0,'Données projet'!$E$10+1,1))</f>
        <v>403.50418598112844</v>
      </c>
      <c r="AO91" s="62">
        <f t="shared" si="90"/>
        <v>254.25036207346591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1.9895196601282805E-13</v>
      </c>
      <c r="BE91" s="14">
        <f>BD91*VLOOKUP('Données projet'!$B$11,Paramètres!$A$1:$I$89,3,0)*VLOOKUP('Données projet'!$B$11,Paramètres!$A$1:$I$89,5,0)</f>
        <v>1.738044375088066E-13</v>
      </c>
      <c r="BF91" s="14">
        <f t="shared" si="91"/>
        <v>2.4483293633950478E-12</v>
      </c>
      <c r="BG91" s="22">
        <f t="shared" si="61"/>
        <v>4.566883036574213E-12</v>
      </c>
      <c r="BH91" s="62">
        <f t="shared" si="62"/>
        <v>293.33333333333786</v>
      </c>
      <c r="BI91" s="62">
        <f ca="1">AVERAGE(OFFSET($BH$3,0,0,'Données projet'!$E$11+1,1))-AVERAGE(OFFSET($H$3,0,0,'Données projet'!$E$11+1,1))</f>
        <v>321.23599968992932</v>
      </c>
      <c r="BJ91" s="62">
        <f t="shared" si="92"/>
        <v>388.05195847800502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0.57933685944319135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7.4803424367206267E-8</v>
      </c>
      <c r="BS91" s="24">
        <f t="shared" si="63"/>
        <v>0.5793369342466157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269.59999999999985</v>
      </c>
      <c r="O92" s="14">
        <f>N92*VLOOKUP('Données projet'!$B$9,Paramètres!$A$1:$I$89,3,0)*VLOOKUP('Données projet'!$B$9,Paramètres!$A$1:$I$89,5,0)</f>
        <v>243.93407999999988</v>
      </c>
      <c r="P92" s="14">
        <f t="shared" si="87"/>
        <v>59.285164329617594</v>
      </c>
      <c r="Q92" s="22">
        <f t="shared" si="54"/>
        <v>528.10685054075043</v>
      </c>
      <c r="R92" s="62">
        <f t="shared" si="55"/>
        <v>821.44018387408369</v>
      </c>
      <c r="S92" s="62">
        <f ca="1">AVERAGE(OFFSET($R$3,0,0,'Données projet'!$E$9+1,1))-AVERAGE(OFFSET($H$3,0,0,'Données projet'!$E$9+1,1))</f>
        <v>364.3481978218424</v>
      </c>
      <c r="T92" s="62">
        <f t="shared" si="88"/>
        <v>231.36959598460686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269.59999999999985</v>
      </c>
      <c r="AJ92" s="14">
        <f>AI92*VLOOKUP('Données projet'!$B$10,Paramètres!$A$1:$I$89,3,0)*VLOOKUP('Données projet'!$B$10,Paramètres!$A$1:$I$89,5,0)</f>
        <v>273.37439999999987</v>
      </c>
      <c r="AK92" s="14">
        <f t="shared" si="89"/>
        <v>65.564883644654373</v>
      </c>
      <c r="AL92" s="22">
        <f t="shared" si="58"/>
        <v>590.3192523477727</v>
      </c>
      <c r="AM92" s="62">
        <f t="shared" si="59"/>
        <v>883.65258568110607</v>
      </c>
      <c r="AN92" s="62">
        <f ca="1">AVERAGE(OFFSET($AM$3,0,0,'Données projet'!$E$10+1,1))-AVERAGE(OFFSET($H$3,0,0,'Données projet'!$E$10+1,1))</f>
        <v>403.50418598112844</v>
      </c>
      <c r="AO92" s="62">
        <f t="shared" si="90"/>
        <v>254.25036207346591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1.9895196601282805E-13</v>
      </c>
      <c r="BE92" s="14">
        <f>BD92*VLOOKUP('Données projet'!$B$11,Paramètres!$A$1:$I$89,3,0)*VLOOKUP('Données projet'!$B$11,Paramètres!$A$1:$I$89,5,0)</f>
        <v>1.738044375088066E-13</v>
      </c>
      <c r="BF92" s="14">
        <f t="shared" si="91"/>
        <v>2.4483293633950478E-12</v>
      </c>
      <c r="BG92" s="22">
        <f t="shared" si="61"/>
        <v>4.566883036574213E-12</v>
      </c>
      <c r="BH92" s="62">
        <f t="shared" si="62"/>
        <v>293.33333333333786</v>
      </c>
      <c r="BI92" s="62">
        <f ca="1">AVERAGE(OFFSET($BH$3,0,0,'Données projet'!$E$11+1,1))-AVERAGE(OFFSET($H$3,0,0,'Données projet'!$E$11+1,1))</f>
        <v>321.23599968992932</v>
      </c>
      <c r="BJ92" s="62">
        <f t="shared" si="92"/>
        <v>388.05195847800502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0.56797641699010315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5.2894008626026579E-8</v>
      </c>
      <c r="BS92" s="24">
        <f t="shared" si="63"/>
        <v>0.56797646988411177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274.99999999999983</v>
      </c>
      <c r="O93" s="14">
        <f>N93*VLOOKUP('Données projet'!$B$9,Paramètres!$A$1:$I$89,3,0)*VLOOKUP('Données projet'!$B$9,Paramètres!$A$1:$I$89,5,0)</f>
        <v>248.81999999999982</v>
      </c>
      <c r="P93" s="14">
        <f t="shared" si="87"/>
        <v>60.333192077890018</v>
      </c>
      <c r="Q93" s="22">
        <f t="shared" si="54"/>
        <v>538.44180953565808</v>
      </c>
      <c r="R93" s="62">
        <f t="shared" si="55"/>
        <v>831.77514286899145</v>
      </c>
      <c r="S93" s="62">
        <f ca="1">AVERAGE(OFFSET($R$3,0,0,'Données projet'!$E$9+1,1))-AVERAGE(OFFSET($H$3,0,0,'Données projet'!$E$9+1,1))</f>
        <v>364.3481978218424</v>
      </c>
      <c r="T93" s="62">
        <f t="shared" si="88"/>
        <v>231.36959598460686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274.99999999999983</v>
      </c>
      <c r="AJ93" s="14">
        <f>AI93*VLOOKUP('Données projet'!$B$10,Paramètres!$A$1:$I$89,3,0)*VLOOKUP('Données projet'!$B$10,Paramètres!$A$1:$I$89,5,0)</f>
        <v>278.84999999999985</v>
      </c>
      <c r="AK93" s="14">
        <f t="shared" si="89"/>
        <v>66.723922641152967</v>
      </c>
      <c r="AL93" s="22">
        <f t="shared" si="58"/>
        <v>601.87458193334112</v>
      </c>
      <c r="AM93" s="62">
        <f t="shared" si="59"/>
        <v>895.20791526667449</v>
      </c>
      <c r="AN93" s="62">
        <f ca="1">AVERAGE(OFFSET($AM$3,0,0,'Données projet'!$E$10+1,1))-AVERAGE(OFFSET($H$3,0,0,'Données projet'!$E$10+1,1))</f>
        <v>403.50418598112844</v>
      </c>
      <c r="AO93" s="62">
        <f t="shared" si="90"/>
        <v>254.25036207346591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1.9895196601282805E-13</v>
      </c>
      <c r="BE93" s="14">
        <f>BD93*VLOOKUP('Données projet'!$B$11,Paramètres!$A$1:$I$89,3,0)*VLOOKUP('Données projet'!$B$11,Paramètres!$A$1:$I$89,5,0)</f>
        <v>1.738044375088066E-13</v>
      </c>
      <c r="BF93" s="14">
        <f t="shared" si="91"/>
        <v>2.4483293633950478E-12</v>
      </c>
      <c r="BG93" s="22">
        <f t="shared" si="61"/>
        <v>4.566883036574213E-12</v>
      </c>
      <c r="BH93" s="62">
        <f t="shared" si="62"/>
        <v>293.33333333333786</v>
      </c>
      <c r="BI93" s="62">
        <f ca="1">AVERAGE(OFFSET($BH$3,0,0,'Données projet'!$E$11+1,1))-AVERAGE(OFFSET($H$3,0,0,'Données projet'!$E$11+1,1))</f>
        <v>321.23599968992932</v>
      </c>
      <c r="BJ93" s="62">
        <f t="shared" si="92"/>
        <v>388.05195847800502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0.55683874588433435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3.7401712183603133E-8</v>
      </c>
      <c r="BS93" s="24">
        <f t="shared" si="63"/>
        <v>0.55683878328604652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258.99999999999983</v>
      </c>
      <c r="O94" s="14">
        <f>N94*VLOOKUP('Données projet'!$B$9,Paramètres!$A$1:$I$89,3,0)*VLOOKUP('Données projet'!$B$9,Paramètres!$A$1:$I$89,5,0)</f>
        <v>234.34319999999983</v>
      </c>
      <c r="P94" s="14">
        <f t="shared" si="87"/>
        <v>57.220758006491614</v>
      </c>
      <c r="Q94" s="22">
        <f t="shared" si="54"/>
        <v>507.80722686130588</v>
      </c>
      <c r="R94" s="62">
        <f t="shared" si="55"/>
        <v>801.14056019463919</v>
      </c>
      <c r="S94" s="62">
        <f ca="1">AVERAGE(OFFSET($R$3,0,0,'Données projet'!$E$9+1,1))-AVERAGE(OFFSET($H$3,0,0,'Données projet'!$E$9+1,1))</f>
        <v>364.3481978218424</v>
      </c>
      <c r="T94" s="62">
        <f t="shared" si="88"/>
        <v>231.36959598460686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258.99999999999983</v>
      </c>
      <c r="AJ94" s="14">
        <f>AI94*VLOOKUP('Données projet'!$B$10,Paramètres!$A$1:$I$89,3,0)*VLOOKUP('Données projet'!$B$10,Paramètres!$A$1:$I$89,5,0)</f>
        <v>262.62599999999986</v>
      </c>
      <c r="AK94" s="14">
        <f t="shared" si="89"/>
        <v>63.281807230823397</v>
      </c>
      <c r="AL94" s="22">
        <f t="shared" si="58"/>
        <v>567.62276426035044</v>
      </c>
      <c r="AM94" s="62">
        <f t="shared" si="59"/>
        <v>860.95609759368381</v>
      </c>
      <c r="AN94" s="62">
        <f ca="1">AVERAGE(OFFSET($AM$3,0,0,'Données projet'!$E$10+1,1))-AVERAGE(OFFSET($H$3,0,0,'Données projet'!$E$10+1,1))</f>
        <v>403.50418598112844</v>
      </c>
      <c r="AO94" s="62">
        <f t="shared" si="90"/>
        <v>254.25036207346591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1.9895196601282805E-13</v>
      </c>
      <c r="BE94" s="14">
        <f>BD94*VLOOKUP('Données projet'!$B$11,Paramètres!$A$1:$I$89,3,0)*VLOOKUP('Données projet'!$B$11,Paramètres!$A$1:$I$89,5,0)</f>
        <v>1.738044375088066E-13</v>
      </c>
      <c r="BF94" s="14">
        <f t="shared" si="91"/>
        <v>2.4483293633950478E-12</v>
      </c>
      <c r="BG94" s="22">
        <f t="shared" si="61"/>
        <v>4.566883036574213E-12</v>
      </c>
      <c r="BH94" s="62">
        <f t="shared" si="62"/>
        <v>293.33333333333786</v>
      </c>
      <c r="BI94" s="62">
        <f ca="1">AVERAGE(OFFSET($BH$3,0,0,'Données projet'!$E$11+1,1))-AVERAGE(OFFSET($H$3,0,0,'Données projet'!$E$11+1,1))</f>
        <v>321.23599968992932</v>
      </c>
      <c r="BJ94" s="62">
        <f t="shared" si="92"/>
        <v>388.05195847800502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0.54591947771564109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2.644700431301329E-8</v>
      </c>
      <c r="BS94" s="24">
        <f t="shared" si="63"/>
        <v>0.54591950416264545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263.99999999999983</v>
      </c>
      <c r="O95" s="14">
        <f>N95*VLOOKUP('Données projet'!$B$9,Paramètres!$A$1:$I$89,3,0)*VLOOKUP('Données projet'!$B$9,Paramètres!$A$1:$I$89,5,0)</f>
        <v>238.86719999999983</v>
      </c>
      <c r="P95" s="14">
        <f t="shared" si="87"/>
        <v>58.195735973104156</v>
      </c>
      <c r="Q95" s="22">
        <f t="shared" si="54"/>
        <v>517.38461348648946</v>
      </c>
      <c r="R95" s="62">
        <f t="shared" si="55"/>
        <v>810.71794681982283</v>
      </c>
      <c r="S95" s="62">
        <f ca="1">AVERAGE(OFFSET($R$3,0,0,'Données projet'!$E$9+1,1))-AVERAGE(OFFSET($H$3,0,0,'Données projet'!$E$9+1,1))</f>
        <v>364.3481978218424</v>
      </c>
      <c r="T95" s="62">
        <f t="shared" si="88"/>
        <v>231.36959598460686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263.99999999999983</v>
      </c>
      <c r="AJ95" s="14">
        <f>AI95*VLOOKUP('Données projet'!$B$10,Paramètres!$A$1:$I$89,3,0)*VLOOKUP('Données projet'!$B$10,Paramètres!$A$1:$I$89,5,0)</f>
        <v>267.69599999999986</v>
      </c>
      <c r="AK95" s="14">
        <f t="shared" si="89"/>
        <v>64.360058723585439</v>
      </c>
      <c r="AL95" s="22">
        <f t="shared" si="58"/>
        <v>578.33096894357766</v>
      </c>
      <c r="AM95" s="62">
        <f t="shared" si="59"/>
        <v>871.66430227691103</v>
      </c>
      <c r="AN95" s="62">
        <f ca="1">AVERAGE(OFFSET($AM$3,0,0,'Données projet'!$E$10+1,1))-AVERAGE(OFFSET($H$3,0,0,'Données projet'!$E$10+1,1))</f>
        <v>403.50418598112844</v>
      </c>
      <c r="AO95" s="62">
        <f t="shared" si="90"/>
        <v>254.25036207346591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1.9895196601282805E-13</v>
      </c>
      <c r="BE95" s="14">
        <f>BD95*VLOOKUP('Données projet'!$B$11,Paramètres!$A$1:$I$89,3,0)*VLOOKUP('Données projet'!$B$11,Paramètres!$A$1:$I$89,5,0)</f>
        <v>1.738044375088066E-13</v>
      </c>
      <c r="BF95" s="14">
        <f t="shared" si="91"/>
        <v>2.4483293633950478E-12</v>
      </c>
      <c r="BG95" s="22">
        <f t="shared" si="61"/>
        <v>4.566883036574213E-12</v>
      </c>
      <c r="BH95" s="62">
        <f t="shared" si="62"/>
        <v>293.33333333333786</v>
      </c>
      <c r="BI95" s="62">
        <f ca="1">AVERAGE(OFFSET($BH$3,0,0,'Données projet'!$E$11+1,1))-AVERAGE(OFFSET($H$3,0,0,'Données projet'!$E$11+1,1))</f>
        <v>321.23599968992932</v>
      </c>
      <c r="BJ95" s="62">
        <f t="shared" si="92"/>
        <v>388.05195847800502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0.53521432973563987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1.8700856091801567E-8</v>
      </c>
      <c r="BS95" s="24">
        <f t="shared" si="63"/>
        <v>0.53521434843649596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268.99999999999983</v>
      </c>
      <c r="O96" s="14">
        <f>N96*VLOOKUP('Données projet'!$B$9,Paramètres!$A$1:$I$89,3,0)*VLOOKUP('Données projet'!$B$9,Paramètres!$A$1:$I$89,5,0)</f>
        <v>243.39119999999986</v>
      </c>
      <c r="P96" s="14">
        <f t="shared" si="87"/>
        <v>59.168566788241527</v>
      </c>
      <c r="Q96" s="22">
        <f t="shared" si="54"/>
        <v>526.95826048952051</v>
      </c>
      <c r="R96" s="62">
        <f t="shared" si="55"/>
        <v>820.29159382285388</v>
      </c>
      <c r="S96" s="62">
        <f ca="1">AVERAGE(OFFSET($R$3,0,0,'Données projet'!$E$9+1,1))-AVERAGE(OFFSET($H$3,0,0,'Données projet'!$E$9+1,1))</f>
        <v>364.3481978218424</v>
      </c>
      <c r="T96" s="62">
        <f t="shared" si="88"/>
        <v>231.36959598460686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268.99999999999983</v>
      </c>
      <c r="AJ96" s="14">
        <f>AI96*VLOOKUP('Données projet'!$B$10,Paramètres!$A$1:$I$89,3,0)*VLOOKUP('Données projet'!$B$10,Paramètres!$A$1:$I$89,5,0)</f>
        <v>272.76599999999985</v>
      </c>
      <c r="AK96" s="14">
        <f t="shared" si="89"/>
        <v>65.43593563008757</v>
      </c>
      <c r="AL96" s="22">
        <f t="shared" si="58"/>
        <v>589.03503788906892</v>
      </c>
      <c r="AM96" s="62">
        <f t="shared" si="59"/>
        <v>882.36837122240217</v>
      </c>
      <c r="AN96" s="62">
        <f ca="1">AVERAGE(OFFSET($AM$3,0,0,'Données projet'!$E$10+1,1))-AVERAGE(OFFSET($H$3,0,0,'Données projet'!$E$10+1,1))</f>
        <v>403.50418598112844</v>
      </c>
      <c r="AO96" s="62">
        <f t="shared" si="90"/>
        <v>254.25036207346591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1.9895196601282805E-13</v>
      </c>
      <c r="BE96" s="14">
        <f>BD96*VLOOKUP('Données projet'!$B$11,Paramètres!$A$1:$I$89,3,0)*VLOOKUP('Données projet'!$B$11,Paramètres!$A$1:$I$89,5,0)</f>
        <v>1.738044375088066E-13</v>
      </c>
      <c r="BF96" s="14">
        <f t="shared" si="91"/>
        <v>2.4483293633950478E-12</v>
      </c>
      <c r="BG96" s="22">
        <f t="shared" si="61"/>
        <v>4.566883036574213E-12</v>
      </c>
      <c r="BH96" s="62">
        <f t="shared" si="62"/>
        <v>293.33333333333786</v>
      </c>
      <c r="BI96" s="62">
        <f ca="1">AVERAGE(OFFSET($BH$3,0,0,'Données projet'!$E$11+1,1))-AVERAGE(OFFSET($H$3,0,0,'Données projet'!$E$11+1,1))</f>
        <v>321.23599968992932</v>
      </c>
      <c r="BJ96" s="62">
        <f t="shared" si="92"/>
        <v>388.05195847800502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0.52471910317803105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1.3223502156506645E-8</v>
      </c>
      <c r="BS96" s="24">
        <f t="shared" si="63"/>
        <v>0.52471911640153324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273.99999999999983</v>
      </c>
      <c r="O97" s="14">
        <f>N97*VLOOKUP('Données projet'!$B$9,Paramètres!$A$1:$I$89,3,0)*VLOOKUP('Données projet'!$B$9,Paramètres!$A$1:$I$89,5,0)</f>
        <v>247.91519999999986</v>
      </c>
      <c r="P97" s="14">
        <f t="shared" si="87"/>
        <v>60.139294964297406</v>
      </c>
      <c r="Q97" s="22">
        <f t="shared" si="54"/>
        <v>536.52824539615096</v>
      </c>
      <c r="R97" s="62">
        <f t="shared" si="55"/>
        <v>829.86157872948434</v>
      </c>
      <c r="S97" s="62">
        <f ca="1">AVERAGE(OFFSET($R$3,0,0,'Données projet'!$E$9+1,1))-AVERAGE(OFFSET($H$3,0,0,'Données projet'!$E$9+1,1))</f>
        <v>364.3481978218424</v>
      </c>
      <c r="T97" s="62">
        <f t="shared" si="88"/>
        <v>231.36959598460686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273.99999999999983</v>
      </c>
      <c r="AJ97" s="14">
        <f>AI97*VLOOKUP('Données projet'!$B$10,Paramètres!$A$1:$I$89,3,0)*VLOOKUP('Données projet'!$B$10,Paramètres!$A$1:$I$89,5,0)</f>
        <v>277.83599999999984</v>
      </c>
      <c r="AK97" s="14">
        <f t="shared" si="89"/>
        <v>66.509487177652261</v>
      </c>
      <c r="AL97" s="22">
        <f t="shared" si="58"/>
        <v>599.73505683441078</v>
      </c>
      <c r="AM97" s="62">
        <f t="shared" si="59"/>
        <v>893.06839016774416</v>
      </c>
      <c r="AN97" s="62">
        <f ca="1">AVERAGE(OFFSET($AM$3,0,0,'Données projet'!$E$10+1,1))-AVERAGE(OFFSET($H$3,0,0,'Données projet'!$E$10+1,1))</f>
        <v>403.50418598112844</v>
      </c>
      <c r="AO97" s="62">
        <f t="shared" si="90"/>
        <v>254.25036207346591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1.9895196601282805E-13</v>
      </c>
      <c r="BE97" s="14">
        <f>BD97*VLOOKUP('Données projet'!$B$11,Paramètres!$A$1:$I$89,3,0)*VLOOKUP('Données projet'!$B$11,Paramètres!$A$1:$I$89,5,0)</f>
        <v>1.738044375088066E-13</v>
      </c>
      <c r="BF97" s="14">
        <f t="shared" si="91"/>
        <v>2.4483293633950478E-12</v>
      </c>
      <c r="BG97" s="22">
        <f t="shared" si="61"/>
        <v>4.566883036574213E-12</v>
      </c>
      <c r="BH97" s="62">
        <f t="shared" si="62"/>
        <v>293.33333333333786</v>
      </c>
      <c r="BI97" s="62">
        <f ca="1">AVERAGE(OFFSET($BH$3,0,0,'Données projet'!$E$11+1,1))-AVERAGE(OFFSET($H$3,0,0,'Données projet'!$E$11+1,1))</f>
        <v>321.23599968992932</v>
      </c>
      <c r="BJ97" s="62">
        <f t="shared" si="92"/>
        <v>388.05195847800502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0.51442968161176084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9.3504280459007834E-9</v>
      </c>
      <c r="BS97" s="24">
        <f t="shared" si="63"/>
        <v>0.51442969096218893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278.99999999999983</v>
      </c>
      <c r="O98" s="14">
        <f>N98*VLOOKUP('Données projet'!$B$9,Paramètres!$A$1:$I$89,3,0)*VLOOKUP('Données projet'!$B$9,Paramètres!$A$1:$I$89,5,0)</f>
        <v>252.43919999999983</v>
      </c>
      <c r="P98" s="14">
        <f t="shared" si="87"/>
        <v>61.107963296116218</v>
      </c>
      <c r="Q98" s="22">
        <f t="shared" si="54"/>
        <v>546.09464274073537</v>
      </c>
      <c r="R98" s="62">
        <f t="shared" si="55"/>
        <v>839.42797607406874</v>
      </c>
      <c r="S98" s="62">
        <f ca="1">AVERAGE(OFFSET($R$3,0,0,'Données projet'!$E$9+1,1))-AVERAGE(OFFSET($H$3,0,0,'Données projet'!$E$9+1,1))</f>
        <v>364.3481978218424</v>
      </c>
      <c r="T98" s="62">
        <f t="shared" si="88"/>
        <v>231.36959598460686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278.99999999999983</v>
      </c>
      <c r="AJ98" s="14">
        <f>AI98*VLOOKUP('Données projet'!$B$10,Paramètres!$A$1:$I$89,3,0)*VLOOKUP('Données projet'!$B$10,Paramètres!$A$1:$I$89,5,0)</f>
        <v>282.90599999999989</v>
      </c>
      <c r="AK98" s="14">
        <f t="shared" si="89"/>
        <v>67.580760694123455</v>
      </c>
      <c r="AL98" s="22">
        <f t="shared" si="58"/>
        <v>610.43110820893151</v>
      </c>
      <c r="AM98" s="62">
        <f t="shared" si="59"/>
        <v>903.76444154226488</v>
      </c>
      <c r="AN98" s="62">
        <f ca="1">AVERAGE(OFFSET($AM$3,0,0,'Données projet'!$E$10+1,1))-AVERAGE(OFFSET($H$3,0,0,'Données projet'!$E$10+1,1))</f>
        <v>403.50418598112844</v>
      </c>
      <c r="AO98" s="62">
        <f t="shared" si="90"/>
        <v>254.25036207346591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1.9895196601282805E-13</v>
      </c>
      <c r="BE98" s="14">
        <f>BD98*VLOOKUP('Données projet'!$B$11,Paramètres!$A$1:$I$89,3,0)*VLOOKUP('Données projet'!$B$11,Paramètres!$A$1:$I$89,5,0)</f>
        <v>1.738044375088066E-13</v>
      </c>
      <c r="BF98" s="14">
        <f t="shared" si="91"/>
        <v>2.4483293633950478E-12</v>
      </c>
      <c r="BG98" s="22">
        <f t="shared" si="61"/>
        <v>4.566883036574213E-12</v>
      </c>
      <c r="BH98" s="62">
        <f t="shared" si="62"/>
        <v>293.33333333333786</v>
      </c>
      <c r="BI98" s="62">
        <f ca="1">AVERAGE(OFFSET($BH$3,0,0,'Données projet'!$E$11+1,1))-AVERAGE(OFFSET($H$3,0,0,'Données projet'!$E$11+1,1))</f>
        <v>321.23599968992932</v>
      </c>
      <c r="BJ98" s="62">
        <f t="shared" si="92"/>
        <v>388.05195847800502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0.50434202932647765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6.6117510782533224E-9</v>
      </c>
      <c r="BS98" s="24">
        <f t="shared" si="63"/>
        <v>0.50434203593822868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262.79999999999984</v>
      </c>
      <c r="O99" s="14">
        <f>N99*VLOOKUP('Données projet'!$B$9,Paramètres!$A$1:$I$89,3,0)*VLOOKUP('Données projet'!$B$9,Paramètres!$A$1:$I$89,5,0)</f>
        <v>237.78143999999983</v>
      </c>
      <c r="P99" s="14">
        <f t="shared" si="87"/>
        <v>57.9619387969109</v>
      </c>
      <c r="Q99" s="22">
        <f t="shared" ref="Q99:Q130" si="107">(O99+P99)*0.475*44/12</f>
        <v>515.08638473795281</v>
      </c>
      <c r="R99" s="62">
        <f t="shared" si="55"/>
        <v>808.41971807128607</v>
      </c>
      <c r="S99" s="62">
        <f ca="1">AVERAGE(OFFSET($R$3,0,0,'Données projet'!$E$9+1,1))-AVERAGE(OFFSET($H$3,0,0,'Données projet'!$E$9+1,1))</f>
        <v>364.3481978218424</v>
      </c>
      <c r="T99" s="62">
        <f t="shared" si="88"/>
        <v>231.36959598460686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262.79999999999984</v>
      </c>
      <c r="AJ99" s="14">
        <f>AI99*VLOOKUP('Données projet'!$B$10,Paramètres!$A$1:$I$89,3,0)*VLOOKUP('Données projet'!$B$10,Paramètres!$A$1:$I$89,5,0)</f>
        <v>266.47919999999988</v>
      </c>
      <c r="AK99" s="14">
        <f t="shared" si="89"/>
        <v>64.101496824889622</v>
      </c>
      <c r="AL99" s="22">
        <f t="shared" si="58"/>
        <v>575.76138030334926</v>
      </c>
      <c r="AM99" s="62">
        <f t="shared" si="59"/>
        <v>869.09471363668263</v>
      </c>
      <c r="AN99" s="62">
        <f ca="1">AVERAGE(OFFSET($AM$3,0,0,'Données projet'!$E$10+1,1))-AVERAGE(OFFSET($H$3,0,0,'Données projet'!$E$10+1,1))</f>
        <v>403.50418598112844</v>
      </c>
      <c r="AO99" s="62">
        <f t="shared" si="90"/>
        <v>254.25036207346591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1.9895196601282805E-13</v>
      </c>
      <c r="BE99" s="14">
        <f>BD99*VLOOKUP('Données projet'!$B$11,Paramètres!$A$1:$I$89,3,0)*VLOOKUP('Données projet'!$B$11,Paramètres!$A$1:$I$89,5,0)</f>
        <v>1.738044375088066E-13</v>
      </c>
      <c r="BF99" s="14">
        <f t="shared" si="91"/>
        <v>2.4483293633950478E-12</v>
      </c>
      <c r="BG99" s="22">
        <f t="shared" si="61"/>
        <v>4.566883036574213E-12</v>
      </c>
      <c r="BH99" s="62">
        <f t="shared" si="62"/>
        <v>293.33333333333786</v>
      </c>
      <c r="BI99" s="62">
        <f ca="1">AVERAGE(OFFSET($BH$3,0,0,'Données projet'!$E$11+1,1))-AVERAGE(OFFSET($H$3,0,0,'Données projet'!$E$11+1,1))</f>
        <v>321.23599968992932</v>
      </c>
      <c r="BJ99" s="62">
        <f t="shared" si="92"/>
        <v>388.05195847800502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0.49445218974964855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4.6752140229503917E-9</v>
      </c>
      <c r="BS99" s="24">
        <f t="shared" si="63"/>
        <v>0.4944521944248626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267.59999999999985</v>
      </c>
      <c r="O100" s="14">
        <f>N100*VLOOKUP('Données projet'!$B$9,Paramètres!$A$1:$I$89,3,0)*VLOOKUP('Données projet'!$B$9,Paramètres!$A$1:$I$89,5,0)</f>
        <v>242.12447999999986</v>
      </c>
      <c r="P100" s="14">
        <f t="shared" si="87"/>
        <v>58.896387987806008</v>
      </c>
      <c r="Q100" s="22">
        <f t="shared" si="107"/>
        <v>524.27801174542856</v>
      </c>
      <c r="R100" s="62">
        <f t="shared" si="55"/>
        <v>817.61134507876181</v>
      </c>
      <c r="S100" s="62">
        <f ca="1">AVERAGE(OFFSET($R$3,0,0,'Données projet'!$E$9+1,1))-AVERAGE(OFFSET($H$3,0,0,'Données projet'!$E$9+1,1))</f>
        <v>364.3481978218424</v>
      </c>
      <c r="T100" s="62">
        <f t="shared" si="88"/>
        <v>231.36959598460686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267.59999999999985</v>
      </c>
      <c r="AJ100" s="14">
        <f>AI100*VLOOKUP('Données projet'!$B$10,Paramètres!$A$1:$I$89,3,0)*VLOOKUP('Données projet'!$B$10,Paramètres!$A$1:$I$89,5,0)</f>
        <v>271.34639999999985</v>
      </c>
      <c r="AK100" s="14">
        <f t="shared" si="89"/>
        <v>65.134926573557308</v>
      </c>
      <c r="AL100" s="22">
        <f t="shared" si="58"/>
        <v>586.03831044894537</v>
      </c>
      <c r="AM100" s="62">
        <f t="shared" si="59"/>
        <v>879.37164378227862</v>
      </c>
      <c r="AN100" s="62">
        <f ca="1">AVERAGE(OFFSET($AM$3,0,0,'Données projet'!$E$10+1,1))-AVERAGE(OFFSET($H$3,0,0,'Données projet'!$E$10+1,1))</f>
        <v>403.50418598112844</v>
      </c>
      <c r="AO100" s="62">
        <f t="shared" si="90"/>
        <v>254.25036207346591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1.9895196601282805E-13</v>
      </c>
      <c r="BE100" s="14">
        <f>BD100*VLOOKUP('Données projet'!$B$11,Paramètres!$A$1:$I$89,3,0)*VLOOKUP('Données projet'!$B$11,Paramètres!$A$1:$I$89,5,0)</f>
        <v>1.738044375088066E-13</v>
      </c>
      <c r="BF100" s="14">
        <f t="shared" si="91"/>
        <v>2.4483293633950478E-12</v>
      </c>
      <c r="BG100" s="22">
        <f t="shared" si="61"/>
        <v>4.566883036574213E-12</v>
      </c>
      <c r="BH100" s="62">
        <f t="shared" si="62"/>
        <v>293.33333333333786</v>
      </c>
      <c r="BI100" s="62">
        <f ca="1">AVERAGE(OFFSET($BH$3,0,0,'Données projet'!$E$11+1,1))-AVERAGE(OFFSET($H$3,0,0,'Données projet'!$E$11+1,1))</f>
        <v>321.23599968992932</v>
      </c>
      <c r="BJ100" s="62">
        <f t="shared" si="92"/>
        <v>388.05195847800502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0.48475628389471453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3.3058755391266612E-9</v>
      </c>
      <c r="BS100" s="24">
        <f t="shared" si="63"/>
        <v>0.48475628720059005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272.39999999999986</v>
      </c>
      <c r="O101" s="14">
        <f>N101*VLOOKUP('Données projet'!$B$9,Paramètres!$A$1:$I$89,3,0)*VLOOKUP('Données projet'!$B$9,Paramètres!$A$1:$I$89,5,0)</f>
        <v>246.46751999999987</v>
      </c>
      <c r="P101" s="14">
        <f t="shared" si="87"/>
        <v>59.828888074216977</v>
      </c>
      <c r="Q101" s="22">
        <f t="shared" si="107"/>
        <v>533.46624406259423</v>
      </c>
      <c r="R101" s="62">
        <f t="shared" si="55"/>
        <v>826.7995773959276</v>
      </c>
      <c r="S101" s="62">
        <f ca="1">AVERAGE(OFFSET($R$3,0,0,'Données projet'!$E$9+1,1))-AVERAGE(OFFSET($H$3,0,0,'Données projet'!$E$9+1,1))</f>
        <v>364.3481978218424</v>
      </c>
      <c r="T101" s="62">
        <f t="shared" si="88"/>
        <v>231.36959598460686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272.39999999999986</v>
      </c>
      <c r="AJ101" s="14">
        <f>AI101*VLOOKUP('Données projet'!$B$10,Paramètres!$A$1:$I$89,3,0)*VLOOKUP('Données projet'!$B$10,Paramètres!$A$1:$I$89,5,0)</f>
        <v>276.21359999999987</v>
      </c>
      <c r="AK101" s="14">
        <f t="shared" si="89"/>
        <v>66.166200760877416</v>
      </c>
      <c r="AL101" s="22">
        <f t="shared" si="58"/>
        <v>596.31148632519455</v>
      </c>
      <c r="AM101" s="62">
        <f t="shared" si="59"/>
        <v>889.64481965852792</v>
      </c>
      <c r="AN101" s="62">
        <f ca="1">AVERAGE(OFFSET($AM$3,0,0,'Données projet'!$E$10+1,1))-AVERAGE(OFFSET($H$3,0,0,'Données projet'!$E$10+1,1))</f>
        <v>403.50418598112844</v>
      </c>
      <c r="AO101" s="62">
        <f t="shared" si="90"/>
        <v>254.25036207346591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1.9895196601282805E-13</v>
      </c>
      <c r="BE101" s="14">
        <f>BD101*VLOOKUP('Données projet'!$B$11,Paramètres!$A$1:$I$89,3,0)*VLOOKUP('Données projet'!$B$11,Paramètres!$A$1:$I$89,5,0)</f>
        <v>1.738044375088066E-13</v>
      </c>
      <c r="BF101" s="14">
        <f t="shared" si="91"/>
        <v>2.4483293633950478E-12</v>
      </c>
      <c r="BG101" s="22">
        <f t="shared" si="61"/>
        <v>4.566883036574213E-12</v>
      </c>
      <c r="BH101" s="62">
        <f t="shared" si="62"/>
        <v>293.33333333333786</v>
      </c>
      <c r="BI101" s="62">
        <f ca="1">AVERAGE(OFFSET($BH$3,0,0,'Données projet'!$E$11+1,1))-AVERAGE(OFFSET($H$3,0,0,'Données projet'!$E$11+1,1))</f>
        <v>321.23599968992932</v>
      </c>
      <c r="BJ101" s="62">
        <f t="shared" si="92"/>
        <v>388.05195847800502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0.47525050883967718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2.3376070114751958E-9</v>
      </c>
      <c r="BS101" s="24">
        <f t="shared" si="63"/>
        <v>0.47525051117728417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277.19999999999987</v>
      </c>
      <c r="O102" s="14">
        <f>N102*VLOOKUP('Données projet'!$B$9,Paramètres!$A$1:$I$89,3,0)*VLOOKUP('Données projet'!$B$9,Paramètres!$A$1:$I$89,5,0)</f>
        <v>250.8105599999999</v>
      </c>
      <c r="P102" s="14">
        <f t="shared" si="87"/>
        <v>60.75947736410869</v>
      </c>
      <c r="Q102" s="22">
        <f t="shared" si="107"/>
        <v>542.65114840915578</v>
      </c>
      <c r="R102" s="62">
        <f t="shared" si="55"/>
        <v>835.98448174248915</v>
      </c>
      <c r="S102" s="62">
        <f ca="1">AVERAGE(OFFSET($R$3,0,0,'Données projet'!$E$9+1,1))-AVERAGE(OFFSET($H$3,0,0,'Données projet'!$E$9+1,1))</f>
        <v>364.3481978218424</v>
      </c>
      <c r="T102" s="62">
        <f t="shared" si="88"/>
        <v>231.36959598460686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277.19999999999987</v>
      </c>
      <c r="AJ102" s="14">
        <f>AI102*VLOOKUP('Données projet'!$B$10,Paramètres!$A$1:$I$89,3,0)*VLOOKUP('Données projet'!$B$10,Paramètres!$A$1:$I$89,5,0)</f>
        <v>281.0807999999999</v>
      </c>
      <c r="AK102" s="14">
        <f t="shared" si="89"/>
        <v>67.19536175254612</v>
      </c>
      <c r="AL102" s="22">
        <f t="shared" si="58"/>
        <v>606.58098171901759</v>
      </c>
      <c r="AM102" s="62">
        <f t="shared" si="59"/>
        <v>899.91431505235096</v>
      </c>
      <c r="AN102" s="62">
        <f ca="1">AVERAGE(OFFSET($AM$3,0,0,'Données projet'!$E$10+1,1))-AVERAGE(OFFSET($H$3,0,0,'Données projet'!$E$10+1,1))</f>
        <v>403.50418598112844</v>
      </c>
      <c r="AO102" s="62">
        <f t="shared" si="90"/>
        <v>254.25036207346591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1.9895196601282805E-13</v>
      </c>
      <c r="BE102" s="14">
        <f>BD102*VLOOKUP('Données projet'!$B$11,Paramètres!$A$1:$I$89,3,0)*VLOOKUP('Données projet'!$B$11,Paramètres!$A$1:$I$89,5,0)</f>
        <v>1.738044375088066E-13</v>
      </c>
      <c r="BF102" s="14">
        <f t="shared" si="91"/>
        <v>2.4483293633950478E-12</v>
      </c>
      <c r="BG102" s="22">
        <f t="shared" si="61"/>
        <v>4.566883036574213E-12</v>
      </c>
      <c r="BH102" s="62">
        <f t="shared" si="62"/>
        <v>293.33333333333786</v>
      </c>
      <c r="BI102" s="62">
        <f ca="1">AVERAGE(OFFSET($BH$3,0,0,'Données projet'!$E$11+1,1))-AVERAGE(OFFSET($H$3,0,0,'Données projet'!$E$11+1,1))</f>
        <v>321.23599968992932</v>
      </c>
      <c r="BJ102" s="62">
        <f t="shared" si="92"/>
        <v>388.05195847800502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0.46593113623551879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1.6529377695633306E-9</v>
      </c>
      <c r="BS102" s="24">
        <f t="shared" si="63"/>
        <v>0.46593113788845658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281.99999999999989</v>
      </c>
      <c r="O103" s="14">
        <f>N103*VLOOKUP('Données projet'!$B$9,Paramètres!$A$1:$I$89,3,0)*VLOOKUP('Données projet'!$B$9,Paramètres!$A$1:$I$89,5,0)</f>
        <v>255.15359999999987</v>
      </c>
      <c r="P103" s="14">
        <f t="shared" si="87"/>
        <v>61.688192762754376</v>
      </c>
      <c r="Q103" s="22">
        <f t="shared" si="107"/>
        <v>551.83278906179692</v>
      </c>
      <c r="R103" s="62">
        <f t="shared" si="55"/>
        <v>845.16612239513029</v>
      </c>
      <c r="S103" s="62">
        <f ca="1">AVERAGE(OFFSET($R$3,0,0,'Données projet'!$E$9+1,1))-AVERAGE(OFFSET($H$3,0,0,'Données projet'!$E$9+1,1))</f>
        <v>364.3481978218424</v>
      </c>
      <c r="T103" s="62">
        <f t="shared" si="88"/>
        <v>231.36959598460686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281.99999999999989</v>
      </c>
      <c r="AJ103" s="14">
        <f>AI103*VLOOKUP('Données projet'!$B$10,Paramètres!$A$1:$I$89,3,0)*VLOOKUP('Données projet'!$B$10,Paramètres!$A$1:$I$89,5,0)</f>
        <v>285.94799999999992</v>
      </c>
      <c r="AK103" s="14">
        <f t="shared" si="89"/>
        <v>68.222450362989363</v>
      </c>
      <c r="AL103" s="22">
        <f t="shared" si="58"/>
        <v>616.84686771553959</v>
      </c>
      <c r="AM103" s="62">
        <f t="shared" si="59"/>
        <v>910.18020104887296</v>
      </c>
      <c r="AN103" s="62">
        <f ca="1">AVERAGE(OFFSET($AM$3,0,0,'Données projet'!$E$10+1,1))-AVERAGE(OFFSET($H$3,0,0,'Données projet'!$E$10+1,1))</f>
        <v>403.50418598112844</v>
      </c>
      <c r="AO103" s="62">
        <f t="shared" si="90"/>
        <v>254.25036207346591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1.9895196601282805E-13</v>
      </c>
      <c r="BE103" s="14">
        <f>BD103*VLOOKUP('Données projet'!$B$11,Paramètres!$A$1:$I$89,3,0)*VLOOKUP('Données projet'!$B$11,Paramètres!$A$1:$I$89,5,0)</f>
        <v>1.738044375088066E-13</v>
      </c>
      <c r="BF103" s="14">
        <f t="shared" si="91"/>
        <v>2.4483293633950478E-12</v>
      </c>
      <c r="BG103" s="22">
        <f t="shared" si="61"/>
        <v>4.566883036574213E-12</v>
      </c>
      <c r="BH103" s="62">
        <f t="shared" si="62"/>
        <v>293.33333333333786</v>
      </c>
      <c r="BI103" s="62">
        <f ca="1">AVERAGE(OFFSET($BH$3,0,0,'Données projet'!$E$11+1,1))-AVERAGE(OFFSET($H$3,0,0,'Données projet'!$E$11+1,1))</f>
        <v>321.23599968992932</v>
      </c>
      <c r="BJ103" s="62">
        <f t="shared" si="92"/>
        <v>388.05195847800502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0.45679451084387196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1.1688035057375979E-9</v>
      </c>
      <c r="BS103" s="24">
        <f t="shared" si="63"/>
        <v>0.45679451201267546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4.5999999999999996</v>
      </c>
      <c r="N104" s="14">
        <f>IF('Données projet'!$A$36&gt;35,N103+M104-V103,IF(A104&lt;'Données projet'!$A$36,$K$205^A104,IF(A104='Données projet'!$A$36,'Données projet'!$B$36,N103+M104-V103)))</f>
        <v>265.59999999999991</v>
      </c>
      <c r="O104" s="14">
        <f>N104*VLOOKUP('Données projet'!$B$9,Paramètres!$A$1:$I$89,3,0)*VLOOKUP('Données projet'!$B$9,Paramètres!$A$1:$I$89,5,0)</f>
        <v>240.31487999999993</v>
      </c>
      <c r="P104" s="14">
        <f t="shared" si="87"/>
        <v>58.50727327751612</v>
      </c>
      <c r="Q104" s="22">
        <f t="shared" si="107"/>
        <v>520.44858362500713</v>
      </c>
      <c r="R104" s="62">
        <f t="shared" si="55"/>
        <v>813.78191695834039</v>
      </c>
      <c r="S104" s="62">
        <f ca="1">AVERAGE(OFFSET($R$3,0,0,'Données projet'!$E$9+1,1))-AVERAGE(OFFSET($H$3,0,0,'Données projet'!$E$9+1,1))</f>
        <v>364.3481978218424</v>
      </c>
      <c r="T104" s="62">
        <f t="shared" si="88"/>
        <v>231.36959598460686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4.5999999999999996</v>
      </c>
      <c r="AI104" s="14">
        <f>IF('Données projet'!$A$62&gt;35,AI103+AH104-AQ103,IF(A104&lt;'Données projet'!$A$62,$AF$205^A104,IF(A104='Données projet'!$A$62,'Données projet'!$B$62,AI103+AH104-AQ103)))</f>
        <v>265.59999999999991</v>
      </c>
      <c r="AJ104" s="14">
        <f>AI104*VLOOKUP('Données projet'!$B$10,Paramètres!$A$1:$I$89,3,0)*VLOOKUP('Données projet'!$B$10,Paramètres!$A$1:$I$89,5,0)</f>
        <v>269.31839999999994</v>
      </c>
      <c r="AK104" s="14">
        <f t="shared" si="89"/>
        <v>64.70459529265311</v>
      </c>
      <c r="AL104" s="22">
        <f t="shared" si="58"/>
        <v>581.75671680137077</v>
      </c>
      <c r="AM104" s="62">
        <f t="shared" si="59"/>
        <v>875.09005013470414</v>
      </c>
      <c r="AN104" s="62">
        <f ca="1">AVERAGE(OFFSET($AM$3,0,0,'Données projet'!$E$10+1,1))-AVERAGE(OFFSET($H$3,0,0,'Données projet'!$E$10+1,1))</f>
        <v>403.50418598112844</v>
      </c>
      <c r="AO104" s="62">
        <f t="shared" si="90"/>
        <v>254.25036207346591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1.9895196601282805E-13</v>
      </c>
      <c r="BE104" s="14">
        <f>BD104*VLOOKUP('Données projet'!$B$11,Paramètres!$A$1:$I$89,3,0)*VLOOKUP('Données projet'!$B$11,Paramètres!$A$1:$I$89,5,0)</f>
        <v>1.738044375088066E-13</v>
      </c>
      <c r="BF104" s="14">
        <f t="shared" si="91"/>
        <v>2.4483293633950478E-12</v>
      </c>
      <c r="BG104" s="22">
        <f t="shared" si="61"/>
        <v>4.566883036574213E-12</v>
      </c>
      <c r="BH104" s="62">
        <f t="shared" si="62"/>
        <v>293.33333333333786</v>
      </c>
      <c r="BI104" s="62">
        <f ca="1">AVERAGE(OFFSET($BH$3,0,0,'Données projet'!$E$11+1,1))-AVERAGE(OFFSET($H$3,0,0,'Données projet'!$E$11+1,1))</f>
        <v>321.23599968992932</v>
      </c>
      <c r="BJ104" s="62">
        <f t="shared" si="92"/>
        <v>388.05195847800502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0.44783704910336408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8.264688847816653E-10</v>
      </c>
      <c r="BS104" s="24">
        <f t="shared" si="63"/>
        <v>0.44783704992983298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4.5999999999999996</v>
      </c>
      <c r="N105" s="14">
        <f>IF('Données projet'!$A$36&gt;35,N104+M105-V104,IF(A105&lt;'Données projet'!$A$36,$K$205^A105,IF(A105='Données projet'!$A$36,'Données projet'!$B$36,N104+M105-V104)))</f>
        <v>270.19999999999993</v>
      </c>
      <c r="O105" s="14">
        <f>N105*VLOOKUP('Données projet'!$B$9,Paramètres!$A$1:$I$89,3,0)*VLOOKUP('Données projet'!$B$9,Paramètres!$A$1:$I$89,5,0)</f>
        <v>244.47695999999993</v>
      </c>
      <c r="P105" s="14">
        <f t="shared" si="87"/>
        <v>59.401731670234192</v>
      </c>
      <c r="Q105" s="22">
        <f t="shared" si="107"/>
        <v>529.25538799232447</v>
      </c>
      <c r="R105" s="62">
        <f t="shared" si="55"/>
        <v>822.58872132565784</v>
      </c>
      <c r="S105" s="62">
        <f ca="1">AVERAGE(OFFSET($R$3,0,0,'Données projet'!$E$9+1,1))-AVERAGE(OFFSET($H$3,0,0,'Données projet'!$E$9+1,1))</f>
        <v>364.3481978218424</v>
      </c>
      <c r="T105" s="62">
        <f t="shared" si="88"/>
        <v>231.36959598460686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4.5999999999999996</v>
      </c>
      <c r="AI105" s="14">
        <f>IF('Données projet'!$A$62&gt;35,AI104+AH105-AQ104,IF(A105&lt;'Données projet'!$A$62,$AF$205^A105,IF(A105='Données projet'!$A$62,'Données projet'!$B$62,AI104+AH105-AQ104)))</f>
        <v>270.19999999999993</v>
      </c>
      <c r="AJ105" s="14">
        <f>AI105*VLOOKUP('Données projet'!$B$10,Paramètres!$A$1:$I$89,3,0)*VLOOKUP('Données projet'!$B$10,Paramètres!$A$1:$I$89,5,0)</f>
        <v>273.98279999999994</v>
      </c>
      <c r="AK105" s="14">
        <f t="shared" si="89"/>
        <v>65.693798259477774</v>
      </c>
      <c r="AL105" s="22">
        <f t="shared" si="58"/>
        <v>591.6034086352571</v>
      </c>
      <c r="AM105" s="62">
        <f t="shared" si="59"/>
        <v>884.93674196859047</v>
      </c>
      <c r="AN105" s="62">
        <f ca="1">AVERAGE(OFFSET($AM$3,0,0,'Données projet'!$E$10+1,1))-AVERAGE(OFFSET($H$3,0,0,'Données projet'!$E$10+1,1))</f>
        <v>403.50418598112844</v>
      </c>
      <c r="AO105" s="62">
        <f t="shared" si="90"/>
        <v>254.25036207346591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1.9895196601282805E-13</v>
      </c>
      <c r="BE105" s="14">
        <f>BD105*VLOOKUP('Données projet'!$B$11,Paramètres!$A$1:$I$89,3,0)*VLOOKUP('Données projet'!$B$11,Paramètres!$A$1:$I$89,5,0)</f>
        <v>1.738044375088066E-13</v>
      </c>
      <c r="BF105" s="14">
        <f t="shared" si="91"/>
        <v>2.4483293633950478E-12</v>
      </c>
      <c r="BG105" s="22">
        <f t="shared" si="61"/>
        <v>4.566883036574213E-12</v>
      </c>
      <c r="BH105" s="62">
        <f t="shared" si="62"/>
        <v>293.33333333333786</v>
      </c>
      <c r="BI105" s="62">
        <f ca="1">AVERAGE(OFFSET($BH$3,0,0,'Données projet'!$E$11+1,1))-AVERAGE(OFFSET($H$3,0,0,'Données projet'!$E$11+1,1))</f>
        <v>321.23599968992932</v>
      </c>
      <c r="BJ105" s="62">
        <f t="shared" si="92"/>
        <v>388.05195847800502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0.4390552377240754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5.8440175286879896E-10</v>
      </c>
      <c r="BS105" s="24">
        <f t="shared" si="63"/>
        <v>0.43905523830847715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4.5999999999999996</v>
      </c>
      <c r="N106" s="14">
        <f>IF('Données projet'!$A$36&gt;35,N105+M106-V105,IF(A106&lt;'Données projet'!$A$36,$K$205^A106,IF(A106='Données projet'!$A$36,'Données projet'!$B$36,N105+M106-V105)))</f>
        <v>274.79999999999995</v>
      </c>
      <c r="O106" s="14">
        <f>N106*VLOOKUP('Données projet'!$B$9,Paramètres!$A$1:$I$89,3,0)*VLOOKUP('Données projet'!$B$9,Paramètres!$A$1:$I$89,5,0)</f>
        <v>248.63903999999994</v>
      </c>
      <c r="P106" s="14">
        <f t="shared" si="87"/>
        <v>60.294419230169922</v>
      </c>
      <c r="Q106" s="22">
        <f t="shared" si="107"/>
        <v>538.05910815921254</v>
      </c>
      <c r="R106" s="62">
        <f t="shared" si="55"/>
        <v>831.39244149254591</v>
      </c>
      <c r="S106" s="62">
        <f ca="1">AVERAGE(OFFSET($R$3,0,0,'Données projet'!$E$9+1,1))-AVERAGE(OFFSET($H$3,0,0,'Données projet'!$E$9+1,1))</f>
        <v>364.3481978218424</v>
      </c>
      <c r="T106" s="62">
        <f t="shared" si="88"/>
        <v>231.36959598460686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4.5999999999999996</v>
      </c>
      <c r="AI106" s="14">
        <f>IF('Données projet'!$A$62&gt;35,AI105+AH106-AQ105,IF(A106&lt;'Données projet'!$A$62,$AF$205^A106,IF(A106='Données projet'!$A$62,'Données projet'!$B$62,AI105+AH106-AQ105)))</f>
        <v>274.79999999999995</v>
      </c>
      <c r="AJ106" s="14">
        <f>AI106*VLOOKUP('Données projet'!$B$10,Paramètres!$A$1:$I$89,3,0)*VLOOKUP('Données projet'!$B$10,Paramètres!$A$1:$I$89,5,0)</f>
        <v>278.6472</v>
      </c>
      <c r="AK106" s="14">
        <f t="shared" si="89"/>
        <v>66.681042819901123</v>
      </c>
      <c r="AL106" s="22">
        <f t="shared" si="58"/>
        <v>601.44668957799445</v>
      </c>
      <c r="AM106" s="62">
        <f t="shared" si="59"/>
        <v>894.78002291132771</v>
      </c>
      <c r="AN106" s="62">
        <f ca="1">AVERAGE(OFFSET($AM$3,0,0,'Données projet'!$E$10+1,1))-AVERAGE(OFFSET($H$3,0,0,'Données projet'!$E$10+1,1))</f>
        <v>403.50418598112844</v>
      </c>
      <c r="AO106" s="62">
        <f t="shared" si="90"/>
        <v>254.25036207346591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1.9895196601282805E-13</v>
      </c>
      <c r="BE106" s="14">
        <f>BD106*VLOOKUP('Données projet'!$B$11,Paramètres!$A$1:$I$89,3,0)*VLOOKUP('Données projet'!$B$11,Paramètres!$A$1:$I$89,5,0)</f>
        <v>1.738044375088066E-13</v>
      </c>
      <c r="BF106" s="14">
        <f t="shared" si="91"/>
        <v>2.4483293633950478E-12</v>
      </c>
      <c r="BG106" s="22">
        <f t="shared" si="61"/>
        <v>4.566883036574213E-12</v>
      </c>
      <c r="BH106" s="62">
        <f t="shared" si="62"/>
        <v>293.33333333333786</v>
      </c>
      <c r="BI106" s="62">
        <f ca="1">AVERAGE(OFFSET($BH$3,0,0,'Données projet'!$E$11+1,1))-AVERAGE(OFFSET($H$3,0,0,'Données projet'!$E$11+1,1))</f>
        <v>321.23599968992932</v>
      </c>
      <c r="BJ106" s="62">
        <f t="shared" si="92"/>
        <v>388.05195847800502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0.43044563230955851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4.1323444239083265E-10</v>
      </c>
      <c r="BS106" s="24">
        <f t="shared" si="63"/>
        <v>0.43044563272279296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4.5999999999999996</v>
      </c>
      <c r="N107" s="14">
        <f>IF('Données projet'!$A$36&gt;35,N106+M107-V106,IF(A107&lt;'Données projet'!$A$36,$K$205^A107,IF(A107='Données projet'!$A$36,'Données projet'!$B$36,N106+M107-V106)))</f>
        <v>279.39999999999998</v>
      </c>
      <c r="O107" s="14">
        <f>N107*VLOOKUP('Données projet'!$B$9,Paramètres!$A$1:$I$89,3,0)*VLOOKUP('Données projet'!$B$9,Paramètres!$A$1:$I$89,5,0)</f>
        <v>252.80111999999994</v>
      </c>
      <c r="P107" s="14">
        <f t="shared" si="87"/>
        <v>61.185369021394209</v>
      </c>
      <c r="Q107" s="22">
        <f t="shared" si="107"/>
        <v>546.8598017122614</v>
      </c>
      <c r="R107" s="62">
        <f t="shared" si="55"/>
        <v>840.19313504559477</v>
      </c>
      <c r="S107" s="62">
        <f ca="1">AVERAGE(OFFSET($R$3,0,0,'Données projet'!$E$9+1,1))-AVERAGE(OFFSET($H$3,0,0,'Données projet'!$E$9+1,1))</f>
        <v>364.3481978218424</v>
      </c>
      <c r="T107" s="62">
        <f t="shared" si="88"/>
        <v>231.36959598460686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4.5999999999999996</v>
      </c>
      <c r="AI107" s="14">
        <f>IF('Données projet'!$A$62&gt;35,AI106+AH107-AQ106,IF(A107&lt;'Données projet'!$A$62,$AF$205^A107,IF(A107='Données projet'!$A$62,'Données projet'!$B$62,AI106+AH107-AQ106)))</f>
        <v>279.39999999999998</v>
      </c>
      <c r="AJ107" s="14">
        <f>AI107*VLOOKUP('Données projet'!$B$10,Paramètres!$A$1:$I$89,3,0)*VLOOKUP('Données projet'!$B$10,Paramètres!$A$1:$I$89,5,0)</f>
        <v>283.3116</v>
      </c>
      <c r="AK107" s="14">
        <f t="shared" si="89"/>
        <v>67.666365540271272</v>
      </c>
      <c r="AL107" s="22">
        <f t="shared" si="58"/>
        <v>611.28662331597241</v>
      </c>
      <c r="AM107" s="62">
        <f t="shared" si="59"/>
        <v>904.61995664930578</v>
      </c>
      <c r="AN107" s="62">
        <f ca="1">AVERAGE(OFFSET($AM$3,0,0,'Données projet'!$E$10+1,1))-AVERAGE(OFFSET($H$3,0,0,'Données projet'!$E$10+1,1))</f>
        <v>403.50418598112844</v>
      </c>
      <c r="AO107" s="62">
        <f t="shared" si="90"/>
        <v>254.25036207346591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1.9895196601282805E-13</v>
      </c>
      <c r="BE107" s="14">
        <f>BD107*VLOOKUP('Données projet'!$B$11,Paramètres!$A$1:$I$89,3,0)*VLOOKUP('Données projet'!$B$11,Paramètres!$A$1:$I$89,5,0)</f>
        <v>1.738044375088066E-13</v>
      </c>
      <c r="BF107" s="14">
        <f t="shared" si="91"/>
        <v>2.4483293633950478E-12</v>
      </c>
      <c r="BG107" s="22">
        <f t="shared" si="61"/>
        <v>4.566883036574213E-12</v>
      </c>
      <c r="BH107" s="62">
        <f t="shared" si="62"/>
        <v>293.33333333333786</v>
      </c>
      <c r="BI107" s="62">
        <f ca="1">AVERAGE(OFFSET($BH$3,0,0,'Données projet'!$E$11+1,1))-AVERAGE(OFFSET($H$3,0,0,'Données projet'!$E$11+1,1))</f>
        <v>321.23599968992932</v>
      </c>
      <c r="BJ107" s="62">
        <f t="shared" si="92"/>
        <v>388.05195847800502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0.4220048560058795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2.9220087643439948E-10</v>
      </c>
      <c r="BS107" s="24">
        <f t="shared" si="63"/>
        <v>0.42200485629808038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284</v>
      </c>
      <c r="L108" s="13">
        <f>VLOOKUP(A108,'Données projet'!$A$35:$I$55,9,0)</f>
        <v>4.5999999999999996</v>
      </c>
      <c r="M108" s="13">
        <f t="array" ref="M108">INDEX(L:L,MIN(IF(ISNUMBER(L108:L304),ROW(L108:L304),"")))</f>
        <v>4.5999999999999996</v>
      </c>
      <c r="N108" s="14">
        <f>IF('Données projet'!$A$36&gt;35,N107+M108-V107,IF(A108&lt;'Données projet'!$A$36,$K$205^A108,IF(A108='Données projet'!$A$36,'Données projet'!$B$36,N107+M108-V107)))</f>
        <v>284</v>
      </c>
      <c r="O108" s="14">
        <f>N108*VLOOKUP('Données projet'!$B$9,Paramètres!$A$1:$I$89,3,0)*VLOOKUP('Données projet'!$B$9,Paramètres!$A$1:$I$89,5,0)</f>
        <v>256.96320000000003</v>
      </c>
      <c r="P108" s="14">
        <f t="shared" si="87"/>
        <v>62.074612956838024</v>
      </c>
      <c r="Q108" s="22">
        <f t="shared" si="107"/>
        <v>555.65752423315951</v>
      </c>
      <c r="R108" s="62">
        <f t="shared" si="55"/>
        <v>848.99085756649288</v>
      </c>
      <c r="S108" s="62">
        <f ca="1">AVERAGE(OFFSET($R$3,0,0,'Données projet'!$E$9+1,1))-AVERAGE(OFFSET($H$3,0,0,'Données projet'!$E$9+1,1))</f>
        <v>364.3481978218424</v>
      </c>
      <c r="T108" s="62">
        <f t="shared" si="88"/>
        <v>231.36959598460686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284</v>
      </c>
      <c r="AG108" s="13">
        <f>VLOOKUP(A108,'Données projet'!$A$61:$I$81,9,0)</f>
        <v>4.5999999999999996</v>
      </c>
      <c r="AH108" s="13">
        <f t="array" ref="AH108">INDEX(AG:AG,MIN(IF(ISNUMBER(AG108:AG304),ROW(AG108:AG304),"")))</f>
        <v>4.5999999999999996</v>
      </c>
      <c r="AI108" s="14">
        <f>IF('Données projet'!$A$62&gt;35,AI107+AH108-AQ107,IF(A108&lt;'Données projet'!$A$62,$AF$205^A108,IF(A108='Données projet'!$A$62,'Données projet'!$B$62,AI107+AH108-AQ107)))</f>
        <v>284</v>
      </c>
      <c r="AJ108" s="14">
        <f>AI108*VLOOKUP('Données projet'!$B$10,Paramètres!$A$1:$I$89,3,0)*VLOOKUP('Données projet'!$B$10,Paramètres!$A$1:$I$89,5,0)</f>
        <v>287.976</v>
      </c>
      <c r="AK108" s="14">
        <f t="shared" si="89"/>
        <v>68.649801713863141</v>
      </c>
      <c r="AL108" s="22">
        <f t="shared" si="58"/>
        <v>621.12327131831159</v>
      </c>
      <c r="AM108" s="62">
        <f t="shared" si="59"/>
        <v>914.45660465164497</v>
      </c>
      <c r="AN108" s="62">
        <f ca="1">AVERAGE(OFFSET($AM$3,0,0,'Données projet'!$E$10+1,1))-AVERAGE(OFFSET($H$3,0,0,'Données projet'!$E$10+1,1))</f>
        <v>403.50418598112844</v>
      </c>
      <c r="AO108" s="62">
        <f t="shared" si="90"/>
        <v>254.25036207346591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1.9895196601282805E-13</v>
      </c>
      <c r="BE108" s="14">
        <f>BD108*VLOOKUP('Données projet'!$B$11,Paramètres!$A$1:$I$89,3,0)*VLOOKUP('Données projet'!$B$11,Paramètres!$A$1:$I$89,5,0)</f>
        <v>1.738044375088066E-13</v>
      </c>
      <c r="BF108" s="14">
        <f t="shared" si="91"/>
        <v>2.4483293633950478E-12</v>
      </c>
      <c r="BG108" s="22">
        <f t="shared" si="61"/>
        <v>4.566883036574213E-12</v>
      </c>
      <c r="BH108" s="62">
        <f t="shared" si="62"/>
        <v>293.33333333333786</v>
      </c>
      <c r="BI108" s="62">
        <f ca="1">AVERAGE(OFFSET($BH$3,0,0,'Données projet'!$E$11+1,1))-AVERAGE(OFFSET($H$3,0,0,'Données projet'!$E$11+1,1))</f>
        <v>321.23599968992932</v>
      </c>
      <c r="BJ108" s="62">
        <f t="shared" si="92"/>
        <v>388.05195847800502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0.41372959817715049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2.0661722119541633E-10</v>
      </c>
      <c r="BS108" s="24">
        <f t="shared" si="63"/>
        <v>0.41372959838376772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268.2</v>
      </c>
      <c r="O109" s="14">
        <f>N109*VLOOKUP('Données projet'!$B$9,Paramètres!$A$1:$I$89,3,0)*VLOOKUP('Données projet'!$B$9,Paramètres!$A$1:$I$89,5,0)</f>
        <v>242.66735999999997</v>
      </c>
      <c r="P109" s="14">
        <f t="shared" si="87"/>
        <v>59.013056290731797</v>
      </c>
      <c r="Q109" s="22">
        <f t="shared" si="107"/>
        <v>525.42672503969118</v>
      </c>
      <c r="R109" s="62">
        <f t="shared" si="55"/>
        <v>818.76005837302455</v>
      </c>
      <c r="S109" s="62">
        <f ca="1">AVERAGE(OFFSET($R$3,0,0,'Données projet'!$E$9+1,1))-AVERAGE(OFFSET($H$3,0,0,'Données projet'!$E$9+1,1))</f>
        <v>364.3481978218424</v>
      </c>
      <c r="T109" s="62">
        <f t="shared" si="88"/>
        <v>231.36959598460686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268.2</v>
      </c>
      <c r="AJ109" s="14">
        <f>AI109*VLOOKUP('Données projet'!$B$10,Paramètres!$A$1:$I$89,3,0)*VLOOKUP('Données projet'!$B$10,Paramètres!$A$1:$I$89,5,0)</f>
        <v>271.95480000000003</v>
      </c>
      <c r="AK109" s="14">
        <f t="shared" si="89"/>
        <v>65.263952845017442</v>
      </c>
      <c r="AL109" s="22">
        <f t="shared" si="58"/>
        <v>587.322661205072</v>
      </c>
      <c r="AM109" s="62">
        <f t="shared" si="59"/>
        <v>880.65599453840537</v>
      </c>
      <c r="AN109" s="62">
        <f ca="1">AVERAGE(OFFSET($AM$3,0,0,'Données projet'!$E$10+1,1))-AVERAGE(OFFSET($H$3,0,0,'Données projet'!$E$10+1,1))</f>
        <v>403.50418598112844</v>
      </c>
      <c r="AO109" s="62">
        <f t="shared" si="90"/>
        <v>254.25036207346591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1.9895196601282805E-13</v>
      </c>
      <c r="BE109" s="14">
        <f>BD109*VLOOKUP('Données projet'!$B$11,Paramètres!$A$1:$I$89,3,0)*VLOOKUP('Données projet'!$B$11,Paramètres!$A$1:$I$89,5,0)</f>
        <v>1.738044375088066E-13</v>
      </c>
      <c r="BF109" s="14">
        <f t="shared" si="91"/>
        <v>2.4483293633950478E-12</v>
      </c>
      <c r="BG109" s="22">
        <f t="shared" si="61"/>
        <v>4.566883036574213E-12</v>
      </c>
      <c r="BH109" s="62">
        <f t="shared" si="62"/>
        <v>293.33333333333786</v>
      </c>
      <c r="BI109" s="62">
        <f ca="1">AVERAGE(OFFSET($BH$3,0,0,'Données projet'!$E$11+1,1))-AVERAGE(OFFSET($H$3,0,0,'Données projet'!$E$11+1,1))</f>
        <v>321.23599968992932</v>
      </c>
      <c r="BJ109" s="62">
        <f t="shared" si="92"/>
        <v>388.05195847800502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0.40561661310703395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1.4610043821719974E-10</v>
      </c>
      <c r="BS109" s="24">
        <f t="shared" si="63"/>
        <v>0.40561661325313442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272.39999999999998</v>
      </c>
      <c r="O110" s="14">
        <f>N110*VLOOKUP('Données projet'!$B$9,Paramètres!$A$1:$I$89,3,0)*VLOOKUP('Données projet'!$B$9,Paramètres!$A$1:$I$89,5,0)</f>
        <v>246.46751999999995</v>
      </c>
      <c r="P110" s="14">
        <f t="shared" si="87"/>
        <v>59.828888074216977</v>
      </c>
      <c r="Q110" s="22">
        <f t="shared" si="107"/>
        <v>533.46624406259446</v>
      </c>
      <c r="R110" s="62">
        <f t="shared" si="55"/>
        <v>826.79957739592783</v>
      </c>
      <c r="S110" s="62">
        <f ca="1">AVERAGE(OFFSET($R$3,0,0,'Données projet'!$E$9+1,1))-AVERAGE(OFFSET($H$3,0,0,'Données projet'!$E$9+1,1))</f>
        <v>364.3481978218424</v>
      </c>
      <c r="T110" s="62">
        <f t="shared" si="88"/>
        <v>231.36959598460686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272.39999999999998</v>
      </c>
      <c r="AJ110" s="14">
        <f>AI110*VLOOKUP('Données projet'!$B$10,Paramètres!$A$1:$I$89,3,0)*VLOOKUP('Données projet'!$B$10,Paramètres!$A$1:$I$89,5,0)</f>
        <v>276.21359999999999</v>
      </c>
      <c r="AK110" s="14">
        <f t="shared" si="89"/>
        <v>66.166200760877473</v>
      </c>
      <c r="AL110" s="22">
        <f t="shared" si="58"/>
        <v>596.31148632519489</v>
      </c>
      <c r="AM110" s="62">
        <f t="shared" si="59"/>
        <v>889.64481965852815</v>
      </c>
      <c r="AN110" s="62">
        <f ca="1">AVERAGE(OFFSET($AM$3,0,0,'Données projet'!$E$10+1,1))-AVERAGE(OFFSET($H$3,0,0,'Données projet'!$E$10+1,1))</f>
        <v>403.50418598112844</v>
      </c>
      <c r="AO110" s="62">
        <f t="shared" si="90"/>
        <v>254.25036207346591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1.9895196601282805E-13</v>
      </c>
      <c r="BE110" s="14">
        <f>BD110*VLOOKUP('Données projet'!$B$11,Paramètres!$A$1:$I$89,3,0)*VLOOKUP('Données projet'!$B$11,Paramètres!$A$1:$I$89,5,0)</f>
        <v>1.738044375088066E-13</v>
      </c>
      <c r="BF110" s="14">
        <f t="shared" si="91"/>
        <v>2.4483293633950478E-12</v>
      </c>
      <c r="BG110" s="22">
        <f t="shared" si="61"/>
        <v>4.566883036574213E-12</v>
      </c>
      <c r="BH110" s="62">
        <f t="shared" si="62"/>
        <v>293.33333333333786</v>
      </c>
      <c r="BI110" s="62">
        <f ca="1">AVERAGE(OFFSET($BH$3,0,0,'Données projet'!$E$11+1,1))-AVERAGE(OFFSET($H$3,0,0,'Données projet'!$E$11+1,1))</f>
        <v>321.23599968992932</v>
      </c>
      <c r="BJ110" s="62">
        <f t="shared" si="92"/>
        <v>388.05195847800502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0.39766271872571013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1.0330861059770816E-10</v>
      </c>
      <c r="BS110" s="24">
        <f t="shared" si="63"/>
        <v>0.39766271882901871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276.59999999999997</v>
      </c>
      <c r="O111" s="14">
        <f>N111*VLOOKUP('Données projet'!$B$9,Paramètres!$A$1:$I$89,3,0)*VLOOKUP('Données projet'!$B$9,Paramètres!$A$1:$I$89,5,0)</f>
        <v>250.26767999999996</v>
      </c>
      <c r="P111" s="14">
        <f t="shared" si="87"/>
        <v>60.643256925083442</v>
      </c>
      <c r="Q111" s="22">
        <f t="shared" si="107"/>
        <v>541.50321514452014</v>
      </c>
      <c r="R111" s="62">
        <f t="shared" si="55"/>
        <v>834.83654847785351</v>
      </c>
      <c r="S111" s="62">
        <f ca="1">AVERAGE(OFFSET($R$3,0,0,'Données projet'!$E$9+1,1))-AVERAGE(OFFSET($H$3,0,0,'Données projet'!$E$9+1,1))</f>
        <v>364.3481978218424</v>
      </c>
      <c r="T111" s="62">
        <f t="shared" si="88"/>
        <v>231.36959598460686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276.59999999999997</v>
      </c>
      <c r="AJ111" s="14">
        <f>AI111*VLOOKUP('Données projet'!$B$10,Paramètres!$A$1:$I$89,3,0)*VLOOKUP('Données projet'!$B$10,Paramètres!$A$1:$I$89,5,0)</f>
        <v>280.47239999999999</v>
      </c>
      <c r="AK111" s="14">
        <f t="shared" si="89"/>
        <v>67.066830784504006</v>
      </c>
      <c r="AL111" s="22">
        <f t="shared" si="58"/>
        <v>605.29749361634447</v>
      </c>
      <c r="AM111" s="62">
        <f t="shared" si="59"/>
        <v>898.63082694967784</v>
      </c>
      <c r="AN111" s="62">
        <f ca="1">AVERAGE(OFFSET($AM$3,0,0,'Données projet'!$E$10+1,1))-AVERAGE(OFFSET($H$3,0,0,'Données projet'!$E$10+1,1))</f>
        <v>403.50418598112844</v>
      </c>
      <c r="AO111" s="62">
        <f t="shared" si="90"/>
        <v>254.25036207346591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1.9895196601282805E-13</v>
      </c>
      <c r="BE111" s="14">
        <f>BD111*VLOOKUP('Données projet'!$B$11,Paramètres!$A$1:$I$89,3,0)*VLOOKUP('Données projet'!$B$11,Paramètres!$A$1:$I$89,5,0)</f>
        <v>1.738044375088066E-13</v>
      </c>
      <c r="BF111" s="14">
        <f t="shared" si="91"/>
        <v>2.4483293633950478E-12</v>
      </c>
      <c r="BG111" s="22">
        <f t="shared" si="61"/>
        <v>4.566883036574213E-12</v>
      </c>
      <c r="BH111" s="62">
        <f t="shared" si="62"/>
        <v>293.33333333333786</v>
      </c>
      <c r="BI111" s="62">
        <f ca="1">AVERAGE(OFFSET($BH$3,0,0,'Données projet'!$E$11+1,1))-AVERAGE(OFFSET($H$3,0,0,'Données projet'!$E$11+1,1))</f>
        <v>321.23599968992932</v>
      </c>
      <c r="BJ111" s="62">
        <f t="shared" si="92"/>
        <v>388.05195847800502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0.38986479536180751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7.305021910859987E-11</v>
      </c>
      <c r="BS111" s="24">
        <f t="shared" si="63"/>
        <v>0.38986479543485775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280.79999999999995</v>
      </c>
      <c r="O112" s="14">
        <f>N112*VLOOKUP('Données projet'!$B$9,Paramètres!$A$1:$I$89,3,0)*VLOOKUP('Données projet'!$B$9,Paramètres!$A$1:$I$89,5,0)</f>
        <v>254.06783999999996</v>
      </c>
      <c r="P112" s="14">
        <f t="shared" si="87"/>
        <v>61.456187622750718</v>
      </c>
      <c r="Q112" s="22">
        <f t="shared" si="107"/>
        <v>549.53768144295748</v>
      </c>
      <c r="R112" s="62">
        <f t="shared" si="55"/>
        <v>842.87101477629085</v>
      </c>
      <c r="S112" s="62">
        <f ca="1">AVERAGE(OFFSET($R$3,0,0,'Données projet'!$E$9+1,1))-AVERAGE(OFFSET($H$3,0,0,'Données projet'!$E$9+1,1))</f>
        <v>364.3481978218424</v>
      </c>
      <c r="T112" s="62">
        <f t="shared" si="88"/>
        <v>231.36959598460686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280.79999999999995</v>
      </c>
      <c r="AJ112" s="14">
        <f>AI112*VLOOKUP('Données projet'!$B$10,Paramètres!$A$1:$I$89,3,0)*VLOOKUP('Données projet'!$B$10,Paramètres!$A$1:$I$89,5,0)</f>
        <v>284.7312</v>
      </c>
      <c r="AK112" s="14">
        <f t="shared" si="89"/>
        <v>67.96587032005101</v>
      </c>
      <c r="AL112" s="22">
        <f t="shared" si="58"/>
        <v>614.28073080742217</v>
      </c>
      <c r="AM112" s="62">
        <f t="shared" si="59"/>
        <v>907.61406414075554</v>
      </c>
      <c r="AN112" s="62">
        <f ca="1">AVERAGE(OFFSET($AM$3,0,0,'Données projet'!$E$10+1,1))-AVERAGE(OFFSET($H$3,0,0,'Données projet'!$E$10+1,1))</f>
        <v>403.50418598112844</v>
      </c>
      <c r="AO112" s="62">
        <f t="shared" si="90"/>
        <v>254.25036207346591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1.9895196601282805E-13</v>
      </c>
      <c r="BE112" s="14">
        <f>BD112*VLOOKUP('Données projet'!$B$11,Paramètres!$A$1:$I$89,3,0)*VLOOKUP('Données projet'!$B$11,Paramètres!$A$1:$I$89,5,0)</f>
        <v>1.738044375088066E-13</v>
      </c>
      <c r="BF112" s="14">
        <f t="shared" si="91"/>
        <v>2.4483293633950478E-12</v>
      </c>
      <c r="BG112" s="22">
        <f t="shared" si="61"/>
        <v>4.566883036574213E-12</v>
      </c>
      <c r="BH112" s="62">
        <f t="shared" si="62"/>
        <v>293.33333333333786</v>
      </c>
      <c r="BI112" s="62">
        <f ca="1">AVERAGE(OFFSET($BH$3,0,0,'Données projet'!$E$11+1,1))-AVERAGE(OFFSET($H$3,0,0,'Données projet'!$E$11+1,1))</f>
        <v>321.23599968992932</v>
      </c>
      <c r="BJ112" s="62">
        <f t="shared" si="92"/>
        <v>388.05195847800502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0.38221978451880745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5.1654305298854081E-11</v>
      </c>
      <c r="BS112" s="24">
        <f t="shared" si="63"/>
        <v>0.38221978457046174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285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284.99999999999994</v>
      </c>
      <c r="O113" s="14">
        <f>N113*VLOOKUP('Données projet'!$B$9,Paramètres!$A$1:$I$89,3,0)*VLOOKUP('Données projet'!$B$9,Paramètres!$A$1:$I$89,5,0)</f>
        <v>257.86799999999994</v>
      </c>
      <c r="P113" s="14">
        <f t="shared" si="87"/>
        <v>62.267704162827528</v>
      </c>
      <c r="Q113" s="22">
        <f t="shared" si="107"/>
        <v>557.56968475025781</v>
      </c>
      <c r="R113" s="62">
        <f t="shared" si="55"/>
        <v>850.90301808359118</v>
      </c>
      <c r="S113" s="62">
        <f ca="1">AVERAGE(OFFSET($R$3,0,0,'Données projet'!$E$9+1,1))-AVERAGE(OFFSET($H$3,0,0,'Données projet'!$E$9+1,1))</f>
        <v>364.3481978218424</v>
      </c>
      <c r="T113" s="62">
        <f t="shared" si="88"/>
        <v>231.36959598460686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285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284.99999999999994</v>
      </c>
      <c r="AJ113" s="14">
        <f>AI113*VLOOKUP('Données projet'!$B$10,Paramètres!$A$1:$I$89,3,0)*VLOOKUP('Données projet'!$B$10,Paramètres!$A$1:$I$89,5,0)</f>
        <v>288.98999999999995</v>
      </c>
      <c r="AK113" s="14">
        <f t="shared" si="89"/>
        <v>68.863345904836791</v>
      </c>
      <c r="AL113" s="22">
        <f t="shared" si="58"/>
        <v>623.26124411759065</v>
      </c>
      <c r="AM113" s="62">
        <f t="shared" si="59"/>
        <v>916.59457745092391</v>
      </c>
      <c r="AN113" s="62">
        <f ca="1">AVERAGE(OFFSET($AM$3,0,0,'Données projet'!$E$10+1,1))-AVERAGE(OFFSET($H$3,0,0,'Données projet'!$E$10+1,1))</f>
        <v>403.50418598112844</v>
      </c>
      <c r="AO113" s="62">
        <f t="shared" si="90"/>
        <v>254.25036207346591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1.9895196601282805E-13</v>
      </c>
      <c r="BE113" s="14">
        <f>BD113*VLOOKUP('Données projet'!$B$11,Paramètres!$A$1:$I$89,3,0)*VLOOKUP('Données projet'!$B$11,Paramètres!$A$1:$I$89,5,0)</f>
        <v>1.738044375088066E-13</v>
      </c>
      <c r="BF113" s="14">
        <f t="shared" si="91"/>
        <v>2.4483293633950478E-12</v>
      </c>
      <c r="BG113" s="22">
        <f t="shared" si="61"/>
        <v>4.566883036574213E-12</v>
      </c>
      <c r="BH113" s="62">
        <f t="shared" si="62"/>
        <v>293.33333333333786</v>
      </c>
      <c r="BI113" s="62">
        <f ca="1">AVERAGE(OFFSET($BH$3,0,0,'Données projet'!$E$11+1,1))-AVERAGE(OFFSET($H$3,0,0,'Données projet'!$E$11+1,1))</f>
        <v>321.23599968992932</v>
      </c>
      <c r="BJ113" s="62">
        <f t="shared" si="92"/>
        <v>388.05195847800502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0.37472468767544242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3.6525109554299935E-11</v>
      </c>
      <c r="BS113" s="24">
        <f t="shared" si="63"/>
        <v>0.37472468771196754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269.79999999999995</v>
      </c>
      <c r="O114" s="14">
        <f>N114*VLOOKUP('Données projet'!$B$9,Paramètres!$A$1:$I$89,3,0)*VLOOKUP('Données projet'!$B$9,Paramètres!$A$1:$I$89,5,0)</f>
        <v>244.11503999999994</v>
      </c>
      <c r="P114" s="14">
        <f t="shared" si="87"/>
        <v>59.324023461759012</v>
      </c>
      <c r="Q114" s="22">
        <f t="shared" si="107"/>
        <v>528.48970219589683</v>
      </c>
      <c r="R114" s="62">
        <f t="shared" si="55"/>
        <v>821.82303552923008</v>
      </c>
      <c r="S114" s="62">
        <f ca="1">AVERAGE(OFFSET($R$3,0,0,'Données projet'!$E$9+1,1))-AVERAGE(OFFSET($H$3,0,0,'Données projet'!$E$9+1,1))</f>
        <v>364.3481978218424</v>
      </c>
      <c r="T114" s="62">
        <f t="shared" si="88"/>
        <v>231.36959598460686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269.79999999999995</v>
      </c>
      <c r="AJ114" s="14">
        <f>AI114*VLOOKUP('Données projet'!$B$10,Paramètres!$A$1:$I$89,3,0)*VLOOKUP('Données projet'!$B$10,Paramètres!$A$1:$I$89,5,0)</f>
        <v>273.57719999999995</v>
      </c>
      <c r="AK114" s="14">
        <f t="shared" si="89"/>
        <v>65.60785888991505</v>
      </c>
      <c r="AL114" s="22">
        <f t="shared" si="58"/>
        <v>590.74731089993531</v>
      </c>
      <c r="AM114" s="62">
        <f t="shared" si="59"/>
        <v>884.08064423326869</v>
      </c>
      <c r="AN114" s="62">
        <f ca="1">AVERAGE(OFFSET($AM$3,0,0,'Données projet'!$E$10+1,1))-AVERAGE(OFFSET($H$3,0,0,'Données projet'!$E$10+1,1))</f>
        <v>403.50418598112844</v>
      </c>
      <c r="AO114" s="62">
        <f t="shared" si="90"/>
        <v>254.25036207346591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1.9895196601282805E-13</v>
      </c>
      <c r="BE114" s="14">
        <f>BD114*VLOOKUP('Données projet'!$B$11,Paramètres!$A$1:$I$89,3,0)*VLOOKUP('Données projet'!$B$11,Paramètres!$A$1:$I$89,5,0)</f>
        <v>1.738044375088066E-13</v>
      </c>
      <c r="BF114" s="14">
        <f t="shared" si="91"/>
        <v>2.4483293633950478E-12</v>
      </c>
      <c r="BG114" s="22">
        <f t="shared" si="61"/>
        <v>4.566883036574213E-12</v>
      </c>
      <c r="BH114" s="62">
        <f t="shared" si="62"/>
        <v>293.33333333333786</v>
      </c>
      <c r="BI114" s="62">
        <f ca="1">AVERAGE(OFFSET($BH$3,0,0,'Données projet'!$E$11+1,1))-AVERAGE(OFFSET($H$3,0,0,'Données projet'!$E$11+1,1))</f>
        <v>321.23599968992932</v>
      </c>
      <c r="BJ114" s="62">
        <f t="shared" si="92"/>
        <v>388.05195847800502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0.36737656510961808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2.5827152649427041E-11</v>
      </c>
      <c r="BS114" s="24">
        <f t="shared" si="63"/>
        <v>0.36737656513544525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273.59999999999997</v>
      </c>
      <c r="O115" s="14">
        <f>N115*VLOOKUP('Données projet'!$B$9,Paramètres!$A$1:$I$89,3,0)*VLOOKUP('Données projet'!$B$9,Paramètres!$A$1:$I$89,5,0)</f>
        <v>247.55327999999994</v>
      </c>
      <c r="P115" s="14">
        <f t="shared" si="87"/>
        <v>60.061713068870255</v>
      </c>
      <c r="Q115" s="22">
        <f t="shared" si="107"/>
        <v>535.76277959494894</v>
      </c>
      <c r="R115" s="62">
        <f t="shared" si="55"/>
        <v>829.09611292828231</v>
      </c>
      <c r="S115" s="62">
        <f ca="1">AVERAGE(OFFSET($R$3,0,0,'Données projet'!$E$9+1,1))-AVERAGE(OFFSET($H$3,0,0,'Données projet'!$E$9+1,1))</f>
        <v>364.3481978218424</v>
      </c>
      <c r="T115" s="62">
        <f t="shared" si="88"/>
        <v>231.36959598460686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273.59999999999997</v>
      </c>
      <c r="AJ115" s="14">
        <f>AI115*VLOOKUP('Données projet'!$B$10,Paramètres!$A$1:$I$89,3,0)*VLOOKUP('Données projet'!$B$10,Paramètres!$A$1:$I$89,5,0)</f>
        <v>277.43039999999996</v>
      </c>
      <c r="AK115" s="14">
        <f t="shared" si="89"/>
        <v>66.423687500715673</v>
      </c>
      <c r="AL115" s="22">
        <f t="shared" si="58"/>
        <v>598.87920239707967</v>
      </c>
      <c r="AM115" s="62">
        <f t="shared" si="59"/>
        <v>892.21253573041304</v>
      </c>
      <c r="AN115" s="62">
        <f ca="1">AVERAGE(OFFSET($AM$3,0,0,'Données projet'!$E$10+1,1))-AVERAGE(OFFSET($H$3,0,0,'Données projet'!$E$10+1,1))</f>
        <v>403.50418598112844</v>
      </c>
      <c r="AO115" s="62">
        <f t="shared" si="90"/>
        <v>254.25036207346591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1.9895196601282805E-13</v>
      </c>
      <c r="BE115" s="14">
        <f>BD115*VLOOKUP('Données projet'!$B$11,Paramètres!$A$1:$I$89,3,0)*VLOOKUP('Données projet'!$B$11,Paramètres!$A$1:$I$89,5,0)</f>
        <v>1.738044375088066E-13</v>
      </c>
      <c r="BF115" s="14">
        <f t="shared" si="91"/>
        <v>2.4483293633950478E-12</v>
      </c>
      <c r="BG115" s="22">
        <f t="shared" si="61"/>
        <v>4.566883036574213E-12</v>
      </c>
      <c r="BH115" s="62">
        <f t="shared" si="62"/>
        <v>293.33333333333786</v>
      </c>
      <c r="BI115" s="62">
        <f ca="1">AVERAGE(OFFSET($BH$3,0,0,'Données projet'!$E$11+1,1))-AVERAGE(OFFSET($H$3,0,0,'Données projet'!$E$11+1,1))</f>
        <v>321.23599968992932</v>
      </c>
      <c r="BJ115" s="62">
        <f t="shared" si="92"/>
        <v>388.05195847800502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0.36017253474539734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1.8262554777149968E-11</v>
      </c>
      <c r="BS115" s="24">
        <f t="shared" si="63"/>
        <v>0.3601725347636599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277.39999999999998</v>
      </c>
      <c r="O116" s="14">
        <f>N116*VLOOKUP('Données projet'!$B$9,Paramètres!$A$1:$I$89,3,0)*VLOOKUP('Données projet'!$B$9,Paramètres!$A$1:$I$89,5,0)</f>
        <v>250.99151999999995</v>
      </c>
      <c r="P116" s="14">
        <f t="shared" si="87"/>
        <v>60.798211000769406</v>
      </c>
      <c r="Q116" s="22">
        <f t="shared" si="107"/>
        <v>543.03378149300659</v>
      </c>
      <c r="R116" s="62">
        <f t="shared" si="55"/>
        <v>836.36711482633996</v>
      </c>
      <c r="S116" s="62">
        <f ca="1">AVERAGE(OFFSET($R$3,0,0,'Données projet'!$E$9+1,1))-AVERAGE(OFFSET($H$3,0,0,'Données projet'!$E$9+1,1))</f>
        <v>364.3481978218424</v>
      </c>
      <c r="T116" s="62">
        <f t="shared" si="88"/>
        <v>231.36959598460686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277.39999999999998</v>
      </c>
      <c r="AJ116" s="14">
        <f>AI116*VLOOKUP('Données projet'!$B$10,Paramètres!$A$1:$I$89,3,0)*VLOOKUP('Données projet'!$B$10,Paramètres!$A$1:$I$89,5,0)</f>
        <v>281.28360000000004</v>
      </c>
      <c r="AK116" s="14">
        <f t="shared" si="89"/>
        <v>67.238198209347928</v>
      </c>
      <c r="AL116" s="22">
        <f t="shared" si="58"/>
        <v>607.00879854794766</v>
      </c>
      <c r="AM116" s="62">
        <f t="shared" si="59"/>
        <v>900.34213188128092</v>
      </c>
      <c r="AN116" s="62">
        <f ca="1">AVERAGE(OFFSET($AM$3,0,0,'Données projet'!$E$10+1,1))-AVERAGE(OFFSET($H$3,0,0,'Données projet'!$E$10+1,1))</f>
        <v>403.50418598112844</v>
      </c>
      <c r="AO116" s="62">
        <f t="shared" si="90"/>
        <v>254.25036207346591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1.9895196601282805E-13</v>
      </c>
      <c r="BE116" s="14">
        <f>BD116*VLOOKUP('Données projet'!$B$11,Paramètres!$A$1:$I$89,3,0)*VLOOKUP('Données projet'!$B$11,Paramètres!$A$1:$I$89,5,0)</f>
        <v>1.738044375088066E-13</v>
      </c>
      <c r="BF116" s="14">
        <f t="shared" si="91"/>
        <v>2.4483293633950478E-12</v>
      </c>
      <c r="BG116" s="22">
        <f t="shared" si="61"/>
        <v>4.566883036574213E-12</v>
      </c>
      <c r="BH116" s="62">
        <f t="shared" si="62"/>
        <v>293.33333333333786</v>
      </c>
      <c r="BI116" s="62">
        <f ca="1">AVERAGE(OFFSET($BH$3,0,0,'Données projet'!$E$11+1,1))-AVERAGE(OFFSET($H$3,0,0,'Données projet'!$E$11+1,1))</f>
        <v>321.23599968992932</v>
      </c>
      <c r="BJ116" s="62">
        <f t="shared" si="92"/>
        <v>388.05195847800502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0.35310977102259433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1.291357632471352E-11</v>
      </c>
      <c r="BS116" s="24">
        <f t="shared" si="63"/>
        <v>0.35310977103550789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281.2</v>
      </c>
      <c r="O117" s="14">
        <f>N117*VLOOKUP('Données projet'!$B$9,Paramètres!$A$1:$I$89,3,0)*VLOOKUP('Données projet'!$B$9,Paramètres!$A$1:$I$89,5,0)</f>
        <v>254.42975999999996</v>
      </c>
      <c r="P117" s="14">
        <f t="shared" si="87"/>
        <v>61.533535468549189</v>
      </c>
      <c r="Q117" s="22">
        <f t="shared" si="107"/>
        <v>550.30273960772308</v>
      </c>
      <c r="R117" s="62">
        <f t="shared" si="55"/>
        <v>843.63607294105645</v>
      </c>
      <c r="S117" s="62">
        <f ca="1">AVERAGE(OFFSET($R$3,0,0,'Données projet'!$E$9+1,1))-AVERAGE(OFFSET($H$3,0,0,'Données projet'!$E$9+1,1))</f>
        <v>364.3481978218424</v>
      </c>
      <c r="T117" s="62">
        <f t="shared" si="88"/>
        <v>231.36959598460686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281.2</v>
      </c>
      <c r="AJ117" s="14">
        <f>AI117*VLOOKUP('Données projet'!$B$10,Paramètres!$A$1:$I$89,3,0)*VLOOKUP('Données projet'!$B$10,Paramètres!$A$1:$I$89,5,0)</f>
        <v>285.13679999999999</v>
      </c>
      <c r="AK117" s="14">
        <f t="shared" si="89"/>
        <v>68.051411155895636</v>
      </c>
      <c r="AL117" s="22">
        <f t="shared" si="58"/>
        <v>615.1361344298515</v>
      </c>
      <c r="AM117" s="62">
        <f t="shared" si="59"/>
        <v>908.46946776318487</v>
      </c>
      <c r="AN117" s="62">
        <f ca="1">AVERAGE(OFFSET($AM$3,0,0,'Données projet'!$E$10+1,1))-AVERAGE(OFFSET($H$3,0,0,'Données projet'!$E$10+1,1))</f>
        <v>403.50418598112844</v>
      </c>
      <c r="AO117" s="62">
        <f t="shared" si="90"/>
        <v>254.25036207346591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1.9895196601282805E-13</v>
      </c>
      <c r="BE117" s="14">
        <f>BD117*VLOOKUP('Données projet'!$B$11,Paramètres!$A$1:$I$89,3,0)*VLOOKUP('Données projet'!$B$11,Paramètres!$A$1:$I$89,5,0)</f>
        <v>1.738044375088066E-13</v>
      </c>
      <c r="BF117" s="14">
        <f t="shared" si="91"/>
        <v>2.4483293633950478E-12</v>
      </c>
      <c r="BG117" s="22">
        <f t="shared" si="61"/>
        <v>4.566883036574213E-12</v>
      </c>
      <c r="BH117" s="62">
        <f t="shared" si="62"/>
        <v>293.33333333333786</v>
      </c>
      <c r="BI117" s="62">
        <f ca="1">AVERAGE(OFFSET($BH$3,0,0,'Données projet'!$E$11+1,1))-AVERAGE(OFFSET($H$3,0,0,'Données projet'!$E$11+1,1))</f>
        <v>321.23599968992932</v>
      </c>
      <c r="BJ117" s="62">
        <f t="shared" si="92"/>
        <v>388.05195847800502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0.34618550378853502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9.1312773885749838E-12</v>
      </c>
      <c r="BS117" s="24">
        <f t="shared" si="63"/>
        <v>0.34618550379766627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285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285</v>
      </c>
      <c r="O118" s="14">
        <f>N118*VLOOKUP('Données projet'!$B$9,Paramètres!$A$1:$I$89,3,0)*VLOOKUP('Données projet'!$B$9,Paramètres!$A$1:$I$89,5,0)</f>
        <v>257.86799999999999</v>
      </c>
      <c r="P118" s="14">
        <f t="shared" si="87"/>
        <v>62.267704162827528</v>
      </c>
      <c r="Q118" s="22">
        <f t="shared" si="107"/>
        <v>557.56968475025803</v>
      </c>
      <c r="R118" s="62">
        <f t="shared" si="55"/>
        <v>850.90301808359141</v>
      </c>
      <c r="S118" s="62">
        <f ca="1">AVERAGE(OFFSET($R$3,0,0,'Données projet'!$E$9+1,1))-AVERAGE(OFFSET($H$3,0,0,'Données projet'!$E$9+1,1))</f>
        <v>364.3481978218424</v>
      </c>
      <c r="T118" s="62">
        <f t="shared" si="88"/>
        <v>231.36959598460686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285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285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285</v>
      </c>
      <c r="AJ118" s="14">
        <f>AI118*VLOOKUP('Données projet'!$B$10,Paramètres!$A$1:$I$89,3,0)*VLOOKUP('Données projet'!$B$10,Paramètres!$A$1:$I$89,5,0)</f>
        <v>288.99</v>
      </c>
      <c r="AK118" s="14">
        <f t="shared" si="89"/>
        <v>68.863345904836791</v>
      </c>
      <c r="AL118" s="22">
        <f t="shared" si="58"/>
        <v>623.26124411759076</v>
      </c>
      <c r="AM118" s="62">
        <f t="shared" si="59"/>
        <v>916.59457745092413</v>
      </c>
      <c r="AN118" s="62">
        <f ca="1">AVERAGE(OFFSET($AM$3,0,0,'Données projet'!$E$10+1,1))-AVERAGE(OFFSET($H$3,0,0,'Données projet'!$E$10+1,1))</f>
        <v>403.50418598112844</v>
      </c>
      <c r="AO118" s="62">
        <f t="shared" si="90"/>
        <v>254.25036207346591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285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1.9895196601282805E-13</v>
      </c>
      <c r="BE118" s="14">
        <f>BD118*VLOOKUP('Données projet'!$B$11,Paramètres!$A$1:$I$89,3,0)*VLOOKUP('Données projet'!$B$11,Paramètres!$A$1:$I$89,5,0)</f>
        <v>1.738044375088066E-13</v>
      </c>
      <c r="BF118" s="14">
        <f t="shared" si="91"/>
        <v>2.4483293633950478E-12</v>
      </c>
      <c r="BG118" s="22">
        <f t="shared" si="61"/>
        <v>4.566883036574213E-12</v>
      </c>
      <c r="BH118" s="62">
        <f t="shared" si="62"/>
        <v>293.33333333333786</v>
      </c>
      <c r="BI118" s="62">
        <f ca="1">AVERAGE(OFFSET($BH$3,0,0,'Données projet'!$E$11+1,1))-AVERAGE(OFFSET($H$3,0,0,'Données projet'!$E$11+1,1))</f>
        <v>321.23599968992932</v>
      </c>
      <c r="BJ118" s="62">
        <f t="shared" si="92"/>
        <v>388.05195847800502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0.33939701721154958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6.4567881623567602E-12</v>
      </c>
      <c r="BS118" s="24">
        <f t="shared" si="63"/>
        <v>0.33939701721800636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364.3481978218424</v>
      </c>
      <c r="T119" s="62">
        <f t="shared" si="88"/>
        <v>231.36959598460686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403.50418598112844</v>
      </c>
      <c r="AO119" s="62">
        <f t="shared" si="90"/>
        <v>254.25036207346591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1.9895196601282805E-13</v>
      </c>
      <c r="BE119" s="14">
        <f>BD119*VLOOKUP('Données projet'!$B$11,Paramètres!$A$1:$I$89,3,0)*VLOOKUP('Données projet'!$B$11,Paramètres!$A$1:$I$89,5,0)</f>
        <v>1.738044375088066E-13</v>
      </c>
      <c r="BF119" s="14">
        <f t="shared" si="91"/>
        <v>2.4483293633950478E-12</v>
      </c>
      <c r="BG119" s="22">
        <f t="shared" si="61"/>
        <v>4.566883036574213E-12</v>
      </c>
      <c r="BH119" s="62">
        <f t="shared" si="62"/>
        <v>293.33333333333786</v>
      </c>
      <c r="BI119" s="62">
        <f ca="1">AVERAGE(OFFSET($BH$3,0,0,'Données projet'!$E$11+1,1))-AVERAGE(OFFSET($H$3,0,0,'Données projet'!$E$11+1,1))</f>
        <v>321.23599968992932</v>
      </c>
      <c r="BJ119" s="62">
        <f t="shared" si="92"/>
        <v>388.05195847800502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0.33274164871577089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4.5656386942874919E-12</v>
      </c>
      <c r="BS119" s="24">
        <f t="shared" si="63"/>
        <v>0.33274164872033651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364.3481978218424</v>
      </c>
      <c r="T120" s="62">
        <f t="shared" si="88"/>
        <v>231.36959598460686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403.50418598112844</v>
      </c>
      <c r="AO120" s="62">
        <f t="shared" si="90"/>
        <v>254.25036207346591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1.9895196601282805E-13</v>
      </c>
      <c r="BE120" s="14">
        <f>BD120*VLOOKUP('Données projet'!$B$11,Paramètres!$A$1:$I$89,3,0)*VLOOKUP('Données projet'!$B$11,Paramètres!$A$1:$I$89,5,0)</f>
        <v>1.738044375088066E-13</v>
      </c>
      <c r="BF120" s="14">
        <f t="shared" si="91"/>
        <v>2.4483293633950478E-12</v>
      </c>
      <c r="BG120" s="22">
        <f t="shared" si="61"/>
        <v>4.566883036574213E-12</v>
      </c>
      <c r="BH120" s="62">
        <f t="shared" si="62"/>
        <v>293.33333333333786</v>
      </c>
      <c r="BI120" s="62">
        <f ca="1">AVERAGE(OFFSET($BH$3,0,0,'Données projet'!$E$11+1,1))-AVERAGE(OFFSET($H$3,0,0,'Données projet'!$E$11+1,1))</f>
        <v>321.23599968992932</v>
      </c>
      <c r="BJ120" s="62">
        <f t="shared" si="92"/>
        <v>388.05195847800502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0.32621678793682046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3.2283940811783801E-12</v>
      </c>
      <c r="BS120" s="24">
        <f t="shared" si="63"/>
        <v>0.32621678794004888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364.3481978218424</v>
      </c>
      <c r="T121" s="62">
        <f t="shared" si="88"/>
        <v>231.36959598460686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403.50418598112844</v>
      </c>
      <c r="AO121" s="62">
        <f t="shared" si="90"/>
        <v>254.25036207346591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1.9895196601282805E-13</v>
      </c>
      <c r="BE121" s="14">
        <f>BD121*VLOOKUP('Données projet'!$B$11,Paramètres!$A$1:$I$89,3,0)*VLOOKUP('Données projet'!$B$11,Paramètres!$A$1:$I$89,5,0)</f>
        <v>1.738044375088066E-13</v>
      </c>
      <c r="BF121" s="14">
        <f t="shared" si="91"/>
        <v>2.4483293633950478E-12</v>
      </c>
      <c r="BG121" s="22">
        <f t="shared" si="61"/>
        <v>4.566883036574213E-12</v>
      </c>
      <c r="BH121" s="62">
        <f t="shared" si="62"/>
        <v>293.33333333333786</v>
      </c>
      <c r="BI121" s="62">
        <f ca="1">AVERAGE(OFFSET($BH$3,0,0,'Données projet'!$E$11+1,1))-AVERAGE(OFFSET($H$3,0,0,'Données projet'!$E$11+1,1))</f>
        <v>321.23599968992932</v>
      </c>
      <c r="BJ121" s="62">
        <f t="shared" si="92"/>
        <v>388.05195847800502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0.31981987569797315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2.2828193471437459E-12</v>
      </c>
      <c r="BS121" s="24">
        <f t="shared" si="63"/>
        <v>0.319819875700256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364.3481978218424</v>
      </c>
      <c r="T122" s="62">
        <f t="shared" si="88"/>
        <v>231.36959598460686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403.50418598112844</v>
      </c>
      <c r="AO122" s="62">
        <f t="shared" si="90"/>
        <v>254.25036207346591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1.9895196601282805E-13</v>
      </c>
      <c r="BE122" s="14">
        <f>BD122*VLOOKUP('Données projet'!$B$11,Paramètres!$A$1:$I$89,3,0)*VLOOKUP('Données projet'!$B$11,Paramètres!$A$1:$I$89,5,0)</f>
        <v>1.738044375088066E-13</v>
      </c>
      <c r="BF122" s="14">
        <f t="shared" si="91"/>
        <v>2.4483293633950478E-12</v>
      </c>
      <c r="BG122" s="22">
        <f t="shared" si="61"/>
        <v>4.566883036574213E-12</v>
      </c>
      <c r="BH122" s="62">
        <f t="shared" si="62"/>
        <v>293.33333333333786</v>
      </c>
      <c r="BI122" s="62">
        <f ca="1">AVERAGE(OFFSET($BH$3,0,0,'Données projet'!$E$11+1,1))-AVERAGE(OFFSET($H$3,0,0,'Données projet'!$E$11+1,1))</f>
        <v>321.23599968992932</v>
      </c>
      <c r="BJ122" s="62">
        <f t="shared" si="92"/>
        <v>388.05195847800502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0.31354840300639841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1.61419704058919E-12</v>
      </c>
      <c r="BS122" s="24">
        <f t="shared" si="63"/>
        <v>0.31354840300801262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364.3481978218424</v>
      </c>
      <c r="T123" s="62">
        <f t="shared" si="88"/>
        <v>231.36959598460686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403.50418598112844</v>
      </c>
      <c r="AO123" s="62">
        <f t="shared" si="90"/>
        <v>254.25036207346591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1.9895196601282805E-13</v>
      </c>
      <c r="BE123" s="14">
        <f>BD123*VLOOKUP('Données projet'!$B$11,Paramètres!$A$1:$I$89,3,0)*VLOOKUP('Données projet'!$B$11,Paramètres!$A$1:$I$89,5,0)</f>
        <v>1.738044375088066E-13</v>
      </c>
      <c r="BF123" s="14">
        <f t="shared" si="91"/>
        <v>2.4483293633950478E-12</v>
      </c>
      <c r="BG123" s="22">
        <f t="shared" si="61"/>
        <v>4.566883036574213E-12</v>
      </c>
      <c r="BH123" s="62">
        <f t="shared" si="62"/>
        <v>293.33333333333786</v>
      </c>
      <c r="BI123" s="62">
        <f ca="1">AVERAGE(OFFSET($BH$3,0,0,'Données projet'!$E$11+1,1))-AVERAGE(OFFSET($H$3,0,0,'Données projet'!$E$11+1,1))</f>
        <v>321.23599968992932</v>
      </c>
      <c r="BJ123" s="62">
        <f t="shared" si="92"/>
        <v>388.05195847800502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0.30739991006908485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1.141409673571873E-12</v>
      </c>
      <c r="BS123" s="24">
        <f t="shared" si="63"/>
        <v>0.30739991007022627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364.3481978218424</v>
      </c>
      <c r="T124" s="62">
        <f t="shared" si="88"/>
        <v>231.36959598460686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403.50418598112844</v>
      </c>
      <c r="AO124" s="62">
        <f t="shared" si="90"/>
        <v>254.25036207346591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1.9895196601282805E-13</v>
      </c>
      <c r="BE124" s="14">
        <f>BD124*VLOOKUP('Données projet'!$B$11,Paramètres!$A$1:$I$89,3,0)*VLOOKUP('Données projet'!$B$11,Paramètres!$A$1:$I$89,5,0)</f>
        <v>1.738044375088066E-13</v>
      </c>
      <c r="BF124" s="14">
        <f t="shared" si="91"/>
        <v>2.4483293633950478E-12</v>
      </c>
      <c r="BG124" s="22">
        <f t="shared" si="61"/>
        <v>4.566883036574213E-12</v>
      </c>
      <c r="BH124" s="62">
        <f t="shared" si="62"/>
        <v>293.33333333333786</v>
      </c>
      <c r="BI124" s="62">
        <f ca="1">AVERAGE(OFFSET($BH$3,0,0,'Données projet'!$E$11+1,1))-AVERAGE(OFFSET($H$3,0,0,'Données projet'!$E$11+1,1))</f>
        <v>321.23599968992932</v>
      </c>
      <c r="BJ124" s="62">
        <f t="shared" si="92"/>
        <v>388.05195847800502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0.30137198532806159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8.0709852029459502E-13</v>
      </c>
      <c r="BS124" s="24">
        <f t="shared" si="63"/>
        <v>0.30137198532886866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364.3481978218424</v>
      </c>
      <c r="T125" s="62">
        <f t="shared" si="88"/>
        <v>231.36959598460686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403.50418598112844</v>
      </c>
      <c r="AO125" s="62">
        <f t="shared" si="90"/>
        <v>254.25036207346591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1.9895196601282805E-13</v>
      </c>
      <c r="BE125" s="14">
        <f>BD125*VLOOKUP('Données projet'!$B$11,Paramètres!$A$1:$I$89,3,0)*VLOOKUP('Données projet'!$B$11,Paramètres!$A$1:$I$89,5,0)</f>
        <v>1.738044375088066E-13</v>
      </c>
      <c r="BF125" s="14">
        <f t="shared" si="91"/>
        <v>2.4483293633950478E-12</v>
      </c>
      <c r="BG125" s="22">
        <f t="shared" si="61"/>
        <v>4.566883036574213E-12</v>
      </c>
      <c r="BH125" s="62">
        <f t="shared" si="62"/>
        <v>293.33333333333786</v>
      </c>
      <c r="BI125" s="62">
        <f ca="1">AVERAGE(OFFSET($BH$3,0,0,'Données projet'!$E$11+1,1))-AVERAGE(OFFSET($H$3,0,0,'Données projet'!$E$11+1,1))</f>
        <v>321.23599968992932</v>
      </c>
      <c r="BJ125" s="62">
        <f t="shared" si="92"/>
        <v>388.05195847800502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0.29546226451453877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5.7070483678593648E-13</v>
      </c>
      <c r="BS125" s="24">
        <f t="shared" si="63"/>
        <v>0.29546226451510949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364.3481978218424</v>
      </c>
      <c r="T126" s="62">
        <f t="shared" si="88"/>
        <v>231.36959598460686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403.50418598112844</v>
      </c>
      <c r="AO126" s="62">
        <f t="shared" si="90"/>
        <v>254.25036207346591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1.9895196601282805E-13</v>
      </c>
      <c r="BE126" s="14">
        <f>BD126*VLOOKUP('Données projet'!$B$11,Paramètres!$A$1:$I$89,3,0)*VLOOKUP('Données projet'!$B$11,Paramètres!$A$1:$I$89,5,0)</f>
        <v>1.738044375088066E-13</v>
      </c>
      <c r="BF126" s="14">
        <f t="shared" si="91"/>
        <v>2.4483293633950478E-12</v>
      </c>
      <c r="BG126" s="22">
        <f t="shared" si="61"/>
        <v>4.566883036574213E-12</v>
      </c>
      <c r="BH126" s="62">
        <f t="shared" si="62"/>
        <v>293.33333333333786</v>
      </c>
      <c r="BI126" s="62">
        <f ca="1">AVERAGE(OFFSET($BH$3,0,0,'Données projet'!$E$11+1,1))-AVERAGE(OFFSET($H$3,0,0,'Données projet'!$E$11+1,1))</f>
        <v>321.23599968992932</v>
      </c>
      <c r="BJ126" s="62">
        <f t="shared" si="92"/>
        <v>388.05195847800502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0.28966842972159534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4.0354926014729751E-13</v>
      </c>
      <c r="BS126" s="24">
        <f t="shared" si="63"/>
        <v>0.28966842972199891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364.3481978218424</v>
      </c>
      <c r="T127" s="62">
        <f t="shared" si="88"/>
        <v>231.36959598460686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403.50418598112844</v>
      </c>
      <c r="AO127" s="62">
        <f t="shared" si="90"/>
        <v>254.25036207346591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1.9895196601282805E-13</v>
      </c>
      <c r="BE127" s="14">
        <f>BD127*VLOOKUP('Données projet'!$B$11,Paramètres!$A$1:$I$89,3,0)*VLOOKUP('Données projet'!$B$11,Paramètres!$A$1:$I$89,5,0)</f>
        <v>1.738044375088066E-13</v>
      </c>
      <c r="BF127" s="14">
        <f t="shared" si="91"/>
        <v>2.4483293633950478E-12</v>
      </c>
      <c r="BG127" s="22">
        <f t="shared" si="61"/>
        <v>4.566883036574213E-12</v>
      </c>
      <c r="BH127" s="62">
        <f t="shared" si="62"/>
        <v>293.33333333333786</v>
      </c>
      <c r="BI127" s="62">
        <f ca="1">AVERAGE(OFFSET($BH$3,0,0,'Données projet'!$E$11+1,1))-AVERAGE(OFFSET($H$3,0,0,'Données projet'!$E$11+1,1))</f>
        <v>321.23599968992932</v>
      </c>
      <c r="BJ127" s="62">
        <f t="shared" si="92"/>
        <v>388.05195847800502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0.28398820849505124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2.8535241839296824E-13</v>
      </c>
      <c r="BS127" s="24">
        <f t="shared" si="63"/>
        <v>0.28398820849533657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364.3481978218424</v>
      </c>
      <c r="T128" s="62">
        <f t="shared" si="88"/>
        <v>231.36959598460686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403.50418598112844</v>
      </c>
      <c r="AO128" s="62">
        <f t="shared" si="90"/>
        <v>254.25036207346591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1.9895196601282805E-13</v>
      </c>
      <c r="BE128" s="14">
        <f>BD128*VLOOKUP('Données projet'!$B$11,Paramètres!$A$1:$I$89,3,0)*VLOOKUP('Données projet'!$B$11,Paramètres!$A$1:$I$89,5,0)</f>
        <v>1.738044375088066E-13</v>
      </c>
      <c r="BF128" s="14">
        <f t="shared" si="91"/>
        <v>2.4483293633950478E-12</v>
      </c>
      <c r="BG128" s="22">
        <f t="shared" si="61"/>
        <v>4.566883036574213E-12</v>
      </c>
      <c r="BH128" s="62">
        <f t="shared" si="62"/>
        <v>293.33333333333786</v>
      </c>
      <c r="BI128" s="62">
        <f ca="1">AVERAGE(OFFSET($BH$3,0,0,'Données projet'!$E$11+1,1))-AVERAGE(OFFSET($H$3,0,0,'Données projet'!$E$11+1,1))</f>
        <v>321.23599968992932</v>
      </c>
      <c r="BJ128" s="62">
        <f t="shared" si="92"/>
        <v>388.05195847800502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0.27841937294216684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2.0177463007364876E-13</v>
      </c>
      <c r="BS128" s="24">
        <f t="shared" si="63"/>
        <v>0.27841937294236863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364.3481978218424</v>
      </c>
      <c r="T129" s="62">
        <f t="shared" si="88"/>
        <v>231.36959598460686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403.50418598112844</v>
      </c>
      <c r="AO129" s="62">
        <f t="shared" si="90"/>
        <v>254.25036207346591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1.9895196601282805E-13</v>
      </c>
      <c r="BE129" s="14">
        <f>BD129*VLOOKUP('Données projet'!$B$11,Paramètres!$A$1:$I$89,3,0)*VLOOKUP('Données projet'!$B$11,Paramètres!$A$1:$I$89,5,0)</f>
        <v>1.738044375088066E-13</v>
      </c>
      <c r="BF129" s="14">
        <f t="shared" si="91"/>
        <v>2.4483293633950478E-12</v>
      </c>
      <c r="BG129" s="22">
        <f t="shared" si="61"/>
        <v>4.566883036574213E-12</v>
      </c>
      <c r="BH129" s="62">
        <f t="shared" si="62"/>
        <v>293.33333333333786</v>
      </c>
      <c r="BI129" s="62">
        <f ca="1">AVERAGE(OFFSET($BH$3,0,0,'Données projet'!$E$11+1,1))-AVERAGE(OFFSET($H$3,0,0,'Données projet'!$E$11+1,1))</f>
        <v>321.23599968992932</v>
      </c>
      <c r="BJ129" s="62">
        <f t="shared" si="92"/>
        <v>388.05195847800502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0.27295973885782021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1.4267620919648412E-13</v>
      </c>
      <c r="BS129" s="24">
        <f t="shared" si="63"/>
        <v>0.27295973885796287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364.3481978218424</v>
      </c>
      <c r="T130" s="62">
        <f t="shared" si="88"/>
        <v>231.36959598460686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403.50418598112844</v>
      </c>
      <c r="AO130" s="62">
        <f t="shared" si="90"/>
        <v>254.25036207346591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1.9895196601282805E-13</v>
      </c>
      <c r="BE130" s="14">
        <f>BD130*VLOOKUP('Données projet'!$B$11,Paramètres!$A$1:$I$89,3,0)*VLOOKUP('Données projet'!$B$11,Paramètres!$A$1:$I$89,5,0)</f>
        <v>1.738044375088066E-13</v>
      </c>
      <c r="BF130" s="14">
        <f t="shared" si="91"/>
        <v>2.4483293633950478E-12</v>
      </c>
      <c r="BG130" s="22">
        <f t="shared" si="61"/>
        <v>4.566883036574213E-12</v>
      </c>
      <c r="BH130" s="62">
        <f t="shared" si="62"/>
        <v>293.33333333333786</v>
      </c>
      <c r="BI130" s="62">
        <f ca="1">AVERAGE(OFFSET($BH$3,0,0,'Données projet'!$E$11+1,1))-AVERAGE(OFFSET($H$3,0,0,'Données projet'!$E$11+1,1))</f>
        <v>321.23599968992932</v>
      </c>
      <c r="BJ130" s="62">
        <f t="shared" si="92"/>
        <v>388.05195847800502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0.26760716486781966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1.0088731503682438E-13</v>
      </c>
      <c r="BS130" s="24">
        <f t="shared" si="63"/>
        <v>0.26760716486792052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364.3481978218424</v>
      </c>
      <c r="T131" s="62">
        <f t="shared" si="88"/>
        <v>231.36959598460686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403.50418598112844</v>
      </c>
      <c r="AO131" s="62">
        <f t="shared" si="90"/>
        <v>254.25036207346591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1.9895196601282805E-13</v>
      </c>
      <c r="BE131" s="14">
        <f>BD131*VLOOKUP('Données projet'!$B$11,Paramètres!$A$1:$I$89,3,0)*VLOOKUP('Données projet'!$B$11,Paramètres!$A$1:$I$89,5,0)</f>
        <v>1.738044375088066E-13</v>
      </c>
      <c r="BF131" s="14">
        <f t="shared" si="91"/>
        <v>2.4483293633950478E-12</v>
      </c>
      <c r="BG131" s="22">
        <f t="shared" si="61"/>
        <v>4.566883036574213E-12</v>
      </c>
      <c r="BH131" s="62">
        <f t="shared" si="62"/>
        <v>293.33333333333786</v>
      </c>
      <c r="BI131" s="62">
        <f ca="1">AVERAGE(OFFSET($BH$3,0,0,'Données projet'!$E$11+1,1))-AVERAGE(OFFSET($H$3,0,0,'Données projet'!$E$11+1,1))</f>
        <v>321.23599968992932</v>
      </c>
      <c r="BJ131" s="62">
        <f t="shared" si="92"/>
        <v>388.05195847800502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0.26235955158901525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7.1338104598242061E-14</v>
      </c>
      <c r="BS131" s="24">
        <f t="shared" si="63"/>
        <v>0.26235955158908658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364.3481978218424</v>
      </c>
      <c r="T132" s="62">
        <f t="shared" si="88"/>
        <v>231.36959598460686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403.50418598112844</v>
      </c>
      <c r="AO132" s="62">
        <f t="shared" si="90"/>
        <v>254.25036207346591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1.9895196601282805E-13</v>
      </c>
      <c r="BE132" s="14">
        <f>BD132*VLOOKUP('Données projet'!$B$11,Paramètres!$A$1:$I$89,3,0)*VLOOKUP('Données projet'!$B$11,Paramètres!$A$1:$I$89,5,0)</f>
        <v>1.738044375088066E-13</v>
      </c>
      <c r="BF132" s="14">
        <f t="shared" si="91"/>
        <v>2.4483293633950478E-12</v>
      </c>
      <c r="BG132" s="22">
        <f t="shared" ref="BG132:BG153" si="115">(BE132+BF132)*0.475*44/12</f>
        <v>4.566883036574213E-12</v>
      </c>
      <c r="BH132" s="62">
        <f t="shared" ref="BH132:BH195" si="116">BG132+(AY132+AZ132)*44/12</f>
        <v>293.33333333333786</v>
      </c>
      <c r="BI132" s="62">
        <f ca="1">AVERAGE(OFFSET($BH$3,0,0,'Données projet'!$E$11+1,1))-AVERAGE(OFFSET($H$3,0,0,'Données projet'!$E$11+1,1))</f>
        <v>321.23599968992932</v>
      </c>
      <c r="BJ132" s="62">
        <f t="shared" si="92"/>
        <v>388.05195847800502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0.25721484080588014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5.0443657518412189E-14</v>
      </c>
      <c r="BS132" s="24">
        <f t="shared" ref="BS132:BS153" si="117">SUM(BP132:BR132)</f>
        <v>0.2572148408059306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364.3481978218424</v>
      </c>
      <c r="T133" s="62">
        <f t="shared" ref="T133:T196" si="142">$T$3</f>
        <v>231.36959598460686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403.50418598112844</v>
      </c>
      <c r="AO133" s="62">
        <f t="shared" ref="AO133:AO196" si="144">$AO$3</f>
        <v>254.25036207346591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1.9895196601282805E-13</v>
      </c>
      <c r="BE133" s="14">
        <f>BD133*VLOOKUP('Données projet'!$B$11,Paramètres!$A$1:$I$89,3,0)*VLOOKUP('Données projet'!$B$11,Paramètres!$A$1:$I$89,5,0)</f>
        <v>1.738044375088066E-13</v>
      </c>
      <c r="BF133" s="14">
        <f t="shared" ref="BF133:BF153" si="145">EXP(-1.0587+0.8836*LN(BE133)+0.284)</f>
        <v>2.4483293633950478E-12</v>
      </c>
      <c r="BG133" s="22">
        <f t="shared" si="115"/>
        <v>4.566883036574213E-12</v>
      </c>
      <c r="BH133" s="62">
        <f t="shared" si="116"/>
        <v>293.33333333333786</v>
      </c>
      <c r="BI133" s="62">
        <f ca="1">AVERAGE(OFFSET($BH$3,0,0,'Données projet'!$E$11+1,1))-AVERAGE(OFFSET($H$3,0,0,'Données projet'!$E$11+1,1))</f>
        <v>321.23599968992932</v>
      </c>
      <c r="BJ133" s="62">
        <f t="shared" ref="BJ133:BJ196" si="146">$BJ$3</f>
        <v>388.05195847800502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0.25217101466323855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3.566905229912103E-14</v>
      </c>
      <c r="BS133" s="24">
        <f t="shared" si="117"/>
        <v>0.25217101466327424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364.3481978218424</v>
      </c>
      <c r="T134" s="62">
        <f t="shared" si="142"/>
        <v>231.36959598460686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403.50418598112844</v>
      </c>
      <c r="AO134" s="62">
        <f t="shared" si="144"/>
        <v>254.25036207346591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1.9895196601282805E-13</v>
      </c>
      <c r="BE134" s="14">
        <f>BD134*VLOOKUP('Données projet'!$B$11,Paramètres!$A$1:$I$89,3,0)*VLOOKUP('Données projet'!$B$11,Paramètres!$A$1:$I$89,5,0)</f>
        <v>1.738044375088066E-13</v>
      </c>
      <c r="BF134" s="14">
        <f t="shared" si="145"/>
        <v>2.4483293633950478E-12</v>
      </c>
      <c r="BG134" s="22">
        <f t="shared" si="115"/>
        <v>4.566883036574213E-12</v>
      </c>
      <c r="BH134" s="62">
        <f t="shared" si="116"/>
        <v>293.33333333333786</v>
      </c>
      <c r="BI134" s="62">
        <f ca="1">AVERAGE(OFFSET($BH$3,0,0,'Données projet'!$E$11+1,1))-AVERAGE(OFFSET($H$3,0,0,'Données projet'!$E$11+1,1))</f>
        <v>321.23599968992932</v>
      </c>
      <c r="BJ134" s="62">
        <f t="shared" si="146"/>
        <v>388.05195847800502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0.247226094874824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2.5221828759206094E-14</v>
      </c>
      <c r="BS134" s="24">
        <f t="shared" si="117"/>
        <v>0.24722609487484923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364.3481978218424</v>
      </c>
      <c r="T135" s="62">
        <f t="shared" si="142"/>
        <v>231.36959598460686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403.50418598112844</v>
      </c>
      <c r="AO135" s="62">
        <f t="shared" si="144"/>
        <v>254.25036207346591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1.9895196601282805E-13</v>
      </c>
      <c r="BE135" s="14">
        <f>BD135*VLOOKUP('Données projet'!$B$11,Paramètres!$A$1:$I$89,3,0)*VLOOKUP('Données projet'!$B$11,Paramètres!$A$1:$I$89,5,0)</f>
        <v>1.738044375088066E-13</v>
      </c>
      <c r="BF135" s="14">
        <f t="shared" si="145"/>
        <v>2.4483293633950478E-12</v>
      </c>
      <c r="BG135" s="22">
        <f t="shared" si="115"/>
        <v>4.566883036574213E-12</v>
      </c>
      <c r="BH135" s="62">
        <f t="shared" si="116"/>
        <v>293.33333333333786</v>
      </c>
      <c r="BI135" s="62">
        <f ca="1">AVERAGE(OFFSET($BH$3,0,0,'Données projet'!$E$11+1,1))-AVERAGE(OFFSET($H$3,0,0,'Données projet'!$E$11+1,1))</f>
        <v>321.23599968992932</v>
      </c>
      <c r="BJ135" s="62">
        <f t="shared" si="146"/>
        <v>388.05195847800502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0.24237814194735699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1.7834526149560515E-14</v>
      </c>
      <c r="BS135" s="24">
        <f t="shared" si="117"/>
        <v>0.24237814194737484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364.3481978218424</v>
      </c>
      <c r="T136" s="62">
        <f t="shared" si="142"/>
        <v>231.36959598460686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403.50418598112844</v>
      </c>
      <c r="AO136" s="62">
        <f t="shared" si="144"/>
        <v>254.25036207346591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1.9895196601282805E-13</v>
      </c>
      <c r="BE136" s="14">
        <f>BD136*VLOOKUP('Données projet'!$B$11,Paramètres!$A$1:$I$89,3,0)*VLOOKUP('Données projet'!$B$11,Paramètres!$A$1:$I$89,5,0)</f>
        <v>1.738044375088066E-13</v>
      </c>
      <c r="BF136" s="14">
        <f t="shared" si="145"/>
        <v>2.4483293633950478E-12</v>
      </c>
      <c r="BG136" s="22">
        <f t="shared" si="115"/>
        <v>4.566883036574213E-12</v>
      </c>
      <c r="BH136" s="62">
        <f t="shared" si="116"/>
        <v>293.33333333333786</v>
      </c>
      <c r="BI136" s="62">
        <f ca="1">AVERAGE(OFFSET($BH$3,0,0,'Données projet'!$E$11+1,1))-AVERAGE(OFFSET($H$3,0,0,'Données projet'!$E$11+1,1))</f>
        <v>321.23599968992932</v>
      </c>
      <c r="BJ136" s="62">
        <f t="shared" si="146"/>
        <v>388.05195847800502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0.23762525441983831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1.2610914379603047E-14</v>
      </c>
      <c r="BS136" s="24">
        <f t="shared" si="117"/>
        <v>0.23762525441985091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364.3481978218424</v>
      </c>
      <c r="T137" s="62">
        <f t="shared" si="142"/>
        <v>231.36959598460686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403.50418598112844</v>
      </c>
      <c r="AO137" s="62">
        <f t="shared" si="144"/>
        <v>254.25036207346591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1.9895196601282805E-13</v>
      </c>
      <c r="BE137" s="14">
        <f>BD137*VLOOKUP('Données projet'!$B$11,Paramètres!$A$1:$I$89,3,0)*VLOOKUP('Données projet'!$B$11,Paramètres!$A$1:$I$89,5,0)</f>
        <v>1.738044375088066E-13</v>
      </c>
      <c r="BF137" s="14">
        <f t="shared" si="145"/>
        <v>2.4483293633950478E-12</v>
      </c>
      <c r="BG137" s="22">
        <f t="shared" si="115"/>
        <v>4.566883036574213E-12</v>
      </c>
      <c r="BH137" s="62">
        <f t="shared" si="116"/>
        <v>293.33333333333786</v>
      </c>
      <c r="BI137" s="62">
        <f ca="1">AVERAGE(OFFSET($BH$3,0,0,'Données projet'!$E$11+1,1))-AVERAGE(OFFSET($H$3,0,0,'Données projet'!$E$11+1,1))</f>
        <v>321.23599968992932</v>
      </c>
      <c r="BJ137" s="62">
        <f t="shared" si="146"/>
        <v>388.05195847800502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0.23296556811775912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8.9172630747802576E-15</v>
      </c>
      <c r="BS137" s="24">
        <f t="shared" si="117"/>
        <v>0.23296556811776803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364.3481978218424</v>
      </c>
      <c r="T138" s="62">
        <f t="shared" si="142"/>
        <v>231.36959598460686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403.50418598112844</v>
      </c>
      <c r="AO138" s="62">
        <f t="shared" si="144"/>
        <v>254.25036207346591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1.9895196601282805E-13</v>
      </c>
      <c r="BE138" s="14">
        <f>BD138*VLOOKUP('Données projet'!$B$11,Paramètres!$A$1:$I$89,3,0)*VLOOKUP('Données projet'!$B$11,Paramètres!$A$1:$I$89,5,0)</f>
        <v>1.738044375088066E-13</v>
      </c>
      <c r="BF138" s="14">
        <f t="shared" si="145"/>
        <v>2.4483293633950478E-12</v>
      </c>
      <c r="BG138" s="22">
        <f t="shared" si="115"/>
        <v>4.566883036574213E-12</v>
      </c>
      <c r="BH138" s="62">
        <f t="shared" si="116"/>
        <v>293.33333333333786</v>
      </c>
      <c r="BI138" s="62">
        <f ca="1">AVERAGE(OFFSET($BH$3,0,0,'Données projet'!$E$11+1,1))-AVERAGE(OFFSET($H$3,0,0,'Données projet'!$E$11+1,1))</f>
        <v>321.23599968992932</v>
      </c>
      <c r="BJ138" s="62">
        <f t="shared" si="146"/>
        <v>388.05195847800502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0.2283972554219357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6.3054571898015236E-15</v>
      </c>
      <c r="BS138" s="24">
        <f t="shared" si="117"/>
        <v>0.228397255421942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364.3481978218424</v>
      </c>
      <c r="T139" s="62">
        <f t="shared" si="142"/>
        <v>231.36959598460686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403.50418598112844</v>
      </c>
      <c r="AO139" s="62">
        <f t="shared" si="144"/>
        <v>254.25036207346591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1.9895196601282805E-13</v>
      </c>
      <c r="BE139" s="14">
        <f>BD139*VLOOKUP('Données projet'!$B$11,Paramètres!$A$1:$I$89,3,0)*VLOOKUP('Données projet'!$B$11,Paramètres!$A$1:$I$89,5,0)</f>
        <v>1.738044375088066E-13</v>
      </c>
      <c r="BF139" s="14">
        <f t="shared" si="145"/>
        <v>2.4483293633950478E-12</v>
      </c>
      <c r="BG139" s="22">
        <f t="shared" si="115"/>
        <v>4.566883036574213E-12</v>
      </c>
      <c r="BH139" s="62">
        <f t="shared" si="116"/>
        <v>293.33333333333786</v>
      </c>
      <c r="BI139" s="62">
        <f ca="1">AVERAGE(OFFSET($BH$3,0,0,'Données projet'!$E$11+1,1))-AVERAGE(OFFSET($H$3,0,0,'Données projet'!$E$11+1,1))</f>
        <v>321.23599968992932</v>
      </c>
      <c r="BJ139" s="62">
        <f t="shared" si="146"/>
        <v>388.05195847800502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0.22391852455168176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4.4586315373901288E-15</v>
      </c>
      <c r="BS139" s="24">
        <f t="shared" si="117"/>
        <v>0.22391852455168623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364.3481978218424</v>
      </c>
      <c r="T140" s="62">
        <f t="shared" si="142"/>
        <v>231.36959598460686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403.50418598112844</v>
      </c>
      <c r="AO140" s="62">
        <f t="shared" si="144"/>
        <v>254.25036207346591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1.9895196601282805E-13</v>
      </c>
      <c r="BE140" s="14">
        <f>BD140*VLOOKUP('Données projet'!$B$11,Paramètres!$A$1:$I$89,3,0)*VLOOKUP('Données projet'!$B$11,Paramètres!$A$1:$I$89,5,0)</f>
        <v>1.738044375088066E-13</v>
      </c>
      <c r="BF140" s="14">
        <f t="shared" si="145"/>
        <v>2.4483293633950478E-12</v>
      </c>
      <c r="BG140" s="22">
        <f t="shared" si="115"/>
        <v>4.566883036574213E-12</v>
      </c>
      <c r="BH140" s="62">
        <f t="shared" si="116"/>
        <v>293.33333333333786</v>
      </c>
      <c r="BI140" s="62">
        <f ca="1">AVERAGE(OFFSET($BH$3,0,0,'Données projet'!$E$11+1,1))-AVERAGE(OFFSET($H$3,0,0,'Données projet'!$E$11+1,1))</f>
        <v>321.23599968992932</v>
      </c>
      <c r="BJ140" s="62">
        <f t="shared" si="146"/>
        <v>388.05195847800502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0.21952761886203742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3.1527285949007618E-15</v>
      </c>
      <c r="BS140" s="24">
        <f t="shared" si="117"/>
        <v>0.21952761886204059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364.3481978218424</v>
      </c>
      <c r="T141" s="62">
        <f t="shared" si="142"/>
        <v>231.36959598460686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403.50418598112844</v>
      </c>
      <c r="AO141" s="62">
        <f t="shared" si="144"/>
        <v>254.25036207346591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1.9895196601282805E-13</v>
      </c>
      <c r="BE141" s="14">
        <f>BD141*VLOOKUP('Données projet'!$B$11,Paramètres!$A$1:$I$89,3,0)*VLOOKUP('Données projet'!$B$11,Paramètres!$A$1:$I$89,5,0)</f>
        <v>1.738044375088066E-13</v>
      </c>
      <c r="BF141" s="14">
        <f t="shared" si="145"/>
        <v>2.4483293633950478E-12</v>
      </c>
      <c r="BG141" s="22">
        <f t="shared" si="115"/>
        <v>4.566883036574213E-12</v>
      </c>
      <c r="BH141" s="62">
        <f t="shared" si="116"/>
        <v>293.33333333333786</v>
      </c>
      <c r="BI141" s="62">
        <f ca="1">AVERAGE(OFFSET($BH$3,0,0,'Données projet'!$E$11+1,1))-AVERAGE(OFFSET($H$3,0,0,'Données projet'!$E$11+1,1))</f>
        <v>321.23599968992932</v>
      </c>
      <c r="BJ141" s="62">
        <f t="shared" si="146"/>
        <v>388.05195847800502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0.21522281615477898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2.2293157686950644E-15</v>
      </c>
      <c r="BS141" s="24">
        <f t="shared" si="117"/>
        <v>0.2152228161547812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364.3481978218424</v>
      </c>
      <c r="T142" s="62">
        <f t="shared" si="142"/>
        <v>231.36959598460686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403.50418598112844</v>
      </c>
      <c r="AO142" s="62">
        <f t="shared" si="144"/>
        <v>254.25036207346591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1.9895196601282805E-13</v>
      </c>
      <c r="BE142" s="14">
        <f>BD142*VLOOKUP('Données projet'!$B$11,Paramètres!$A$1:$I$89,3,0)*VLOOKUP('Données projet'!$B$11,Paramètres!$A$1:$I$89,5,0)</f>
        <v>1.738044375088066E-13</v>
      </c>
      <c r="BF142" s="14">
        <f t="shared" si="145"/>
        <v>2.4483293633950478E-12</v>
      </c>
      <c r="BG142" s="22">
        <f t="shared" si="115"/>
        <v>4.566883036574213E-12</v>
      </c>
      <c r="BH142" s="62">
        <f t="shared" si="116"/>
        <v>293.33333333333786</v>
      </c>
      <c r="BI142" s="62">
        <f ca="1">AVERAGE(OFFSET($BH$3,0,0,'Données projet'!$E$11+1,1))-AVERAGE(OFFSET($H$3,0,0,'Données projet'!$E$11+1,1))</f>
        <v>321.23599968992932</v>
      </c>
      <c r="BJ142" s="62">
        <f t="shared" si="146"/>
        <v>388.05195847800502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0.2110024280029395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1.5763642974503809E-15</v>
      </c>
      <c r="BS142" s="24">
        <f t="shared" si="117"/>
        <v>0.21100242800294108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364.3481978218424</v>
      </c>
      <c r="T143" s="62">
        <f t="shared" si="142"/>
        <v>231.36959598460686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403.50418598112844</v>
      </c>
      <c r="AO143" s="62">
        <f t="shared" si="144"/>
        <v>254.25036207346591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1.9895196601282805E-13</v>
      </c>
      <c r="BE143" s="14">
        <f>BD143*VLOOKUP('Données projet'!$B$11,Paramètres!$A$1:$I$89,3,0)*VLOOKUP('Données projet'!$B$11,Paramètres!$A$1:$I$89,5,0)</f>
        <v>1.738044375088066E-13</v>
      </c>
      <c r="BF143" s="14">
        <f t="shared" si="145"/>
        <v>2.4483293633950478E-12</v>
      </c>
      <c r="BG143" s="22">
        <f t="shared" si="115"/>
        <v>4.566883036574213E-12</v>
      </c>
      <c r="BH143" s="62">
        <f t="shared" si="116"/>
        <v>293.33333333333786</v>
      </c>
      <c r="BI143" s="62">
        <f ca="1">AVERAGE(OFFSET($BH$3,0,0,'Données projet'!$E$11+1,1))-AVERAGE(OFFSET($H$3,0,0,'Données projet'!$E$11+1,1))</f>
        <v>321.23599968992932</v>
      </c>
      <c r="BJ143" s="62">
        <f t="shared" si="146"/>
        <v>388.05195847800502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0.206864799088575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1.1146578843475322E-15</v>
      </c>
      <c r="BS143" s="24">
        <f t="shared" si="117"/>
        <v>0.20686479908857611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364.3481978218424</v>
      </c>
      <c r="T144" s="62">
        <f t="shared" si="142"/>
        <v>231.36959598460686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403.50418598112844</v>
      </c>
      <c r="AO144" s="62">
        <f t="shared" si="144"/>
        <v>254.25036207346591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1.9895196601282805E-13</v>
      </c>
      <c r="BE144" s="14">
        <f>BD144*VLOOKUP('Données projet'!$B$11,Paramètres!$A$1:$I$89,3,0)*VLOOKUP('Données projet'!$B$11,Paramètres!$A$1:$I$89,5,0)</f>
        <v>1.738044375088066E-13</v>
      </c>
      <c r="BF144" s="14">
        <f t="shared" si="145"/>
        <v>2.4483293633950478E-12</v>
      </c>
      <c r="BG144" s="22">
        <f t="shared" si="115"/>
        <v>4.566883036574213E-12</v>
      </c>
      <c r="BH144" s="62">
        <f t="shared" si="116"/>
        <v>293.33333333333786</v>
      </c>
      <c r="BI144" s="62">
        <f ca="1">AVERAGE(OFFSET($BH$3,0,0,'Données projet'!$E$11+1,1))-AVERAGE(OFFSET($H$3,0,0,'Données projet'!$E$11+1,1))</f>
        <v>321.23599968992932</v>
      </c>
      <c r="BJ144" s="62">
        <f t="shared" si="146"/>
        <v>388.05195847800502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0.20280830655351673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7.8818214872519045E-16</v>
      </c>
      <c r="BS144" s="24">
        <f t="shared" si="117"/>
        <v>0.2028083065535175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364.3481978218424</v>
      </c>
      <c r="T145" s="62">
        <f t="shared" si="142"/>
        <v>231.36959598460686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403.50418598112844</v>
      </c>
      <c r="AO145" s="62">
        <f t="shared" si="144"/>
        <v>254.25036207346591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1.9895196601282805E-13</v>
      </c>
      <c r="BE145" s="14">
        <f>BD145*VLOOKUP('Données projet'!$B$11,Paramètres!$A$1:$I$89,3,0)*VLOOKUP('Données projet'!$B$11,Paramètres!$A$1:$I$89,5,0)</f>
        <v>1.738044375088066E-13</v>
      </c>
      <c r="BF145" s="14">
        <f t="shared" si="145"/>
        <v>2.4483293633950478E-12</v>
      </c>
      <c r="BG145" s="22">
        <f t="shared" si="115"/>
        <v>4.566883036574213E-12</v>
      </c>
      <c r="BH145" s="62">
        <f t="shared" si="116"/>
        <v>293.33333333333786</v>
      </c>
      <c r="BI145" s="62">
        <f ca="1">AVERAGE(OFFSET($BH$3,0,0,'Données projet'!$E$11+1,1))-AVERAGE(OFFSET($H$3,0,0,'Données projet'!$E$11+1,1))</f>
        <v>321.23599968992932</v>
      </c>
      <c r="BJ145" s="62">
        <f t="shared" si="146"/>
        <v>388.05195847800502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0.19883135936285481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5.573289421737661E-16</v>
      </c>
      <c r="BS145" s="24">
        <f t="shared" si="117"/>
        <v>0.19883135936285537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364.3481978218424</v>
      </c>
      <c r="T146" s="62">
        <f t="shared" si="142"/>
        <v>231.36959598460686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403.50418598112844</v>
      </c>
      <c r="AO146" s="62">
        <f t="shared" si="144"/>
        <v>254.25036207346591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1.9895196601282805E-13</v>
      </c>
      <c r="BE146" s="14">
        <f>BD146*VLOOKUP('Données projet'!$B$11,Paramètres!$A$1:$I$89,3,0)*VLOOKUP('Données projet'!$B$11,Paramètres!$A$1:$I$89,5,0)</f>
        <v>1.738044375088066E-13</v>
      </c>
      <c r="BF146" s="14">
        <f t="shared" si="145"/>
        <v>2.4483293633950478E-12</v>
      </c>
      <c r="BG146" s="22">
        <f t="shared" si="115"/>
        <v>4.566883036574213E-12</v>
      </c>
      <c r="BH146" s="62">
        <f t="shared" si="116"/>
        <v>293.33333333333786</v>
      </c>
      <c r="BI146" s="62">
        <f ca="1">AVERAGE(OFFSET($BH$3,0,0,'Données projet'!$E$11+1,1))-AVERAGE(OFFSET($H$3,0,0,'Données projet'!$E$11+1,1))</f>
        <v>321.23599968992932</v>
      </c>
      <c r="BJ146" s="62">
        <f t="shared" si="146"/>
        <v>388.05195847800502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0.19493239768090351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3.9409107436259523E-16</v>
      </c>
      <c r="BS146" s="24">
        <f t="shared" si="117"/>
        <v>0.1949323976809039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364.3481978218424</v>
      </c>
      <c r="T147" s="62">
        <f t="shared" si="142"/>
        <v>231.36959598460686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403.50418598112844</v>
      </c>
      <c r="AO147" s="62">
        <f t="shared" si="144"/>
        <v>254.25036207346591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1.9895196601282805E-13</v>
      </c>
      <c r="BE147" s="14">
        <f>BD147*VLOOKUP('Données projet'!$B$11,Paramètres!$A$1:$I$89,3,0)*VLOOKUP('Données projet'!$B$11,Paramètres!$A$1:$I$89,5,0)</f>
        <v>1.738044375088066E-13</v>
      </c>
      <c r="BF147" s="14">
        <f t="shared" si="145"/>
        <v>2.4483293633950478E-12</v>
      </c>
      <c r="BG147" s="22">
        <f t="shared" si="115"/>
        <v>4.566883036574213E-12</v>
      </c>
      <c r="BH147" s="62">
        <f t="shared" si="116"/>
        <v>293.33333333333786</v>
      </c>
      <c r="BI147" s="62">
        <f ca="1">AVERAGE(OFFSET($BH$3,0,0,'Données projet'!$E$11+1,1))-AVERAGE(OFFSET($H$3,0,0,'Données projet'!$E$11+1,1))</f>
        <v>321.23599968992932</v>
      </c>
      <c r="BJ147" s="62">
        <f t="shared" si="146"/>
        <v>388.05195847800502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0.19110989225940347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2.7866447108688305E-16</v>
      </c>
      <c r="BS147" s="24">
        <f t="shared" si="117"/>
        <v>0.19110989225940375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364.3481978218424</v>
      </c>
      <c r="T148" s="62">
        <f t="shared" si="142"/>
        <v>231.36959598460686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403.50418598112844</v>
      </c>
      <c r="AO148" s="62">
        <f t="shared" si="144"/>
        <v>254.25036207346591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1.9895196601282805E-13</v>
      </c>
      <c r="BE148" s="14">
        <f>BD148*VLOOKUP('Données projet'!$B$11,Paramètres!$A$1:$I$89,3,0)*VLOOKUP('Données projet'!$B$11,Paramètres!$A$1:$I$89,5,0)</f>
        <v>1.738044375088066E-13</v>
      </c>
      <c r="BF148" s="14">
        <f t="shared" si="145"/>
        <v>2.4483293633950478E-12</v>
      </c>
      <c r="BG148" s="22">
        <f t="shared" si="115"/>
        <v>4.566883036574213E-12</v>
      </c>
      <c r="BH148" s="62">
        <f t="shared" si="116"/>
        <v>293.33333333333786</v>
      </c>
      <c r="BI148" s="62">
        <f ca="1">AVERAGE(OFFSET($BH$3,0,0,'Données projet'!$E$11+1,1))-AVERAGE(OFFSET($H$3,0,0,'Données projet'!$E$11+1,1))</f>
        <v>321.23599968992932</v>
      </c>
      <c r="BJ148" s="62">
        <f t="shared" si="146"/>
        <v>388.05195847800502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0.18736234383772096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1.9704553718129761E-16</v>
      </c>
      <c r="BS148" s="24">
        <f t="shared" si="117"/>
        <v>0.18736234383772116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364.3481978218424</v>
      </c>
      <c r="T149" s="62">
        <f t="shared" si="142"/>
        <v>231.36959598460686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403.50418598112844</v>
      </c>
      <c r="AO149" s="62">
        <f t="shared" si="144"/>
        <v>254.25036207346591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1.9895196601282805E-13</v>
      </c>
      <c r="BE149" s="14">
        <f>BD149*VLOOKUP('Données projet'!$B$11,Paramètres!$A$1:$I$89,3,0)*VLOOKUP('Données projet'!$B$11,Paramètres!$A$1:$I$89,5,0)</f>
        <v>1.738044375088066E-13</v>
      </c>
      <c r="BF149" s="14">
        <f t="shared" si="145"/>
        <v>2.4483293633950478E-12</v>
      </c>
      <c r="BG149" s="22">
        <f t="shared" si="115"/>
        <v>4.566883036574213E-12</v>
      </c>
      <c r="BH149" s="62">
        <f t="shared" si="116"/>
        <v>293.33333333333786</v>
      </c>
      <c r="BI149" s="62">
        <f ca="1">AVERAGE(OFFSET($BH$3,0,0,'Données projet'!$E$11+1,1))-AVERAGE(OFFSET($H$3,0,0,'Données projet'!$E$11+1,1))</f>
        <v>321.23599968992932</v>
      </c>
      <c r="BJ149" s="62">
        <f t="shared" si="146"/>
        <v>388.05195847800502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0.18368828255480882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1.3933223554344152E-16</v>
      </c>
      <c r="BS149" s="24">
        <f t="shared" si="117"/>
        <v>0.18368828255480896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364.3481978218424</v>
      </c>
      <c r="T150" s="62">
        <f t="shared" si="142"/>
        <v>231.36959598460686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403.50418598112844</v>
      </c>
      <c r="AO150" s="62">
        <f t="shared" si="144"/>
        <v>254.25036207346591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1.9895196601282805E-13</v>
      </c>
      <c r="BE150" s="14">
        <f>BD150*VLOOKUP('Données projet'!$B$11,Paramètres!$A$1:$I$89,3,0)*VLOOKUP('Données projet'!$B$11,Paramètres!$A$1:$I$89,5,0)</f>
        <v>1.738044375088066E-13</v>
      </c>
      <c r="BF150" s="14">
        <f t="shared" si="145"/>
        <v>2.4483293633950478E-12</v>
      </c>
      <c r="BG150" s="22">
        <f t="shared" si="115"/>
        <v>4.566883036574213E-12</v>
      </c>
      <c r="BH150" s="62">
        <f t="shared" si="116"/>
        <v>293.33333333333786</v>
      </c>
      <c r="BI150" s="62">
        <f ca="1">AVERAGE(OFFSET($BH$3,0,0,'Données projet'!$E$11+1,1))-AVERAGE(OFFSET($H$3,0,0,'Données projet'!$E$11+1,1))</f>
        <v>321.23599968992932</v>
      </c>
      <c r="BJ150" s="62">
        <f t="shared" si="146"/>
        <v>388.05195847800502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0.18008626737269848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9.8522768590648806E-17</v>
      </c>
      <c r="BS150" s="24">
        <f t="shared" si="117"/>
        <v>0.18008626737269859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364.3481978218424</v>
      </c>
      <c r="T151" s="62">
        <f t="shared" si="142"/>
        <v>231.36959598460686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403.50418598112844</v>
      </c>
      <c r="AO151" s="62">
        <f t="shared" si="144"/>
        <v>254.25036207346591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1.9895196601282805E-13</v>
      </c>
      <c r="BE151" s="14">
        <f>BD151*VLOOKUP('Données projet'!$B$11,Paramètres!$A$1:$I$89,3,0)*VLOOKUP('Données projet'!$B$11,Paramètres!$A$1:$I$89,5,0)</f>
        <v>1.738044375088066E-13</v>
      </c>
      <c r="BF151" s="14">
        <f t="shared" si="145"/>
        <v>2.4483293633950478E-12</v>
      </c>
      <c r="BG151" s="22">
        <f t="shared" si="115"/>
        <v>4.566883036574213E-12</v>
      </c>
      <c r="BH151" s="62">
        <f t="shared" si="116"/>
        <v>293.33333333333786</v>
      </c>
      <c r="BI151" s="62">
        <f ca="1">AVERAGE(OFFSET($BH$3,0,0,'Données projet'!$E$11+1,1))-AVERAGE(OFFSET($H$3,0,0,'Données projet'!$E$11+1,1))</f>
        <v>321.23599968992932</v>
      </c>
      <c r="BJ151" s="62">
        <f t="shared" si="146"/>
        <v>388.05195847800502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0.17655488551129697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6.9666117771720762E-17</v>
      </c>
      <c r="BS151" s="24">
        <f t="shared" si="117"/>
        <v>0.17655488551129705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364.3481978218424</v>
      </c>
      <c r="T152" s="62">
        <f t="shared" si="142"/>
        <v>231.36959598460686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403.50418598112844</v>
      </c>
      <c r="AO152" s="62">
        <f t="shared" si="144"/>
        <v>254.25036207346591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1.9895196601282805E-13</v>
      </c>
      <c r="BE152" s="14">
        <f>BD152*VLOOKUP('Données projet'!$B$11,Paramètres!$A$1:$I$89,3,0)*VLOOKUP('Données projet'!$B$11,Paramètres!$A$1:$I$89,5,0)</f>
        <v>1.738044375088066E-13</v>
      </c>
      <c r="BF152" s="14">
        <f t="shared" si="145"/>
        <v>2.4483293633950478E-12</v>
      </c>
      <c r="BG152" s="22">
        <f t="shared" si="115"/>
        <v>4.566883036574213E-12</v>
      </c>
      <c r="BH152" s="62">
        <f t="shared" si="116"/>
        <v>293.33333333333786</v>
      </c>
      <c r="BI152" s="62">
        <f ca="1">AVERAGE(OFFSET($BH$3,0,0,'Données projet'!$E$11+1,1))-AVERAGE(OFFSET($H$3,0,0,'Données projet'!$E$11+1,1))</f>
        <v>321.23599968992932</v>
      </c>
      <c r="BJ152" s="62">
        <f t="shared" si="146"/>
        <v>388.05195847800502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0.17309275189426732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4.9261384295324403E-17</v>
      </c>
      <c r="BS152" s="24">
        <f t="shared" si="117"/>
        <v>0.17309275189426737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364.3481978218424</v>
      </c>
      <c r="T153" s="62">
        <f t="shared" si="142"/>
        <v>231.36959598460686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403.50418598112844</v>
      </c>
      <c r="AO153" s="62">
        <f t="shared" si="144"/>
        <v>254.25036207346591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1.9895196601282805E-13</v>
      </c>
      <c r="BE153" s="14">
        <f>BD153*VLOOKUP('Données projet'!$B$11,Paramètres!$A$1:$I$89,3,0)*VLOOKUP('Données projet'!$B$11,Paramètres!$A$1:$I$89,5,0)</f>
        <v>1.738044375088066E-13</v>
      </c>
      <c r="BF153" s="14">
        <f t="shared" si="145"/>
        <v>2.4483293633950478E-12</v>
      </c>
      <c r="BG153" s="22">
        <f t="shared" si="115"/>
        <v>4.566883036574213E-12</v>
      </c>
      <c r="BH153" s="62">
        <f t="shared" si="116"/>
        <v>293.33333333333786</v>
      </c>
      <c r="BI153" s="62">
        <f ca="1">AVERAGE(OFFSET($BH$3,0,0,'Données projet'!$E$11+1,1))-AVERAGE(OFFSET($H$3,0,0,'Données projet'!$E$11+1,1))</f>
        <v>321.23599968992932</v>
      </c>
      <c r="BJ153" s="62">
        <f t="shared" si="146"/>
        <v>388.05195847800502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0.16969850860577462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3.4833058885860381E-17</v>
      </c>
      <c r="BS153" s="24">
        <f t="shared" si="117"/>
        <v>0.16969850860577465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364.3481978218424</v>
      </c>
      <c r="T154" s="62">
        <f t="shared" si="142"/>
        <v>231.36959598460686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403.50418598112844</v>
      </c>
      <c r="AO154" s="62">
        <f t="shared" si="144"/>
        <v>254.25036207346591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1.9895196601282805E-13</v>
      </c>
      <c r="BE154" s="14">
        <f>BD154*VLOOKUP('Données projet'!$B$11,Paramètres!$A$1:$I$89,3,0)*VLOOKUP('Données projet'!$B$11,Paramètres!$A$1:$I$89,5,0)</f>
        <v>1.738044375088066E-13</v>
      </c>
      <c r="BF154" s="14">
        <f t="shared" ref="BF154:BF203" si="167">EXP(-1.0587+0.8836*LN(BE154)+0.284)</f>
        <v>2.4483293633950478E-12</v>
      </c>
      <c r="BG154" s="22">
        <f t="shared" ref="BG154:BG203" si="168">(BE154+BF154)*0.475*44/12</f>
        <v>4.566883036574213E-12</v>
      </c>
      <c r="BH154" s="62">
        <f t="shared" si="116"/>
        <v>293.33333333333786</v>
      </c>
      <c r="BI154" s="62">
        <f ca="1">AVERAGE(OFFSET($BH$3,0,0,'Données projet'!$E$11+1,1))-AVERAGE(OFFSET($H$3,0,0,'Données projet'!$E$11+1,1))</f>
        <v>321.23599968992932</v>
      </c>
      <c r="BJ154" s="62">
        <f t="shared" si="146"/>
        <v>388.05195847800502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0.16637082435788528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2.4630692147662202E-17</v>
      </c>
      <c r="BS154" s="24">
        <f t="shared" ref="BS154:BS203" si="169">SUM(BP154:BR154)</f>
        <v>0.16637082435788531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364.3481978218424</v>
      </c>
      <c r="T155" s="62">
        <f t="shared" si="142"/>
        <v>231.36959598460686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403.50418598112844</v>
      </c>
      <c r="AO155" s="62">
        <f t="shared" si="144"/>
        <v>254.25036207346591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1.9895196601282805E-13</v>
      </c>
      <c r="BE155" s="14">
        <f>BD155*VLOOKUP('Données projet'!$B$11,Paramètres!$A$1:$I$89,3,0)*VLOOKUP('Données projet'!$B$11,Paramètres!$A$1:$I$89,5,0)</f>
        <v>1.738044375088066E-13</v>
      </c>
      <c r="BF155" s="14">
        <f t="shared" si="167"/>
        <v>2.4483293633950478E-12</v>
      </c>
      <c r="BG155" s="22">
        <f t="shared" si="168"/>
        <v>4.566883036574213E-12</v>
      </c>
      <c r="BH155" s="62">
        <f t="shared" si="116"/>
        <v>293.33333333333786</v>
      </c>
      <c r="BI155" s="62">
        <f ca="1">AVERAGE(OFFSET($BH$3,0,0,'Données projet'!$E$11+1,1))-AVERAGE(OFFSET($H$3,0,0,'Données projet'!$E$11+1,1))</f>
        <v>321.23599968992932</v>
      </c>
      <c r="BJ155" s="62">
        <f t="shared" si="146"/>
        <v>388.05195847800502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0.16310839396841006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1.7416529442930191E-17</v>
      </c>
      <c r="BS155" s="24">
        <f t="shared" si="169"/>
        <v>0.16310839396841009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364.3481978218424</v>
      </c>
      <c r="T156" s="62">
        <f t="shared" si="142"/>
        <v>231.36959598460686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403.50418598112844</v>
      </c>
      <c r="AO156" s="62">
        <f t="shared" si="144"/>
        <v>254.25036207346591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1.9895196601282805E-13</v>
      </c>
      <c r="BE156" s="14">
        <f>BD156*VLOOKUP('Données projet'!$B$11,Paramètres!$A$1:$I$89,3,0)*VLOOKUP('Données projet'!$B$11,Paramètres!$A$1:$I$89,5,0)</f>
        <v>1.738044375088066E-13</v>
      </c>
      <c r="BF156" s="14">
        <f t="shared" si="167"/>
        <v>2.4483293633950478E-12</v>
      </c>
      <c r="BG156" s="22">
        <f t="shared" si="168"/>
        <v>4.566883036574213E-12</v>
      </c>
      <c r="BH156" s="62">
        <f t="shared" si="116"/>
        <v>293.33333333333786</v>
      </c>
      <c r="BI156" s="62">
        <f ca="1">AVERAGE(OFFSET($BH$3,0,0,'Données projet'!$E$11+1,1))-AVERAGE(OFFSET($H$3,0,0,'Données projet'!$E$11+1,1))</f>
        <v>321.23599968992932</v>
      </c>
      <c r="BJ156" s="62">
        <f t="shared" si="146"/>
        <v>388.05195847800502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0.15990993784898641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1.2315346073831101E-17</v>
      </c>
      <c r="BS156" s="24">
        <f t="shared" si="169"/>
        <v>0.15990993784898641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364.3481978218424</v>
      </c>
      <c r="T157" s="62">
        <f t="shared" si="142"/>
        <v>231.36959598460686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403.50418598112844</v>
      </c>
      <c r="AO157" s="62">
        <f t="shared" si="144"/>
        <v>254.25036207346591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1.9895196601282805E-13</v>
      </c>
      <c r="BE157" s="14">
        <f>BD157*VLOOKUP('Données projet'!$B$11,Paramètres!$A$1:$I$89,3,0)*VLOOKUP('Données projet'!$B$11,Paramètres!$A$1:$I$89,5,0)</f>
        <v>1.738044375088066E-13</v>
      </c>
      <c r="BF157" s="14">
        <f t="shared" si="167"/>
        <v>2.4483293633950478E-12</v>
      </c>
      <c r="BG157" s="22">
        <f t="shared" si="168"/>
        <v>4.566883036574213E-12</v>
      </c>
      <c r="BH157" s="62">
        <f t="shared" si="116"/>
        <v>293.33333333333786</v>
      </c>
      <c r="BI157" s="62">
        <f ca="1">AVERAGE(OFFSET($BH$3,0,0,'Données projet'!$E$11+1,1))-AVERAGE(OFFSET($H$3,0,0,'Données projet'!$E$11+1,1))</f>
        <v>321.23599968992932</v>
      </c>
      <c r="BJ157" s="62">
        <f t="shared" si="146"/>
        <v>388.05195847800502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0.15677420150319904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8.7082647214650953E-18</v>
      </c>
      <c r="BS157" s="24">
        <f t="shared" si="169"/>
        <v>0.15677420150319904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364.3481978218424</v>
      </c>
      <c r="T158" s="62">
        <f t="shared" si="142"/>
        <v>231.36959598460686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403.50418598112844</v>
      </c>
      <c r="AO158" s="62">
        <f t="shared" si="144"/>
        <v>254.25036207346591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1.9895196601282805E-13</v>
      </c>
      <c r="BE158" s="14">
        <f>BD158*VLOOKUP('Données projet'!$B$11,Paramètres!$A$1:$I$89,3,0)*VLOOKUP('Données projet'!$B$11,Paramètres!$A$1:$I$89,5,0)</f>
        <v>1.738044375088066E-13</v>
      </c>
      <c r="BF158" s="14">
        <f t="shared" si="167"/>
        <v>2.4483293633950478E-12</v>
      </c>
      <c r="BG158" s="22">
        <f t="shared" si="168"/>
        <v>4.566883036574213E-12</v>
      </c>
      <c r="BH158" s="62">
        <f t="shared" si="116"/>
        <v>293.33333333333786</v>
      </c>
      <c r="BI158" s="62">
        <f ca="1">AVERAGE(OFFSET($BH$3,0,0,'Données projet'!$E$11+1,1))-AVERAGE(OFFSET($H$3,0,0,'Données projet'!$E$11+1,1))</f>
        <v>321.23599968992932</v>
      </c>
      <c r="BJ158" s="62">
        <f t="shared" si="146"/>
        <v>388.05195847800502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0.15369995503454226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6.1576730369155504E-18</v>
      </c>
      <c r="BS158" s="24">
        <f t="shared" si="169"/>
        <v>0.15369995503454226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364.3481978218424</v>
      </c>
      <c r="T159" s="62">
        <f t="shared" si="142"/>
        <v>231.36959598460686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403.50418598112844</v>
      </c>
      <c r="AO159" s="62">
        <f t="shared" si="144"/>
        <v>254.25036207346591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1.9895196601282805E-13</v>
      </c>
      <c r="BE159" s="14">
        <f>BD159*VLOOKUP('Données projet'!$B$11,Paramètres!$A$1:$I$89,3,0)*VLOOKUP('Données projet'!$B$11,Paramètres!$A$1:$I$89,5,0)</f>
        <v>1.738044375088066E-13</v>
      </c>
      <c r="BF159" s="14">
        <f t="shared" si="167"/>
        <v>2.4483293633950478E-12</v>
      </c>
      <c r="BG159" s="22">
        <f t="shared" si="168"/>
        <v>4.566883036574213E-12</v>
      </c>
      <c r="BH159" s="62">
        <f t="shared" si="116"/>
        <v>293.33333333333786</v>
      </c>
      <c r="BI159" s="62">
        <f ca="1">AVERAGE(OFFSET($BH$3,0,0,'Données projet'!$E$11+1,1))-AVERAGE(OFFSET($H$3,0,0,'Données projet'!$E$11+1,1))</f>
        <v>321.23599968992932</v>
      </c>
      <c r="BJ159" s="62">
        <f t="shared" si="146"/>
        <v>388.05195847800502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0.15068599266403063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4.3541323607325476E-18</v>
      </c>
      <c r="BS159" s="24">
        <f t="shared" si="169"/>
        <v>0.15068599266403063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364.3481978218424</v>
      </c>
      <c r="T160" s="62">
        <f t="shared" si="142"/>
        <v>231.36959598460686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403.50418598112844</v>
      </c>
      <c r="AO160" s="62">
        <f t="shared" si="144"/>
        <v>254.25036207346591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1.9895196601282805E-13</v>
      </c>
      <c r="BE160" s="14">
        <f>BD160*VLOOKUP('Données projet'!$B$11,Paramètres!$A$1:$I$89,3,0)*VLOOKUP('Données projet'!$B$11,Paramètres!$A$1:$I$89,5,0)</f>
        <v>1.738044375088066E-13</v>
      </c>
      <c r="BF160" s="14">
        <f t="shared" si="167"/>
        <v>2.4483293633950478E-12</v>
      </c>
      <c r="BG160" s="22">
        <f t="shared" si="168"/>
        <v>4.566883036574213E-12</v>
      </c>
      <c r="BH160" s="62">
        <f t="shared" si="116"/>
        <v>293.33333333333786</v>
      </c>
      <c r="BI160" s="62">
        <f ca="1">AVERAGE(OFFSET($BH$3,0,0,'Données projet'!$E$11+1,1))-AVERAGE(OFFSET($H$3,0,0,'Données projet'!$E$11+1,1))</f>
        <v>321.23599968992932</v>
      </c>
      <c r="BJ160" s="62">
        <f t="shared" si="146"/>
        <v>388.05195847800502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0.14773113225726922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3.0788365184577752E-18</v>
      </c>
      <c r="BS160" s="24">
        <f t="shared" si="169"/>
        <v>0.14773113225726922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364.3481978218424</v>
      </c>
      <c r="T161" s="62">
        <f t="shared" si="142"/>
        <v>231.36959598460686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403.50418598112844</v>
      </c>
      <c r="AO161" s="62">
        <f t="shared" si="144"/>
        <v>254.25036207346591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1.9895196601282805E-13</v>
      </c>
      <c r="BE161" s="14">
        <f>BD161*VLOOKUP('Données projet'!$B$11,Paramètres!$A$1:$I$89,3,0)*VLOOKUP('Données projet'!$B$11,Paramètres!$A$1:$I$89,5,0)</f>
        <v>1.738044375088066E-13</v>
      </c>
      <c r="BF161" s="14">
        <f t="shared" si="167"/>
        <v>2.4483293633950478E-12</v>
      </c>
      <c r="BG161" s="22">
        <f t="shared" si="168"/>
        <v>4.566883036574213E-12</v>
      </c>
      <c r="BH161" s="62">
        <f t="shared" si="116"/>
        <v>293.33333333333786</v>
      </c>
      <c r="BI161" s="62">
        <f ca="1">AVERAGE(OFFSET($BH$3,0,0,'Données projet'!$E$11+1,1))-AVERAGE(OFFSET($H$3,0,0,'Données projet'!$E$11+1,1))</f>
        <v>321.23599968992932</v>
      </c>
      <c r="BJ161" s="62">
        <f t="shared" si="146"/>
        <v>388.05195847800502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0.14483421486079751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2.1770661803662738E-18</v>
      </c>
      <c r="BS161" s="24">
        <f t="shared" si="169"/>
        <v>0.14483421486079751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364.3481978218424</v>
      </c>
      <c r="T162" s="62">
        <f t="shared" si="142"/>
        <v>231.36959598460686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403.50418598112844</v>
      </c>
      <c r="AO162" s="62">
        <f t="shared" si="144"/>
        <v>254.25036207346591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1.9895196601282805E-13</v>
      </c>
      <c r="BE162" s="14">
        <f>BD162*VLOOKUP('Données projet'!$B$11,Paramètres!$A$1:$I$89,3,0)*VLOOKUP('Données projet'!$B$11,Paramètres!$A$1:$I$89,5,0)</f>
        <v>1.738044375088066E-13</v>
      </c>
      <c r="BF162" s="14">
        <f t="shared" si="167"/>
        <v>2.4483293633950478E-12</v>
      </c>
      <c r="BG162" s="22">
        <f t="shared" si="168"/>
        <v>4.566883036574213E-12</v>
      </c>
      <c r="BH162" s="62">
        <f t="shared" si="116"/>
        <v>293.33333333333786</v>
      </c>
      <c r="BI162" s="62">
        <f ca="1">AVERAGE(OFFSET($BH$3,0,0,'Données projet'!$E$11+1,1))-AVERAGE(OFFSET($H$3,0,0,'Données projet'!$E$11+1,1))</f>
        <v>321.23599968992932</v>
      </c>
      <c r="BJ162" s="62">
        <f t="shared" si="146"/>
        <v>388.05195847800502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0.14199410424752545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1.5394182592288876E-18</v>
      </c>
      <c r="BS162" s="24">
        <f t="shared" si="169"/>
        <v>0.14199410424752545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364.3481978218424</v>
      </c>
      <c r="T163" s="62">
        <f t="shared" si="142"/>
        <v>231.36959598460686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403.50418598112844</v>
      </c>
      <c r="AO163" s="62">
        <f t="shared" si="144"/>
        <v>254.25036207346591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1.9895196601282805E-13</v>
      </c>
      <c r="BE163" s="14">
        <f>BD163*VLOOKUP('Données projet'!$B$11,Paramètres!$A$1:$I$89,3,0)*VLOOKUP('Données projet'!$B$11,Paramètres!$A$1:$I$89,5,0)</f>
        <v>1.738044375088066E-13</v>
      </c>
      <c r="BF163" s="14">
        <f t="shared" si="167"/>
        <v>2.4483293633950478E-12</v>
      </c>
      <c r="BG163" s="22">
        <f t="shared" si="168"/>
        <v>4.566883036574213E-12</v>
      </c>
      <c r="BH163" s="62">
        <f t="shared" si="116"/>
        <v>293.33333333333786</v>
      </c>
      <c r="BI163" s="62">
        <f ca="1">AVERAGE(OFFSET($BH$3,0,0,'Données projet'!$E$11+1,1))-AVERAGE(OFFSET($H$3,0,0,'Données projet'!$E$11+1,1))</f>
        <v>321.23599968992932</v>
      </c>
      <c r="BJ163" s="62">
        <f t="shared" si="146"/>
        <v>388.05195847800502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0.13920968647108325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1.0885330901831369E-18</v>
      </c>
      <c r="BS163" s="24">
        <f t="shared" si="169"/>
        <v>0.13920968647108325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364.3481978218424</v>
      </c>
      <c r="T164" s="62">
        <f t="shared" si="142"/>
        <v>231.36959598460686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403.50418598112844</v>
      </c>
      <c r="AO164" s="62">
        <f t="shared" si="144"/>
        <v>254.25036207346591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1.9895196601282805E-13</v>
      </c>
      <c r="BE164" s="14">
        <f>BD164*VLOOKUP('Données projet'!$B$11,Paramètres!$A$1:$I$89,3,0)*VLOOKUP('Données projet'!$B$11,Paramètres!$A$1:$I$89,5,0)</f>
        <v>1.738044375088066E-13</v>
      </c>
      <c r="BF164" s="14">
        <f t="shared" si="167"/>
        <v>2.4483293633950478E-12</v>
      </c>
      <c r="BG164" s="22">
        <f t="shared" si="168"/>
        <v>4.566883036574213E-12</v>
      </c>
      <c r="BH164" s="62">
        <f t="shared" si="116"/>
        <v>293.33333333333786</v>
      </c>
      <c r="BI164" s="62">
        <f ca="1">AVERAGE(OFFSET($BH$3,0,0,'Données projet'!$E$11+1,1))-AVERAGE(OFFSET($H$3,0,0,'Données projet'!$E$11+1,1))</f>
        <v>321.23599968992932</v>
      </c>
      <c r="BJ164" s="62">
        <f t="shared" si="146"/>
        <v>388.05195847800502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0.13647986942890994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7.697091296144438E-19</v>
      </c>
      <c r="BS164" s="24">
        <f t="shared" si="169"/>
        <v>0.13647986942890994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364.3481978218424</v>
      </c>
      <c r="T165" s="62">
        <f t="shared" si="142"/>
        <v>231.36959598460686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403.50418598112844</v>
      </c>
      <c r="AO165" s="62">
        <f t="shared" si="144"/>
        <v>254.25036207346591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1.9895196601282805E-13</v>
      </c>
      <c r="BE165" s="14">
        <f>BD165*VLOOKUP('Données projet'!$B$11,Paramètres!$A$1:$I$89,3,0)*VLOOKUP('Données projet'!$B$11,Paramètres!$A$1:$I$89,5,0)</f>
        <v>1.738044375088066E-13</v>
      </c>
      <c r="BF165" s="14">
        <f t="shared" si="167"/>
        <v>2.4483293633950478E-12</v>
      </c>
      <c r="BG165" s="22">
        <f t="shared" si="168"/>
        <v>4.566883036574213E-12</v>
      </c>
      <c r="BH165" s="62">
        <f t="shared" si="116"/>
        <v>293.33333333333786</v>
      </c>
      <c r="BI165" s="62">
        <f ca="1">AVERAGE(OFFSET($BH$3,0,0,'Données projet'!$E$11+1,1))-AVERAGE(OFFSET($H$3,0,0,'Données projet'!$E$11+1,1))</f>
        <v>321.23599968992932</v>
      </c>
      <c r="BJ165" s="62">
        <f t="shared" si="146"/>
        <v>388.05195847800502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0.13380358243390966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5.4426654509156846E-19</v>
      </c>
      <c r="BS165" s="24">
        <f t="shared" si="169"/>
        <v>0.13380358243390966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364.3481978218424</v>
      </c>
      <c r="T166" s="62">
        <f t="shared" si="142"/>
        <v>231.36959598460686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403.50418598112844</v>
      </c>
      <c r="AO166" s="62">
        <f t="shared" si="144"/>
        <v>254.25036207346591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1.9895196601282805E-13</v>
      </c>
      <c r="BE166" s="14">
        <f>BD166*VLOOKUP('Données projet'!$B$11,Paramètres!$A$1:$I$89,3,0)*VLOOKUP('Données projet'!$B$11,Paramètres!$A$1:$I$89,5,0)</f>
        <v>1.738044375088066E-13</v>
      </c>
      <c r="BF166" s="14">
        <f t="shared" si="167"/>
        <v>2.4483293633950478E-12</v>
      </c>
      <c r="BG166" s="22">
        <f t="shared" si="168"/>
        <v>4.566883036574213E-12</v>
      </c>
      <c r="BH166" s="62">
        <f t="shared" si="116"/>
        <v>293.33333333333786</v>
      </c>
      <c r="BI166" s="62">
        <f ca="1">AVERAGE(OFFSET($BH$3,0,0,'Données projet'!$E$11+1,1))-AVERAGE(OFFSET($H$3,0,0,'Données projet'!$E$11+1,1))</f>
        <v>321.23599968992932</v>
      </c>
      <c r="BJ166" s="62">
        <f t="shared" si="146"/>
        <v>388.05195847800502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0.13117977579450746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3.848545648072219E-19</v>
      </c>
      <c r="BS166" s="24">
        <f t="shared" si="169"/>
        <v>0.13117977579450746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364.3481978218424</v>
      </c>
      <c r="T167" s="62">
        <f t="shared" si="142"/>
        <v>231.36959598460686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403.50418598112844</v>
      </c>
      <c r="AO167" s="62">
        <f t="shared" si="144"/>
        <v>254.25036207346591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1.9895196601282805E-13</v>
      </c>
      <c r="BE167" s="14">
        <f>BD167*VLOOKUP('Données projet'!$B$11,Paramètres!$A$1:$I$89,3,0)*VLOOKUP('Données projet'!$B$11,Paramètres!$A$1:$I$89,5,0)</f>
        <v>1.738044375088066E-13</v>
      </c>
      <c r="BF167" s="14">
        <f t="shared" si="167"/>
        <v>2.4483293633950478E-12</v>
      </c>
      <c r="BG167" s="22">
        <f t="shared" si="168"/>
        <v>4.566883036574213E-12</v>
      </c>
      <c r="BH167" s="62">
        <f t="shared" si="116"/>
        <v>293.33333333333786</v>
      </c>
      <c r="BI167" s="62">
        <f ca="1">AVERAGE(OFFSET($BH$3,0,0,'Données projet'!$E$11+1,1))-AVERAGE(OFFSET($H$3,0,0,'Données projet'!$E$11+1,1))</f>
        <v>321.23599968992932</v>
      </c>
      <c r="BJ167" s="62">
        <f t="shared" si="146"/>
        <v>388.05195847800502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0.1286074204029399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2.7213327254578423E-19</v>
      </c>
      <c r="BS167" s="24">
        <f t="shared" si="169"/>
        <v>0.1286074204029399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364.3481978218424</v>
      </c>
      <c r="T168" s="62">
        <f t="shared" si="142"/>
        <v>231.36959598460686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403.50418598112844</v>
      </c>
      <c r="AO168" s="62">
        <f t="shared" si="144"/>
        <v>254.25036207346591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1.9895196601282805E-13</v>
      </c>
      <c r="BE168" s="14">
        <f>BD168*VLOOKUP('Données projet'!$B$11,Paramètres!$A$1:$I$89,3,0)*VLOOKUP('Données projet'!$B$11,Paramètres!$A$1:$I$89,5,0)</f>
        <v>1.738044375088066E-13</v>
      </c>
      <c r="BF168" s="14">
        <f t="shared" si="167"/>
        <v>2.4483293633950478E-12</v>
      </c>
      <c r="BG168" s="22">
        <f t="shared" si="168"/>
        <v>4.566883036574213E-12</v>
      </c>
      <c r="BH168" s="62">
        <f t="shared" si="116"/>
        <v>293.33333333333786</v>
      </c>
      <c r="BI168" s="62">
        <f ca="1">AVERAGE(OFFSET($BH$3,0,0,'Données projet'!$E$11+1,1))-AVERAGE(OFFSET($H$3,0,0,'Données projet'!$E$11+1,1))</f>
        <v>321.23599968992932</v>
      </c>
      <c r="BJ168" s="62">
        <f t="shared" si="146"/>
        <v>388.05195847800502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0.12608550733161911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1.9242728240361095E-19</v>
      </c>
      <c r="BS168" s="24">
        <f t="shared" si="169"/>
        <v>0.12608550733161911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364.3481978218424</v>
      </c>
      <c r="T169" s="62">
        <f t="shared" si="142"/>
        <v>231.36959598460686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403.50418598112844</v>
      </c>
      <c r="AO169" s="62">
        <f t="shared" si="144"/>
        <v>254.25036207346591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1.9895196601282805E-13</v>
      </c>
      <c r="BE169" s="14">
        <f>BD169*VLOOKUP('Données projet'!$B$11,Paramètres!$A$1:$I$89,3,0)*VLOOKUP('Données projet'!$B$11,Paramètres!$A$1:$I$89,5,0)</f>
        <v>1.738044375088066E-13</v>
      </c>
      <c r="BF169" s="14">
        <f t="shared" si="167"/>
        <v>2.4483293633950478E-12</v>
      </c>
      <c r="BG169" s="22">
        <f t="shared" si="168"/>
        <v>4.566883036574213E-12</v>
      </c>
      <c r="BH169" s="62">
        <f t="shared" si="116"/>
        <v>293.33333333333786</v>
      </c>
      <c r="BI169" s="62">
        <f ca="1">AVERAGE(OFFSET($BH$3,0,0,'Données projet'!$E$11+1,1))-AVERAGE(OFFSET($H$3,0,0,'Données projet'!$E$11+1,1))</f>
        <v>321.23599968992932</v>
      </c>
      <c r="BJ169" s="62">
        <f t="shared" si="146"/>
        <v>388.05195847800502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0.12361304743741183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1.3606663627289211E-19</v>
      </c>
      <c r="BS169" s="24">
        <f t="shared" si="169"/>
        <v>0.12361304743741183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364.3481978218424</v>
      </c>
      <c r="T170" s="62">
        <f t="shared" si="142"/>
        <v>231.36959598460686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403.50418598112844</v>
      </c>
      <c r="AO170" s="62">
        <f t="shared" si="144"/>
        <v>254.25036207346591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1.9895196601282805E-13</v>
      </c>
      <c r="BE170" s="14">
        <f>BD170*VLOOKUP('Données projet'!$B$11,Paramètres!$A$1:$I$89,3,0)*VLOOKUP('Données projet'!$B$11,Paramètres!$A$1:$I$89,5,0)</f>
        <v>1.738044375088066E-13</v>
      </c>
      <c r="BF170" s="14">
        <f t="shared" si="167"/>
        <v>2.4483293633950478E-12</v>
      </c>
      <c r="BG170" s="22">
        <f t="shared" si="168"/>
        <v>4.566883036574213E-12</v>
      </c>
      <c r="BH170" s="62">
        <f t="shared" si="116"/>
        <v>293.33333333333786</v>
      </c>
      <c r="BI170" s="62">
        <f ca="1">AVERAGE(OFFSET($BH$3,0,0,'Données projet'!$E$11+1,1))-AVERAGE(OFFSET($H$3,0,0,'Données projet'!$E$11+1,1))</f>
        <v>321.23599968992932</v>
      </c>
      <c r="BJ170" s="62">
        <f t="shared" si="146"/>
        <v>388.05195847800502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0.12118907097367834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9.6213641201805475E-20</v>
      </c>
      <c r="BS170" s="24">
        <f t="shared" si="169"/>
        <v>0.12118907097367834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364.3481978218424</v>
      </c>
      <c r="T171" s="62">
        <f t="shared" si="142"/>
        <v>231.36959598460686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403.50418598112844</v>
      </c>
      <c r="AO171" s="62">
        <f t="shared" si="144"/>
        <v>254.25036207346591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1.9895196601282805E-13</v>
      </c>
      <c r="BE171" s="14">
        <f>BD171*VLOOKUP('Données projet'!$B$11,Paramètres!$A$1:$I$89,3,0)*VLOOKUP('Données projet'!$B$11,Paramètres!$A$1:$I$89,5,0)</f>
        <v>1.738044375088066E-13</v>
      </c>
      <c r="BF171" s="14">
        <f t="shared" si="167"/>
        <v>2.4483293633950478E-12</v>
      </c>
      <c r="BG171" s="22">
        <f t="shared" si="168"/>
        <v>4.566883036574213E-12</v>
      </c>
      <c r="BH171" s="62">
        <f t="shared" si="116"/>
        <v>293.33333333333786</v>
      </c>
      <c r="BI171" s="62">
        <f ca="1">AVERAGE(OFFSET($BH$3,0,0,'Données projet'!$E$11+1,1))-AVERAGE(OFFSET($H$3,0,0,'Données projet'!$E$11+1,1))</f>
        <v>321.23599968992932</v>
      </c>
      <c r="BJ171" s="62">
        <f t="shared" si="146"/>
        <v>388.05195847800502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0.118812627209919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6.8033318136446057E-20</v>
      </c>
      <c r="BS171" s="24">
        <f t="shared" si="169"/>
        <v>0.118812627209919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364.3481978218424</v>
      </c>
      <c r="T172" s="62">
        <f t="shared" si="142"/>
        <v>231.36959598460686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403.50418598112844</v>
      </c>
      <c r="AO172" s="62">
        <f t="shared" si="144"/>
        <v>254.25036207346591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1.9895196601282805E-13</v>
      </c>
      <c r="BE172" s="14">
        <f>BD172*VLOOKUP('Données projet'!$B$11,Paramètres!$A$1:$I$89,3,0)*VLOOKUP('Données projet'!$B$11,Paramètres!$A$1:$I$89,5,0)</f>
        <v>1.738044375088066E-13</v>
      </c>
      <c r="BF172" s="14">
        <f t="shared" si="167"/>
        <v>2.4483293633950478E-12</v>
      </c>
      <c r="BG172" s="22">
        <f t="shared" si="168"/>
        <v>4.566883036574213E-12</v>
      </c>
      <c r="BH172" s="62">
        <f t="shared" si="116"/>
        <v>293.33333333333786</v>
      </c>
      <c r="BI172" s="62">
        <f ca="1">AVERAGE(OFFSET($BH$3,0,0,'Données projet'!$E$11+1,1))-AVERAGE(OFFSET($H$3,0,0,'Données projet'!$E$11+1,1))</f>
        <v>321.23599968992932</v>
      </c>
      <c r="BJ172" s="62">
        <f t="shared" si="146"/>
        <v>388.05195847800502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0.11648278405887942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4.8106820600902737E-20</v>
      </c>
      <c r="BS172" s="24">
        <f t="shared" si="169"/>
        <v>0.11648278405887942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364.3481978218424</v>
      </c>
      <c r="T173" s="62">
        <f t="shared" si="142"/>
        <v>231.36959598460686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403.50418598112844</v>
      </c>
      <c r="AO173" s="62">
        <f t="shared" si="144"/>
        <v>254.25036207346591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1.9895196601282805E-13</v>
      </c>
      <c r="BE173" s="14">
        <f>BD173*VLOOKUP('Données projet'!$B$11,Paramètres!$A$1:$I$89,3,0)*VLOOKUP('Données projet'!$B$11,Paramètres!$A$1:$I$89,5,0)</f>
        <v>1.738044375088066E-13</v>
      </c>
      <c r="BF173" s="14">
        <f t="shared" si="167"/>
        <v>2.4483293633950478E-12</v>
      </c>
      <c r="BG173" s="22">
        <f t="shared" si="168"/>
        <v>4.566883036574213E-12</v>
      </c>
      <c r="BH173" s="62">
        <f t="shared" si="116"/>
        <v>293.33333333333786</v>
      </c>
      <c r="BI173" s="62">
        <f ca="1">AVERAGE(OFFSET($BH$3,0,0,'Données projet'!$E$11+1,1))-AVERAGE(OFFSET($H$3,0,0,'Données projet'!$E$11+1,1))</f>
        <v>321.23599968992932</v>
      </c>
      <c r="BJ173" s="62">
        <f t="shared" si="146"/>
        <v>388.05195847800502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0.11419862771096771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3.4016659068223028E-20</v>
      </c>
      <c r="BS173" s="24">
        <f t="shared" si="169"/>
        <v>0.11419862771096771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364.3481978218424</v>
      </c>
      <c r="T174" s="62">
        <f t="shared" si="142"/>
        <v>231.36959598460686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403.50418598112844</v>
      </c>
      <c r="AO174" s="62">
        <f t="shared" si="144"/>
        <v>254.25036207346591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1.9895196601282805E-13</v>
      </c>
      <c r="BE174" s="14">
        <f>BD174*VLOOKUP('Données projet'!$B$11,Paramètres!$A$1:$I$89,3,0)*VLOOKUP('Données projet'!$B$11,Paramètres!$A$1:$I$89,5,0)</f>
        <v>1.738044375088066E-13</v>
      </c>
      <c r="BF174" s="14">
        <f t="shared" si="167"/>
        <v>2.4483293633950478E-12</v>
      </c>
      <c r="BG174" s="22">
        <f t="shared" si="168"/>
        <v>4.566883036574213E-12</v>
      </c>
      <c r="BH174" s="62">
        <f t="shared" si="116"/>
        <v>293.33333333333786</v>
      </c>
      <c r="BI174" s="62">
        <f ca="1">AVERAGE(OFFSET($BH$3,0,0,'Données projet'!$E$11+1,1))-AVERAGE(OFFSET($H$3,0,0,'Données projet'!$E$11+1,1))</f>
        <v>321.23599968992932</v>
      </c>
      <c r="BJ174" s="62">
        <f t="shared" si="146"/>
        <v>388.05195847800502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0.11195926227584074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2.4053410300451369E-20</v>
      </c>
      <c r="BS174" s="24">
        <f t="shared" si="169"/>
        <v>0.11195926227584074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364.3481978218424</v>
      </c>
      <c r="T175" s="62">
        <f t="shared" si="142"/>
        <v>231.36959598460686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403.50418598112844</v>
      </c>
      <c r="AO175" s="62">
        <f t="shared" si="144"/>
        <v>254.25036207346591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1.9895196601282805E-13</v>
      </c>
      <c r="BE175" s="14">
        <f>BD175*VLOOKUP('Données projet'!$B$11,Paramètres!$A$1:$I$89,3,0)*VLOOKUP('Données projet'!$B$11,Paramètres!$A$1:$I$89,5,0)</f>
        <v>1.738044375088066E-13</v>
      </c>
      <c r="BF175" s="14">
        <f t="shared" si="167"/>
        <v>2.4483293633950478E-12</v>
      </c>
      <c r="BG175" s="22">
        <f t="shared" si="168"/>
        <v>4.566883036574213E-12</v>
      </c>
      <c r="BH175" s="62">
        <f t="shared" si="116"/>
        <v>293.33333333333786</v>
      </c>
      <c r="BI175" s="62">
        <f ca="1">AVERAGE(OFFSET($BH$3,0,0,'Données projet'!$E$11+1,1))-AVERAGE(OFFSET($H$3,0,0,'Données projet'!$E$11+1,1))</f>
        <v>321.23599968992932</v>
      </c>
      <c r="BJ175" s="62">
        <f t="shared" si="146"/>
        <v>388.05195847800502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0.10976380943101857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1.7008329534111514E-20</v>
      </c>
      <c r="BS175" s="24">
        <f t="shared" si="169"/>
        <v>0.10976380943101857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364.3481978218424</v>
      </c>
      <c r="T176" s="62">
        <f t="shared" si="142"/>
        <v>231.36959598460686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403.50418598112844</v>
      </c>
      <c r="AO176" s="62">
        <f t="shared" si="144"/>
        <v>254.25036207346591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1.9895196601282805E-13</v>
      </c>
      <c r="BE176" s="14">
        <f>BD176*VLOOKUP('Données projet'!$B$11,Paramètres!$A$1:$I$89,3,0)*VLOOKUP('Données projet'!$B$11,Paramètres!$A$1:$I$89,5,0)</f>
        <v>1.738044375088066E-13</v>
      </c>
      <c r="BF176" s="14">
        <f t="shared" si="167"/>
        <v>2.4483293633950478E-12</v>
      </c>
      <c r="BG176" s="22">
        <f t="shared" si="168"/>
        <v>4.566883036574213E-12</v>
      </c>
      <c r="BH176" s="62">
        <f t="shared" si="116"/>
        <v>293.33333333333786</v>
      </c>
      <c r="BI176" s="62">
        <f ca="1">AVERAGE(OFFSET($BH$3,0,0,'Données projet'!$E$11+1,1))-AVERAGE(OFFSET($H$3,0,0,'Données projet'!$E$11+1,1))</f>
        <v>321.23599968992932</v>
      </c>
      <c r="BJ176" s="62">
        <f t="shared" si="146"/>
        <v>388.05195847800502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0.10761140807738935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1.2026705150225684E-20</v>
      </c>
      <c r="BS176" s="24">
        <f t="shared" si="169"/>
        <v>0.10761140807738935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364.3481978218424</v>
      </c>
      <c r="T177" s="62">
        <f t="shared" si="142"/>
        <v>231.36959598460686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403.50418598112844</v>
      </c>
      <c r="AO177" s="62">
        <f t="shared" si="144"/>
        <v>254.25036207346591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1.9895196601282805E-13</v>
      </c>
      <c r="BE177" s="14">
        <f>BD177*VLOOKUP('Données projet'!$B$11,Paramètres!$A$1:$I$89,3,0)*VLOOKUP('Données projet'!$B$11,Paramètres!$A$1:$I$89,5,0)</f>
        <v>1.738044375088066E-13</v>
      </c>
      <c r="BF177" s="14">
        <f t="shared" si="167"/>
        <v>2.4483293633950478E-12</v>
      </c>
      <c r="BG177" s="22">
        <f t="shared" si="168"/>
        <v>4.566883036574213E-12</v>
      </c>
      <c r="BH177" s="62">
        <f t="shared" si="116"/>
        <v>293.33333333333786</v>
      </c>
      <c r="BI177" s="62">
        <f ca="1">AVERAGE(OFFSET($BH$3,0,0,'Données projet'!$E$11+1,1))-AVERAGE(OFFSET($H$3,0,0,'Données projet'!$E$11+1,1))</f>
        <v>321.23599968992932</v>
      </c>
      <c r="BJ177" s="62">
        <f t="shared" si="146"/>
        <v>388.05195847800502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0.10550121400146961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8.5041647670557571E-21</v>
      </c>
      <c r="BS177" s="24">
        <f t="shared" si="169"/>
        <v>0.10550121400146961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364.3481978218424</v>
      </c>
      <c r="T178" s="62">
        <f t="shared" si="142"/>
        <v>231.36959598460686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403.50418598112844</v>
      </c>
      <c r="AO178" s="62">
        <f t="shared" si="144"/>
        <v>254.25036207346591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1.9895196601282805E-13</v>
      </c>
      <c r="BE178" s="14">
        <f>BD178*VLOOKUP('Données projet'!$B$11,Paramètres!$A$1:$I$89,3,0)*VLOOKUP('Données projet'!$B$11,Paramètres!$A$1:$I$89,5,0)</f>
        <v>1.738044375088066E-13</v>
      </c>
      <c r="BF178" s="14">
        <f t="shared" si="167"/>
        <v>2.4483293633950478E-12</v>
      </c>
      <c r="BG178" s="22">
        <f t="shared" si="168"/>
        <v>4.566883036574213E-12</v>
      </c>
      <c r="BH178" s="62">
        <f t="shared" si="116"/>
        <v>293.33333333333786</v>
      </c>
      <c r="BI178" s="62">
        <f ca="1">AVERAGE(OFFSET($BH$3,0,0,'Données projet'!$E$11+1,1))-AVERAGE(OFFSET($H$3,0,0,'Données projet'!$E$11+1,1))</f>
        <v>321.23599968992932</v>
      </c>
      <c r="BJ178" s="62">
        <f t="shared" si="146"/>
        <v>388.05195847800502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0.10343239954428736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6.0133525751128422E-21</v>
      </c>
      <c r="BS178" s="24">
        <f t="shared" si="169"/>
        <v>0.10343239954428736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364.3481978218424</v>
      </c>
      <c r="T179" s="62">
        <f t="shared" si="142"/>
        <v>231.36959598460686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403.50418598112844</v>
      </c>
      <c r="AO179" s="62">
        <f t="shared" si="144"/>
        <v>254.25036207346591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1.9895196601282805E-13</v>
      </c>
      <c r="BE179" s="14">
        <f>BD179*VLOOKUP('Données projet'!$B$11,Paramètres!$A$1:$I$89,3,0)*VLOOKUP('Données projet'!$B$11,Paramètres!$A$1:$I$89,5,0)</f>
        <v>1.738044375088066E-13</v>
      </c>
      <c r="BF179" s="14">
        <f t="shared" si="167"/>
        <v>2.4483293633950478E-12</v>
      </c>
      <c r="BG179" s="22">
        <f t="shared" si="168"/>
        <v>4.566883036574213E-12</v>
      </c>
      <c r="BH179" s="62">
        <f t="shared" si="116"/>
        <v>293.33333333333786</v>
      </c>
      <c r="BI179" s="62">
        <f ca="1">AVERAGE(OFFSET($BH$3,0,0,'Données projet'!$E$11+1,1))-AVERAGE(OFFSET($H$3,0,0,'Données projet'!$E$11+1,1))</f>
        <v>321.23599968992932</v>
      </c>
      <c r="BJ179" s="62">
        <f t="shared" si="146"/>
        <v>388.05195847800502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0.10140415327675822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4.2520823835278786E-21</v>
      </c>
      <c r="BS179" s="24">
        <f t="shared" si="169"/>
        <v>0.10140415327675822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364.3481978218424</v>
      </c>
      <c r="T180" s="62">
        <f t="shared" si="142"/>
        <v>231.36959598460686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403.50418598112844</v>
      </c>
      <c r="AO180" s="62">
        <f t="shared" si="144"/>
        <v>254.25036207346591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1.9895196601282805E-13</v>
      </c>
      <c r="BE180" s="14">
        <f>BD180*VLOOKUP('Données projet'!$B$11,Paramètres!$A$1:$I$89,3,0)*VLOOKUP('Données projet'!$B$11,Paramètres!$A$1:$I$89,5,0)</f>
        <v>1.738044375088066E-13</v>
      </c>
      <c r="BF180" s="14">
        <f t="shared" si="167"/>
        <v>2.4483293633950478E-12</v>
      </c>
      <c r="BG180" s="22">
        <f t="shared" si="168"/>
        <v>4.566883036574213E-12</v>
      </c>
      <c r="BH180" s="62">
        <f t="shared" si="116"/>
        <v>293.33333333333786</v>
      </c>
      <c r="BI180" s="62">
        <f ca="1">AVERAGE(OFFSET($BH$3,0,0,'Données projet'!$E$11+1,1))-AVERAGE(OFFSET($H$3,0,0,'Données projet'!$E$11+1,1))</f>
        <v>321.23599968992932</v>
      </c>
      <c r="BJ180" s="62">
        <f t="shared" si="146"/>
        <v>388.05195847800502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9.9415679681427269E-2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3.0066762875564211E-21</v>
      </c>
      <c r="BS180" s="24">
        <f t="shared" si="169"/>
        <v>9.9415679681427269E-2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364.3481978218424</v>
      </c>
      <c r="T181" s="62">
        <f t="shared" si="142"/>
        <v>231.36959598460686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403.50418598112844</v>
      </c>
      <c r="AO181" s="62">
        <f t="shared" si="144"/>
        <v>254.25036207346591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1.9895196601282805E-13</v>
      </c>
      <c r="BE181" s="14">
        <f>BD181*VLOOKUP('Données projet'!$B$11,Paramètres!$A$1:$I$89,3,0)*VLOOKUP('Données projet'!$B$11,Paramètres!$A$1:$I$89,5,0)</f>
        <v>1.738044375088066E-13</v>
      </c>
      <c r="BF181" s="14">
        <f t="shared" si="167"/>
        <v>2.4483293633950478E-12</v>
      </c>
      <c r="BG181" s="22">
        <f t="shared" si="168"/>
        <v>4.566883036574213E-12</v>
      </c>
      <c r="BH181" s="62">
        <f t="shared" si="116"/>
        <v>293.33333333333786</v>
      </c>
      <c r="BI181" s="62">
        <f ca="1">AVERAGE(OFFSET($BH$3,0,0,'Données projet'!$E$11+1,1))-AVERAGE(OFFSET($H$3,0,0,'Données projet'!$E$11+1,1))</f>
        <v>321.23599968992932</v>
      </c>
      <c r="BJ181" s="62">
        <f t="shared" si="146"/>
        <v>388.05195847800502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9.7466198840451629E-2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2.1260411917639393E-21</v>
      </c>
      <c r="BS181" s="24">
        <f t="shared" si="169"/>
        <v>9.7466198840451629E-2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364.3481978218424</v>
      </c>
      <c r="T182" s="62">
        <f t="shared" si="142"/>
        <v>231.36959598460686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403.50418598112844</v>
      </c>
      <c r="AO182" s="62">
        <f t="shared" si="144"/>
        <v>254.25036207346591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1.9895196601282805E-13</v>
      </c>
      <c r="BE182" s="14">
        <f>BD182*VLOOKUP('Données projet'!$B$11,Paramètres!$A$1:$I$89,3,0)*VLOOKUP('Données projet'!$B$11,Paramètres!$A$1:$I$89,5,0)</f>
        <v>1.738044375088066E-13</v>
      </c>
      <c r="BF182" s="14">
        <f t="shared" si="167"/>
        <v>2.4483293633950478E-12</v>
      </c>
      <c r="BG182" s="22">
        <f t="shared" si="168"/>
        <v>4.566883036574213E-12</v>
      </c>
      <c r="BH182" s="62">
        <f t="shared" si="116"/>
        <v>293.33333333333786</v>
      </c>
      <c r="BI182" s="62">
        <f ca="1">AVERAGE(OFFSET($BH$3,0,0,'Données projet'!$E$11+1,1))-AVERAGE(OFFSET($H$3,0,0,'Données projet'!$E$11+1,1))</f>
        <v>321.23599968992932</v>
      </c>
      <c r="BJ182" s="62">
        <f t="shared" si="146"/>
        <v>388.05195847800502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9.5554946129701612E-2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1.5033381437782105E-21</v>
      </c>
      <c r="BS182" s="24">
        <f t="shared" si="169"/>
        <v>9.5554946129701612E-2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364.3481978218424</v>
      </c>
      <c r="T183" s="62">
        <f t="shared" si="142"/>
        <v>231.36959598460686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403.50418598112844</v>
      </c>
      <c r="AO183" s="62">
        <f t="shared" si="144"/>
        <v>254.25036207346591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1.9895196601282805E-13</v>
      </c>
      <c r="BE183" s="14">
        <f>BD183*VLOOKUP('Données projet'!$B$11,Paramètres!$A$1:$I$89,3,0)*VLOOKUP('Données projet'!$B$11,Paramètres!$A$1:$I$89,5,0)</f>
        <v>1.738044375088066E-13</v>
      </c>
      <c r="BF183" s="14">
        <f t="shared" si="167"/>
        <v>2.4483293633950478E-12</v>
      </c>
      <c r="BG183" s="22">
        <f t="shared" si="168"/>
        <v>4.566883036574213E-12</v>
      </c>
      <c r="BH183" s="62">
        <f t="shared" si="116"/>
        <v>293.33333333333786</v>
      </c>
      <c r="BI183" s="62">
        <f ca="1">AVERAGE(OFFSET($BH$3,0,0,'Données projet'!$E$11+1,1))-AVERAGE(OFFSET($H$3,0,0,'Données projet'!$E$11+1,1))</f>
        <v>321.23599968992932</v>
      </c>
      <c r="BJ183" s="62">
        <f t="shared" si="146"/>
        <v>388.05195847800502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9.3681171918860356E-2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1.0630205958819696E-21</v>
      </c>
      <c r="BS183" s="24">
        <f t="shared" si="169"/>
        <v>9.3681171918860356E-2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364.3481978218424</v>
      </c>
      <c r="T184" s="62">
        <f t="shared" si="142"/>
        <v>231.36959598460686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403.50418598112844</v>
      </c>
      <c r="AO184" s="62">
        <f t="shared" si="144"/>
        <v>254.25036207346591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1.9895196601282805E-13</v>
      </c>
      <c r="BE184" s="14">
        <f>BD184*VLOOKUP('Données projet'!$B$11,Paramètres!$A$1:$I$89,3,0)*VLOOKUP('Données projet'!$B$11,Paramètres!$A$1:$I$89,5,0)</f>
        <v>1.738044375088066E-13</v>
      </c>
      <c r="BF184" s="14">
        <f t="shared" si="167"/>
        <v>2.4483293633950478E-12</v>
      </c>
      <c r="BG184" s="22">
        <f t="shared" si="168"/>
        <v>4.566883036574213E-12</v>
      </c>
      <c r="BH184" s="62">
        <f t="shared" si="116"/>
        <v>293.33333333333786</v>
      </c>
      <c r="BI184" s="62">
        <f ca="1">AVERAGE(OFFSET($BH$3,0,0,'Données projet'!$E$11+1,1))-AVERAGE(OFFSET($H$3,0,0,'Données projet'!$E$11+1,1))</f>
        <v>321.23599968992932</v>
      </c>
      <c r="BJ184" s="62">
        <f t="shared" si="146"/>
        <v>388.05195847800502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9.1844141277404284E-2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7.5166907188910527E-22</v>
      </c>
      <c r="BS184" s="24">
        <f t="shared" si="169"/>
        <v>9.1844141277404284E-2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364.3481978218424</v>
      </c>
      <c r="T185" s="62">
        <f t="shared" si="142"/>
        <v>231.36959598460686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403.50418598112844</v>
      </c>
      <c r="AO185" s="62">
        <f t="shared" si="144"/>
        <v>254.25036207346591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1.9895196601282805E-13</v>
      </c>
      <c r="BE185" s="14">
        <f>BD185*VLOOKUP('Données projet'!$B$11,Paramètres!$A$1:$I$89,3,0)*VLOOKUP('Données projet'!$B$11,Paramètres!$A$1:$I$89,5,0)</f>
        <v>1.738044375088066E-13</v>
      </c>
      <c r="BF185" s="14">
        <f t="shared" si="167"/>
        <v>2.4483293633950478E-12</v>
      </c>
      <c r="BG185" s="22">
        <f t="shared" si="168"/>
        <v>4.566883036574213E-12</v>
      </c>
      <c r="BH185" s="62">
        <f t="shared" si="116"/>
        <v>293.33333333333786</v>
      </c>
      <c r="BI185" s="62">
        <f ca="1">AVERAGE(OFFSET($BH$3,0,0,'Données projet'!$E$11+1,1))-AVERAGE(OFFSET($H$3,0,0,'Données projet'!$E$11+1,1))</f>
        <v>321.23599968992932</v>
      </c>
      <c r="BJ185" s="62">
        <f t="shared" si="146"/>
        <v>388.05195847800502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9.0043133686349114E-2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5.3151029794098482E-22</v>
      </c>
      <c r="BS185" s="24">
        <f t="shared" si="169"/>
        <v>9.0043133686349114E-2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364.3481978218424</v>
      </c>
      <c r="T186" s="62">
        <f t="shared" si="142"/>
        <v>231.36959598460686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403.50418598112844</v>
      </c>
      <c r="AO186" s="62">
        <f t="shared" si="144"/>
        <v>254.25036207346591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1.9895196601282805E-13</v>
      </c>
      <c r="BE186" s="14">
        <f>BD186*VLOOKUP('Données projet'!$B$11,Paramètres!$A$1:$I$89,3,0)*VLOOKUP('Données projet'!$B$11,Paramètres!$A$1:$I$89,5,0)</f>
        <v>1.738044375088066E-13</v>
      </c>
      <c r="BF186" s="14">
        <f t="shared" si="167"/>
        <v>2.4483293633950478E-12</v>
      </c>
      <c r="BG186" s="22">
        <f t="shared" si="168"/>
        <v>4.566883036574213E-12</v>
      </c>
      <c r="BH186" s="62">
        <f t="shared" si="116"/>
        <v>293.33333333333786</v>
      </c>
      <c r="BI186" s="62">
        <f ca="1">AVERAGE(OFFSET($BH$3,0,0,'Données projet'!$E$11+1,1))-AVERAGE(OFFSET($H$3,0,0,'Données projet'!$E$11+1,1))</f>
        <v>321.23599968992932</v>
      </c>
      <c r="BJ186" s="62">
        <f t="shared" si="146"/>
        <v>388.05195847800502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8.8277442755648375E-2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3.7583453594455264E-22</v>
      </c>
      <c r="BS186" s="24">
        <f t="shared" si="169"/>
        <v>8.8277442755648375E-2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364.3481978218424</v>
      </c>
      <c r="T187" s="62">
        <f t="shared" si="142"/>
        <v>231.36959598460686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403.50418598112844</v>
      </c>
      <c r="AO187" s="62">
        <f t="shared" si="144"/>
        <v>254.25036207346591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1.9895196601282805E-13</v>
      </c>
      <c r="BE187" s="14">
        <f>BD187*VLOOKUP('Données projet'!$B$11,Paramètres!$A$1:$I$89,3,0)*VLOOKUP('Données projet'!$B$11,Paramètres!$A$1:$I$89,5,0)</f>
        <v>1.738044375088066E-13</v>
      </c>
      <c r="BF187" s="14">
        <f t="shared" si="167"/>
        <v>2.4483293633950478E-12</v>
      </c>
      <c r="BG187" s="22">
        <f t="shared" si="168"/>
        <v>4.566883036574213E-12</v>
      </c>
      <c r="BH187" s="62">
        <f t="shared" si="116"/>
        <v>293.33333333333786</v>
      </c>
      <c r="BI187" s="62">
        <f ca="1">AVERAGE(OFFSET($BH$3,0,0,'Données projet'!$E$11+1,1))-AVERAGE(OFFSET($H$3,0,0,'Données projet'!$E$11+1,1))</f>
        <v>321.23599968992932</v>
      </c>
      <c r="BJ187" s="62">
        <f t="shared" si="146"/>
        <v>388.05195847800502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8.6546375947133547E-2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2.6575514897049241E-22</v>
      </c>
      <c r="BS187" s="24">
        <f t="shared" si="169"/>
        <v>8.6546375947133547E-2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364.3481978218424</v>
      </c>
      <c r="T188" s="62">
        <f t="shared" si="142"/>
        <v>231.36959598460686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403.50418598112844</v>
      </c>
      <c r="AO188" s="62">
        <f t="shared" si="144"/>
        <v>254.25036207346591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1.9895196601282805E-13</v>
      </c>
      <c r="BE188" s="14">
        <f>BD188*VLOOKUP('Données projet'!$B$11,Paramètres!$A$1:$I$89,3,0)*VLOOKUP('Données projet'!$B$11,Paramètres!$A$1:$I$89,5,0)</f>
        <v>1.738044375088066E-13</v>
      </c>
      <c r="BF188" s="14">
        <f t="shared" si="167"/>
        <v>2.4483293633950478E-12</v>
      </c>
      <c r="BG188" s="22">
        <f t="shared" si="168"/>
        <v>4.566883036574213E-12</v>
      </c>
      <c r="BH188" s="62">
        <f t="shared" si="116"/>
        <v>293.33333333333786</v>
      </c>
      <c r="BI188" s="62">
        <f ca="1">AVERAGE(OFFSET($BH$3,0,0,'Données projet'!$E$11+1,1))-AVERAGE(OFFSET($H$3,0,0,'Données projet'!$E$11+1,1))</f>
        <v>321.23599968992932</v>
      </c>
      <c r="BJ188" s="62">
        <f t="shared" si="146"/>
        <v>388.05195847800502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8.48492543028872E-2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1.8791726797227632E-22</v>
      </c>
      <c r="BS188" s="24">
        <f t="shared" si="169"/>
        <v>8.48492543028872E-2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364.3481978218424</v>
      </c>
      <c r="T189" s="62">
        <f t="shared" si="142"/>
        <v>231.36959598460686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403.50418598112844</v>
      </c>
      <c r="AO189" s="62">
        <f t="shared" si="144"/>
        <v>254.25036207346591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1.9895196601282805E-13</v>
      </c>
      <c r="BE189" s="14">
        <f>BD189*VLOOKUP('Données projet'!$B$11,Paramètres!$A$1:$I$89,3,0)*VLOOKUP('Données projet'!$B$11,Paramètres!$A$1:$I$89,5,0)</f>
        <v>1.738044375088066E-13</v>
      </c>
      <c r="BF189" s="14">
        <f t="shared" si="167"/>
        <v>2.4483293633950478E-12</v>
      </c>
      <c r="BG189" s="22">
        <f t="shared" si="168"/>
        <v>4.566883036574213E-12</v>
      </c>
      <c r="BH189" s="62">
        <f t="shared" si="116"/>
        <v>293.33333333333786</v>
      </c>
      <c r="BI189" s="62">
        <f ca="1">AVERAGE(OFFSET($BH$3,0,0,'Données projet'!$E$11+1,1))-AVERAGE(OFFSET($H$3,0,0,'Données projet'!$E$11+1,1))</f>
        <v>321.23599968992932</v>
      </c>
      <c r="BJ189" s="62">
        <f t="shared" si="146"/>
        <v>388.05195847800502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8.3185412178942528E-2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1.328775744852462E-22</v>
      </c>
      <c r="BS189" s="24">
        <f t="shared" si="169"/>
        <v>8.3185412178942528E-2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364.3481978218424</v>
      </c>
      <c r="T190" s="62">
        <f t="shared" si="142"/>
        <v>231.36959598460686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403.50418598112844</v>
      </c>
      <c r="AO190" s="62">
        <f t="shared" si="144"/>
        <v>254.25036207346591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1.9895196601282805E-13</v>
      </c>
      <c r="BE190" s="14">
        <f>BD190*VLOOKUP('Données projet'!$B$11,Paramètres!$A$1:$I$89,3,0)*VLOOKUP('Données projet'!$B$11,Paramètres!$A$1:$I$89,5,0)</f>
        <v>1.738044375088066E-13</v>
      </c>
      <c r="BF190" s="14">
        <f t="shared" si="167"/>
        <v>2.4483293633950478E-12</v>
      </c>
      <c r="BG190" s="22">
        <f t="shared" si="168"/>
        <v>4.566883036574213E-12</v>
      </c>
      <c r="BH190" s="62">
        <f t="shared" si="116"/>
        <v>293.33333333333786</v>
      </c>
      <c r="BI190" s="62">
        <f ca="1">AVERAGE(OFFSET($BH$3,0,0,'Données projet'!$E$11+1,1))-AVERAGE(OFFSET($H$3,0,0,'Données projet'!$E$11+1,1))</f>
        <v>321.23599968992932</v>
      </c>
      <c r="BJ190" s="62">
        <f t="shared" si="146"/>
        <v>388.05195847800502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8.1554196984204921E-2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9.3958633986138159E-23</v>
      </c>
      <c r="BS190" s="24">
        <f t="shared" si="169"/>
        <v>8.1554196984204921E-2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364.3481978218424</v>
      </c>
      <c r="T191" s="62">
        <f t="shared" si="142"/>
        <v>231.36959598460686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403.50418598112844</v>
      </c>
      <c r="AO191" s="62">
        <f t="shared" si="144"/>
        <v>254.25036207346591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1.9895196601282805E-13</v>
      </c>
      <c r="BE191" s="14">
        <f>BD191*VLOOKUP('Données projet'!$B$11,Paramètres!$A$1:$I$89,3,0)*VLOOKUP('Données projet'!$B$11,Paramètres!$A$1:$I$89,5,0)</f>
        <v>1.738044375088066E-13</v>
      </c>
      <c r="BF191" s="14">
        <f t="shared" si="167"/>
        <v>2.4483293633950478E-12</v>
      </c>
      <c r="BG191" s="22">
        <f t="shared" si="168"/>
        <v>4.566883036574213E-12</v>
      </c>
      <c r="BH191" s="62">
        <f t="shared" si="116"/>
        <v>293.33333333333786</v>
      </c>
      <c r="BI191" s="62">
        <f ca="1">AVERAGE(OFFSET($BH$3,0,0,'Données projet'!$E$11+1,1))-AVERAGE(OFFSET($H$3,0,0,'Données projet'!$E$11+1,1))</f>
        <v>321.23599968992932</v>
      </c>
      <c r="BJ191" s="62">
        <f t="shared" si="146"/>
        <v>388.05195847800502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7.9954968924493094E-2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6.6438787242623102E-23</v>
      </c>
      <c r="BS191" s="24">
        <f t="shared" si="169"/>
        <v>7.9954968924493094E-2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364.3481978218424</v>
      </c>
      <c r="T192" s="62">
        <f t="shared" si="142"/>
        <v>231.36959598460686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403.50418598112844</v>
      </c>
      <c r="AO192" s="62">
        <f t="shared" si="144"/>
        <v>254.25036207346591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1.9895196601282805E-13</v>
      </c>
      <c r="BE192" s="14">
        <f>BD192*VLOOKUP('Données projet'!$B$11,Paramètres!$A$1:$I$89,3,0)*VLOOKUP('Données projet'!$B$11,Paramètres!$A$1:$I$89,5,0)</f>
        <v>1.738044375088066E-13</v>
      </c>
      <c r="BF192" s="14">
        <f t="shared" si="167"/>
        <v>2.4483293633950478E-12</v>
      </c>
      <c r="BG192" s="22">
        <f t="shared" si="168"/>
        <v>4.566883036574213E-12</v>
      </c>
      <c r="BH192" s="62">
        <f t="shared" si="116"/>
        <v>293.33333333333786</v>
      </c>
      <c r="BI192" s="62">
        <f ca="1">AVERAGE(OFFSET($BH$3,0,0,'Données projet'!$E$11+1,1))-AVERAGE(OFFSET($H$3,0,0,'Données projet'!$E$11+1,1))</f>
        <v>321.23599968992932</v>
      </c>
      <c r="BJ192" s="62">
        <f t="shared" si="146"/>
        <v>388.05195847800502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7.8387100751599423E-2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4.697931699306908E-23</v>
      </c>
      <c r="BS192" s="24">
        <f t="shared" si="169"/>
        <v>7.8387100751599423E-2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364.3481978218424</v>
      </c>
      <c r="T193" s="62">
        <f t="shared" si="142"/>
        <v>231.36959598460686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403.50418598112844</v>
      </c>
      <c r="AO193" s="62">
        <f t="shared" si="144"/>
        <v>254.25036207346591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1.9895196601282805E-13</v>
      </c>
      <c r="BE193" s="14">
        <f>BD193*VLOOKUP('Données projet'!$B$11,Paramètres!$A$1:$I$89,3,0)*VLOOKUP('Données projet'!$B$11,Paramètres!$A$1:$I$89,5,0)</f>
        <v>1.738044375088066E-13</v>
      </c>
      <c r="BF193" s="14">
        <f t="shared" si="167"/>
        <v>2.4483293633950478E-12</v>
      </c>
      <c r="BG193" s="22">
        <f t="shared" si="168"/>
        <v>4.566883036574213E-12</v>
      </c>
      <c r="BH193" s="62">
        <f t="shared" si="116"/>
        <v>293.33333333333786</v>
      </c>
      <c r="BI193" s="62">
        <f ca="1">AVERAGE(OFFSET($BH$3,0,0,'Données projet'!$E$11+1,1))-AVERAGE(OFFSET($H$3,0,0,'Données projet'!$E$11+1,1))</f>
        <v>321.23599968992932</v>
      </c>
      <c r="BJ193" s="62">
        <f t="shared" si="146"/>
        <v>388.05195847800502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7.6849977517271031E-2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3.3219393621311551E-23</v>
      </c>
      <c r="BS193" s="24">
        <f t="shared" si="169"/>
        <v>7.6849977517271031E-2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364.3481978218424</v>
      </c>
      <c r="T194" s="62">
        <f t="shared" si="142"/>
        <v>231.36959598460686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403.50418598112844</v>
      </c>
      <c r="AO194" s="62">
        <f t="shared" si="144"/>
        <v>254.25036207346591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1.9895196601282805E-13</v>
      </c>
      <c r="BE194" s="14">
        <f>BD194*VLOOKUP('Données projet'!$B$11,Paramètres!$A$1:$I$89,3,0)*VLOOKUP('Données projet'!$B$11,Paramètres!$A$1:$I$89,5,0)</f>
        <v>1.738044375088066E-13</v>
      </c>
      <c r="BF194" s="14">
        <f t="shared" si="167"/>
        <v>2.4483293633950478E-12</v>
      </c>
      <c r="BG194" s="22">
        <f t="shared" si="168"/>
        <v>4.566883036574213E-12</v>
      </c>
      <c r="BH194" s="62">
        <f t="shared" si="116"/>
        <v>293.33333333333786</v>
      </c>
      <c r="BI194" s="62">
        <f ca="1">AVERAGE(OFFSET($BH$3,0,0,'Données projet'!$E$11+1,1))-AVERAGE(OFFSET($H$3,0,0,'Données projet'!$E$11+1,1))</f>
        <v>321.23599968992932</v>
      </c>
      <c r="BJ194" s="62">
        <f t="shared" si="146"/>
        <v>388.05195847800502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7.5342996332015216E-2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2.348965849653454E-23</v>
      </c>
      <c r="BS194" s="24">
        <f t="shared" si="169"/>
        <v>7.5342996332015216E-2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364.3481978218424</v>
      </c>
      <c r="T195" s="62">
        <f t="shared" si="142"/>
        <v>231.36959598460686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403.50418598112844</v>
      </c>
      <c r="AO195" s="62">
        <f t="shared" si="144"/>
        <v>254.25036207346591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1.9895196601282805E-13</v>
      </c>
      <c r="BE195" s="14">
        <f>BD195*VLOOKUP('Données projet'!$B$11,Paramètres!$A$1:$I$89,3,0)*VLOOKUP('Données projet'!$B$11,Paramètres!$A$1:$I$89,5,0)</f>
        <v>1.738044375088066E-13</v>
      </c>
      <c r="BF195" s="14">
        <f t="shared" si="167"/>
        <v>2.4483293633950478E-12</v>
      </c>
      <c r="BG195" s="22">
        <f t="shared" si="168"/>
        <v>4.566883036574213E-12</v>
      </c>
      <c r="BH195" s="62">
        <f t="shared" si="116"/>
        <v>293.33333333333786</v>
      </c>
      <c r="BI195" s="62">
        <f ca="1">AVERAGE(OFFSET($BH$3,0,0,'Données projet'!$E$11+1,1))-AVERAGE(OFFSET($H$3,0,0,'Données projet'!$E$11+1,1))</f>
        <v>321.23599968992932</v>
      </c>
      <c r="BJ195" s="62">
        <f t="shared" si="146"/>
        <v>388.05195847800502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7.3865566128634513E-2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1.6609696810655776E-23</v>
      </c>
      <c r="BS195" s="24">
        <f t="shared" si="169"/>
        <v>7.3865566128634513E-2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364.3481978218424</v>
      </c>
      <c r="T196" s="62">
        <f t="shared" si="142"/>
        <v>231.36959598460686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403.50418598112844</v>
      </c>
      <c r="AO196" s="62">
        <f t="shared" si="144"/>
        <v>254.25036207346591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1.9895196601282805E-13</v>
      </c>
      <c r="BE196" s="14">
        <f>BD196*VLOOKUP('Données projet'!$B$11,Paramètres!$A$1:$I$89,3,0)*VLOOKUP('Données projet'!$B$11,Paramètres!$A$1:$I$89,5,0)</f>
        <v>1.738044375088066E-13</v>
      </c>
      <c r="BF196" s="14">
        <f t="shared" si="167"/>
        <v>2.4483293633950478E-12</v>
      </c>
      <c r="BG196" s="22">
        <f t="shared" si="168"/>
        <v>4.566883036574213E-12</v>
      </c>
      <c r="BH196" s="62">
        <f t="shared" ref="BH196:BH203" si="194">BG196+(AY196+AZ196)*44/12</f>
        <v>293.33333333333786</v>
      </c>
      <c r="BI196" s="62">
        <f ca="1">AVERAGE(OFFSET($BH$3,0,0,'Données projet'!$E$11+1,1))-AVERAGE(OFFSET($H$3,0,0,'Données projet'!$E$11+1,1))</f>
        <v>321.23599968992932</v>
      </c>
      <c r="BJ196" s="62">
        <f t="shared" si="146"/>
        <v>388.05195847800502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7.2417107430398656E-2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1.174482924826727E-23</v>
      </c>
      <c r="BS196" s="24">
        <f t="shared" si="169"/>
        <v>7.2417107430398656E-2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364.3481978218424</v>
      </c>
      <c r="T197" s="62">
        <f t="shared" ref="T197:T203" si="204">$T$3</f>
        <v>231.36959598460686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403.50418598112844</v>
      </c>
      <c r="AO197" s="62">
        <f t="shared" ref="AO197:AO203" si="205">$AO$3</f>
        <v>254.25036207346591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1.9895196601282805E-13</v>
      </c>
      <c r="BE197" s="14">
        <f>BD197*VLOOKUP('Données projet'!$B$11,Paramètres!$A$1:$I$89,3,0)*VLOOKUP('Données projet'!$B$11,Paramètres!$A$1:$I$89,5,0)</f>
        <v>1.738044375088066E-13</v>
      </c>
      <c r="BF197" s="14">
        <f t="shared" si="167"/>
        <v>2.4483293633950478E-12</v>
      </c>
      <c r="BG197" s="22">
        <f t="shared" si="168"/>
        <v>4.566883036574213E-12</v>
      </c>
      <c r="BH197" s="62">
        <f t="shared" si="194"/>
        <v>293.33333333333786</v>
      </c>
      <c r="BI197" s="62">
        <f ca="1">AVERAGE(OFFSET($BH$3,0,0,'Données projet'!$E$11+1,1))-AVERAGE(OFFSET($H$3,0,0,'Données projet'!$E$11+1,1))</f>
        <v>321.23599968992932</v>
      </c>
      <c r="BJ197" s="62">
        <f t="shared" ref="BJ197:BJ203" si="206">$BJ$3</f>
        <v>388.05195847800502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7.0997052123762644E-2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8.3048484053278878E-24</v>
      </c>
      <c r="BS197" s="24">
        <f t="shared" si="169"/>
        <v>7.0997052123762644E-2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364.3481978218424</v>
      </c>
      <c r="T198" s="62">
        <f t="shared" si="204"/>
        <v>231.36959598460686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403.50418598112844</v>
      </c>
      <c r="AO198" s="62">
        <f t="shared" si="205"/>
        <v>254.25036207346591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1.9895196601282805E-13</v>
      </c>
      <c r="BE198" s="14">
        <f>BD198*VLOOKUP('Données projet'!$B$11,Paramètres!$A$1:$I$89,3,0)*VLOOKUP('Données projet'!$B$11,Paramètres!$A$1:$I$89,5,0)</f>
        <v>1.738044375088066E-13</v>
      </c>
      <c r="BF198" s="14">
        <f t="shared" si="167"/>
        <v>2.4483293633950478E-12</v>
      </c>
      <c r="BG198" s="22">
        <f t="shared" si="168"/>
        <v>4.566883036574213E-12</v>
      </c>
      <c r="BH198" s="62">
        <f t="shared" si="194"/>
        <v>293.33333333333786</v>
      </c>
      <c r="BI198" s="62">
        <f ca="1">AVERAGE(OFFSET($BH$3,0,0,'Données projet'!$E$11+1,1))-AVERAGE(OFFSET($H$3,0,0,'Données projet'!$E$11+1,1))</f>
        <v>321.23599968992932</v>
      </c>
      <c r="BJ198" s="62">
        <f t="shared" si="206"/>
        <v>388.05195847800502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6.9604843235541544E-2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5.8724146241336349E-24</v>
      </c>
      <c r="BS198" s="24">
        <f t="shared" si="169"/>
        <v>6.9604843235541544E-2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364.3481978218424</v>
      </c>
      <c r="T199" s="62">
        <f t="shared" si="204"/>
        <v>231.36959598460686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403.50418598112844</v>
      </c>
      <c r="AO199" s="62">
        <f t="shared" si="205"/>
        <v>254.25036207346591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1.9895196601282805E-13</v>
      </c>
      <c r="BE199" s="14">
        <f>BD199*VLOOKUP('Données projet'!$B$11,Paramètres!$A$1:$I$89,3,0)*VLOOKUP('Données projet'!$B$11,Paramètres!$A$1:$I$89,5,0)</f>
        <v>1.738044375088066E-13</v>
      </c>
      <c r="BF199" s="14">
        <f t="shared" si="167"/>
        <v>2.4483293633950478E-12</v>
      </c>
      <c r="BG199" s="22">
        <f t="shared" si="168"/>
        <v>4.566883036574213E-12</v>
      </c>
      <c r="BH199" s="62">
        <f t="shared" si="194"/>
        <v>293.33333333333786</v>
      </c>
      <c r="BI199" s="62">
        <f ca="1">AVERAGE(OFFSET($BH$3,0,0,'Données projet'!$E$11+1,1))-AVERAGE(OFFSET($H$3,0,0,'Données projet'!$E$11+1,1))</f>
        <v>321.23599968992932</v>
      </c>
      <c r="BJ199" s="62">
        <f t="shared" si="206"/>
        <v>388.05195847800502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6.8239934714454886E-2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4.1524242026639439E-24</v>
      </c>
      <c r="BS199" s="24">
        <f t="shared" si="169"/>
        <v>6.8239934714454886E-2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364.3481978218424</v>
      </c>
      <c r="T200" s="62">
        <f t="shared" si="204"/>
        <v>231.36959598460686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403.50418598112844</v>
      </c>
      <c r="AO200" s="62">
        <f t="shared" si="205"/>
        <v>254.25036207346591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1.9895196601282805E-13</v>
      </c>
      <c r="BE200" s="14">
        <f>BD200*VLOOKUP('Données projet'!$B$11,Paramètres!$A$1:$I$89,3,0)*VLOOKUP('Données projet'!$B$11,Paramètres!$A$1:$I$89,5,0)</f>
        <v>1.738044375088066E-13</v>
      </c>
      <c r="BF200" s="14">
        <f t="shared" si="167"/>
        <v>2.4483293633950478E-12</v>
      </c>
      <c r="BG200" s="22">
        <f t="shared" si="168"/>
        <v>4.566883036574213E-12</v>
      </c>
      <c r="BH200" s="62">
        <f t="shared" si="194"/>
        <v>293.33333333333786</v>
      </c>
      <c r="BI200" s="62">
        <f ca="1">AVERAGE(OFFSET($BH$3,0,0,'Données projet'!$E$11+1,1))-AVERAGE(OFFSET($H$3,0,0,'Données projet'!$E$11+1,1))</f>
        <v>321.23599968992932</v>
      </c>
      <c r="BJ200" s="62">
        <f t="shared" si="206"/>
        <v>388.05195847800502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6.6901791216954748E-2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2.9362073120668175E-24</v>
      </c>
      <c r="BS200" s="24">
        <f t="shared" si="169"/>
        <v>6.6901791216954748E-2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364.3481978218424</v>
      </c>
      <c r="T201" s="62">
        <f t="shared" si="204"/>
        <v>231.36959598460686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403.50418598112844</v>
      </c>
      <c r="AO201" s="62">
        <f t="shared" si="205"/>
        <v>254.25036207346591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1.9895196601282805E-13</v>
      </c>
      <c r="BE201" s="14">
        <f>BD201*VLOOKUP('Données projet'!$B$11,Paramètres!$A$1:$I$89,3,0)*VLOOKUP('Données projet'!$B$11,Paramètres!$A$1:$I$89,5,0)</f>
        <v>1.738044375088066E-13</v>
      </c>
      <c r="BF201" s="14">
        <f t="shared" si="167"/>
        <v>2.4483293633950478E-12</v>
      </c>
      <c r="BG201" s="22">
        <f t="shared" si="168"/>
        <v>4.566883036574213E-12</v>
      </c>
      <c r="BH201" s="62">
        <f t="shared" si="194"/>
        <v>293.33333333333786</v>
      </c>
      <c r="BI201" s="62">
        <f ca="1">AVERAGE(OFFSET($BH$3,0,0,'Données projet'!$E$11+1,1))-AVERAGE(OFFSET($H$3,0,0,'Données projet'!$E$11+1,1))</f>
        <v>321.23599968992932</v>
      </c>
      <c r="BJ201" s="62">
        <f t="shared" si="206"/>
        <v>388.05195847800502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6.5589887897253646E-2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2.076212101331972E-24</v>
      </c>
      <c r="BS201" s="24">
        <f t="shared" si="169"/>
        <v>6.5589887897253646E-2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364.3481978218424</v>
      </c>
      <c r="T202" s="62">
        <f t="shared" si="204"/>
        <v>231.36959598460686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403.50418598112844</v>
      </c>
      <c r="AO202" s="62">
        <f t="shared" si="205"/>
        <v>254.25036207346591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1.9895196601282805E-13</v>
      </c>
      <c r="BE202" s="14">
        <f>BD202*VLOOKUP('Données projet'!$B$11,Paramètres!$A$1:$I$89,3,0)*VLOOKUP('Données projet'!$B$11,Paramètres!$A$1:$I$89,5,0)</f>
        <v>1.738044375088066E-13</v>
      </c>
      <c r="BF202" s="14">
        <f t="shared" si="167"/>
        <v>2.4483293633950478E-12</v>
      </c>
      <c r="BG202" s="22">
        <f t="shared" si="168"/>
        <v>4.566883036574213E-12</v>
      </c>
      <c r="BH202" s="62">
        <f t="shared" si="194"/>
        <v>293.33333333333786</v>
      </c>
      <c r="BI202" s="62">
        <f ca="1">AVERAGE(OFFSET($BH$3,0,0,'Données projet'!$E$11+1,1))-AVERAGE(OFFSET($H$3,0,0,'Données projet'!$E$11+1,1))</f>
        <v>321.23599968992932</v>
      </c>
      <c r="BJ202" s="62">
        <f t="shared" si="206"/>
        <v>388.05195847800502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6.4303710201469869E-2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1.4681036560334087E-24</v>
      </c>
      <c r="BS202" s="24">
        <f t="shared" si="169"/>
        <v>6.4303710201469869E-2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364.3481978218424</v>
      </c>
      <c r="T203" s="62">
        <f t="shared" si="204"/>
        <v>231.36959598460686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403.50418598112844</v>
      </c>
      <c r="AO203" s="62">
        <f t="shared" si="205"/>
        <v>254.25036207346591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1.9895196601282805E-13</v>
      </c>
      <c r="BE203" s="14">
        <f>BD203*VLOOKUP('Données projet'!$B$11,Paramètres!$A$1:$I$89,3,0)*VLOOKUP('Données projet'!$B$11,Paramètres!$A$1:$I$89,5,0)</f>
        <v>1.738044375088066E-13</v>
      </c>
      <c r="BF203" s="14">
        <f t="shared" si="167"/>
        <v>2.4483293633950478E-12</v>
      </c>
      <c r="BG203" s="22">
        <f t="shared" si="168"/>
        <v>4.566883036574213E-12</v>
      </c>
      <c r="BH203" s="62">
        <f t="shared" si="194"/>
        <v>293.33333333333786</v>
      </c>
      <c r="BI203" s="62">
        <f ca="1">AVERAGE(OFFSET($BH$3,0,0,'Données projet'!$E$11+1,1))-AVERAGE(OFFSET($H$3,0,0,'Données projet'!$E$11+1,1))</f>
        <v>321.23599968992932</v>
      </c>
      <c r="BJ203" s="62">
        <f t="shared" si="206"/>
        <v>388.05195847800502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6.304275366580947E-2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1.038106050665986E-24</v>
      </c>
      <c r="BS203" s="24">
        <f t="shared" si="169"/>
        <v>6.304275366580947E-2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1.3467943429205997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P29" sqref="P29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10.3222</v>
      </c>
      <c r="C6" s="156">
        <f ca="1">IF(OR('Données projet'!B9="",'Données projet'!C9="",'Données projet'!C9=0%),0,Calculateur!S3)</f>
        <v>364.3481978218424</v>
      </c>
      <c r="D6" s="156">
        <f>IF(OR('Données projet'!B9="",'Données projet'!C9="",'Données projet'!C9=0%),0,Calculateur!T3)</f>
        <v>231.36959598460686</v>
      </c>
      <c r="E6" s="156">
        <f ca="1">MIN(C6,D6)</f>
        <v>231.36959598460686</v>
      </c>
      <c r="F6" s="156">
        <f ca="1">E6*B6</f>
        <v>2388.2432436723088</v>
      </c>
      <c r="G6" s="156">
        <f ca="1">F6*(100%-'Données projet'!$C$24)*(100%-'Données projet'!$C$25)*(100%-'Données projet'!$C$26)*(100%-'Données projet'!$C$27)</f>
        <v>2041.9479733398239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74.835949999999997</v>
      </c>
      <c r="K6" s="160">
        <f>J6*(100%-'Données projet'!$C$24)*(100%-'Données projet'!$C$25)*(100%-'Données projet'!$C$26)*(100%-'Données projet'!$C$27)</f>
        <v>63.984737250000002</v>
      </c>
      <c r="L6" s="161">
        <f ca="1">G6+I6+K6</f>
        <v>2105.9327105898237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pubescent</v>
      </c>
      <c r="B7" s="163">
        <f>'Données projet'!D10</f>
        <v>0.70700000000000007</v>
      </c>
      <c r="C7" s="156">
        <f ca="1">IF(OR('Données projet'!B10="",'Données projet'!C10="",'Données projet'!C10=0%),0,Calculateur!AN3)</f>
        <v>403.50418598112844</v>
      </c>
      <c r="D7" s="156">
        <f>IF(OR('Données projet'!B10="",'Données projet'!C10="",'Données projet'!C10=0%),0,Calculateur!AO3)</f>
        <v>254.25036207346591</v>
      </c>
      <c r="E7" s="156">
        <f t="shared" ref="E7:E15" ca="1" si="0">MIN(C7,D7)</f>
        <v>254.25036207346591</v>
      </c>
      <c r="F7" s="156">
        <f t="shared" ref="F7:F15" ca="1" si="1">E7*B7</f>
        <v>179.75500598594041</v>
      </c>
      <c r="G7" s="156">
        <f ca="1">F7*(100%-'Données projet'!$C$24)*(100%-'Données projet'!$C$25)*(100%-'Données projet'!$C$26)*(100%-'Données projet'!$C$27)</f>
        <v>153.69053011797905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5.1257500000000009</v>
      </c>
      <c r="K7" s="160">
        <f>J7*(100%-'Données projet'!$C$24)*(100%-'Données projet'!$C$25)*(100%-'Données projet'!$C$26)*(100%-'Données projet'!$C$27)</f>
        <v>4.382516250000001</v>
      </c>
      <c r="L7" s="161">
        <f t="shared" ref="L7:L15" ca="1" si="2">G7+I7+K7</f>
        <v>158.07304636797906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Chêne rouge d'Amérique</v>
      </c>
      <c r="B8" s="163">
        <f>'Données projet'!D11</f>
        <v>3.1108000000000002</v>
      </c>
      <c r="C8" s="156">
        <f ca="1">IF(OR('Données projet'!B11="",'Données projet'!C11="",'Données projet'!C11=0%),0,Calculateur!BI3)</f>
        <v>321.23599968992932</v>
      </c>
      <c r="D8" s="156">
        <f>IF(OR('Données projet'!B11="",'Données projet'!C11="",'Données projet'!C11=0%),0,Calculateur!BJ3)</f>
        <v>388.05195847800502</v>
      </c>
      <c r="E8" s="156">
        <f t="shared" ca="1" si="0"/>
        <v>321.23599968992932</v>
      </c>
      <c r="F8" s="156">
        <f t="shared" ca="1" si="1"/>
        <v>999.30094783543223</v>
      </c>
      <c r="G8" s="156">
        <f ca="1">F8*(100%-'Données projet'!$C$24)*(100%-'Données projet'!$C$25)*(100%-'Données projet'!$C$26)*(100%-'Données projet'!$C$27)</f>
        <v>854.40231039929461</v>
      </c>
      <c r="H8" s="164">
        <f>IF(OR('Données projet'!B11="",'Données projet'!C11="",'Données projet'!C11=0%),0,AVERAGE(Calculateur!$BS$3:$BS$33)*B8)</f>
        <v>26.206259685604412</v>
      </c>
      <c r="I8" s="158">
        <f>H8*(100%-'Données projet'!$C$24)*(100%-'Données projet'!$C$25)*(100%-'Données projet'!$C$26)*(100%-'Données projet'!$C$27)</f>
        <v>22.406352031191773</v>
      </c>
      <c r="J8" s="159">
        <f>IF(OR('Données projet'!B11="",'Données projet'!C11="",'Données projet'!C11=0%),0,SUM(Calculateur!$BL$3:$BL$33)*VLOOKUP('Données projet'!$B$11,Paramètres!$A$1:$I$89,9,0)*B8)</f>
        <v>118.21040000000001</v>
      </c>
      <c r="K8" s="160">
        <f>J8*(100%-'Données projet'!$C$24)*(100%-'Données projet'!$C$25)*(100%-'Données projet'!$C$26)*(100%-'Données projet'!$C$27)</f>
        <v>101.06989200000001</v>
      </c>
      <c r="L8" s="161">
        <f t="shared" ca="1" si="2"/>
        <v>977.87855443048636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3567.2991974936813</v>
      </c>
      <c r="G16" s="175">
        <f t="shared" ca="1" si="3"/>
        <v>3050.0408138570974</v>
      </c>
      <c r="H16" s="176">
        <f t="shared" si="3"/>
        <v>26.206259685604412</v>
      </c>
      <c r="I16" s="176">
        <f t="shared" si="3"/>
        <v>22.406352031191773</v>
      </c>
      <c r="J16" s="177">
        <f t="shared" si="3"/>
        <v>198.1721</v>
      </c>
      <c r="K16" s="177">
        <f t="shared" si="3"/>
        <v>169.43714550000001</v>
      </c>
      <c r="L16" s="178">
        <f t="shared" ca="1" si="3"/>
        <v>3241.8843113882895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Chêne rouge d'Amérique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90" zoomScaleNormal="90" workbookViewId="0">
      <selection activeCell="U40" sqref="U40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-2690.3172999311382</v>
      </c>
      <c r="U10" s="190">
        <f>'Données projet'!D9</f>
        <v>10.3222</v>
      </c>
      <c r="V10" s="189">
        <f>U10*T10</f>
        <v>-27769.993233349196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-2690.3172999311378</v>
      </c>
      <c r="U11" s="190">
        <f>'Données projet'!D10</f>
        <v>0.70700000000000007</v>
      </c>
      <c r="V11" s="189">
        <f t="shared" ref="V11" si="0">U11*T11</f>
        <v>-1902.0543310513146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rouge d'Amérique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-1280.1854523695806</v>
      </c>
      <c r="U12" s="190">
        <f>'Données projet'!D11</f>
        <v>3.1108000000000002</v>
      </c>
      <c r="V12" s="189">
        <f t="shared" ref="V12:V19" si="1">U12*T12</f>
        <v>-3982.4009052312917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0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0"/>
      <c r="H16" s="203"/>
      <c r="I16" s="204"/>
      <c r="J16" s="216"/>
      <c r="K16" s="225"/>
      <c r="L16" s="336" t="s">
        <v>254</v>
      </c>
      <c r="M16" s="337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((11900+2720+2890)+(0.8*17510))/(7+1.6+1.7)</f>
        <v>3060.0000000000005</v>
      </c>
      <c r="F17" s="261"/>
      <c r="G17" s="340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0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0"/>
      <c r="H19" s="232" t="s">
        <v>178</v>
      </c>
      <c r="I19" s="232" t="s">
        <v>287</v>
      </c>
      <c r="J19" s="260"/>
      <c r="K19" s="183"/>
      <c r="L19" s="336" t="s">
        <v>288</v>
      </c>
      <c r="M19" s="337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0"/>
      <c r="H20" s="203">
        <v>0</v>
      </c>
      <c r="I20" s="204">
        <f>1300+150+250</f>
        <v>1700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f>200+400</f>
        <v>600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f>200</f>
        <v>200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4</v>
      </c>
      <c r="I23" s="204">
        <v>400</v>
      </c>
      <c r="K23" s="225"/>
      <c r="L23" s="338" t="s">
        <v>260</v>
      </c>
      <c r="M23" s="338"/>
      <c r="N23" s="338"/>
      <c r="O23" s="25"/>
      <c r="P23" s="25"/>
      <c r="Q23" s="265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-74951.902691064184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8</v>
      </c>
      <c r="C24" s="204">
        <v>0</v>
      </c>
      <c r="D24" s="194">
        <f t="shared" ref="D24:D42" si="2">B24*C24</f>
        <v>0</v>
      </c>
      <c r="E24" s="206"/>
      <c r="F24" s="264"/>
      <c r="H24" s="203">
        <v>5</v>
      </c>
      <c r="I24" s="204">
        <v>200</v>
      </c>
      <c r="K24" s="225"/>
      <c r="O24" s="25"/>
      <c r="P24" s="25"/>
      <c r="Q24" s="265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21</v>
      </c>
      <c r="C25" s="204">
        <v>4</v>
      </c>
      <c r="D25" s="194">
        <f t="shared" si="2"/>
        <v>84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 t="s">
        <v>324</v>
      </c>
      <c r="R25" s="25"/>
      <c r="S25" s="198" t="s">
        <v>266</v>
      </c>
      <c r="T25" s="335">
        <f ca="1">T23-T24</f>
        <v>-74951.902691064184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21</v>
      </c>
      <c r="C26" s="204">
        <v>5</v>
      </c>
      <c r="D26" s="194">
        <f t="shared" si="2"/>
        <v>105</v>
      </c>
      <c r="E26" s="206"/>
      <c r="F26" s="264"/>
      <c r="G26" s="259"/>
      <c r="H26" s="203"/>
      <c r="I26" s="204"/>
      <c r="K26" s="225"/>
      <c r="L26" s="322" t="s">
        <v>258</v>
      </c>
      <c r="M26" s="323"/>
      <c r="N26" s="323"/>
      <c r="O26" s="323"/>
      <c r="P26" s="324"/>
      <c r="Q26" s="265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21</v>
      </c>
      <c r="C27" s="204">
        <v>7</v>
      </c>
      <c r="D27" s="194">
        <f t="shared" si="2"/>
        <v>147</v>
      </c>
      <c r="E27" s="206"/>
      <c r="F27" s="264"/>
      <c r="G27" s="259"/>
      <c r="H27" s="203"/>
      <c r="I27" s="204"/>
      <c r="K27" s="225"/>
      <c r="L27" s="325"/>
      <c r="M27" s="326"/>
      <c r="N27" s="326"/>
      <c r="O27" s="326"/>
      <c r="P27" s="327"/>
      <c r="Q27" s="265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21</v>
      </c>
      <c r="C28" s="204">
        <v>9</v>
      </c>
      <c r="D28" s="194">
        <f t="shared" si="2"/>
        <v>189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21</v>
      </c>
      <c r="C29" s="204">
        <v>10</v>
      </c>
      <c r="D29" s="194">
        <f t="shared" si="2"/>
        <v>210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21</v>
      </c>
      <c r="C30" s="204">
        <v>11</v>
      </c>
      <c r="D30" s="194">
        <f t="shared" si="2"/>
        <v>231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21</v>
      </c>
      <c r="C31" s="204">
        <v>11</v>
      </c>
      <c r="D31" s="194">
        <f t="shared" si="2"/>
        <v>231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21</v>
      </c>
      <c r="C32" s="204">
        <v>11</v>
      </c>
      <c r="D32" s="194">
        <f t="shared" si="2"/>
        <v>231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21</v>
      </c>
      <c r="C33" s="204">
        <v>11</v>
      </c>
      <c r="D33" s="194">
        <f t="shared" si="2"/>
        <v>231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21</v>
      </c>
      <c r="C34" s="204">
        <v>13</v>
      </c>
      <c r="D34" s="194">
        <f t="shared" si="2"/>
        <v>273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80</v>
      </c>
      <c r="B35" s="193">
        <f>'Données projet'!D48</f>
        <v>21</v>
      </c>
      <c r="C35" s="204">
        <v>13</v>
      </c>
      <c r="D35" s="194">
        <f t="shared" si="2"/>
        <v>273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85</v>
      </c>
      <c r="B36" s="193">
        <f>'Données projet'!D49</f>
        <v>21</v>
      </c>
      <c r="C36" s="204">
        <v>15</v>
      </c>
      <c r="D36" s="194">
        <f t="shared" si="2"/>
        <v>315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90</v>
      </c>
      <c r="B37" s="193">
        <f>'Données projet'!D50</f>
        <v>21</v>
      </c>
      <c r="C37" s="204">
        <v>15</v>
      </c>
      <c r="D37" s="194">
        <f t="shared" si="2"/>
        <v>315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95</v>
      </c>
      <c r="B38" s="193">
        <f>'Données projet'!D51</f>
        <v>21</v>
      </c>
      <c r="C38" s="204">
        <v>25</v>
      </c>
      <c r="D38" s="194">
        <f t="shared" si="2"/>
        <v>525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100</v>
      </c>
      <c r="B39" s="193">
        <f>'Données projet'!D52</f>
        <v>21</v>
      </c>
      <c r="C39" s="204">
        <v>35</v>
      </c>
      <c r="D39" s="194">
        <f t="shared" si="2"/>
        <v>735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105</v>
      </c>
      <c r="B40" s="193">
        <f>'Données projet'!D53</f>
        <v>20</v>
      </c>
      <c r="C40" s="204">
        <v>35</v>
      </c>
      <c r="D40" s="194">
        <f t="shared" si="2"/>
        <v>700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110</v>
      </c>
      <c r="B41" s="193">
        <f>'Données projet'!D54</f>
        <v>19</v>
      </c>
      <c r="C41" s="204">
        <v>50</v>
      </c>
      <c r="D41" s="194">
        <f t="shared" si="2"/>
        <v>950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115</v>
      </c>
      <c r="B42" s="193">
        <f>'Données projet'!D55</f>
        <v>285</v>
      </c>
      <c r="C42" s="204">
        <v>70</v>
      </c>
      <c r="D42" s="194">
        <f t="shared" si="2"/>
        <v>19950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f>(1190+(0.8*1190))/0.7</f>
        <v>3060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0</v>
      </c>
      <c r="C54" s="206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8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21</v>
      </c>
      <c r="C56" s="204">
        <v>4</v>
      </c>
      <c r="D56" s="191">
        <f t="shared" si="4"/>
        <v>84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21</v>
      </c>
      <c r="C57" s="204">
        <v>5</v>
      </c>
      <c r="D57" s="191">
        <f t="shared" si="4"/>
        <v>105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21</v>
      </c>
      <c r="C58" s="204">
        <v>7</v>
      </c>
      <c r="D58" s="191">
        <f t="shared" si="4"/>
        <v>147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21</v>
      </c>
      <c r="C59" s="204">
        <v>9</v>
      </c>
      <c r="D59" s="191">
        <f t="shared" si="4"/>
        <v>189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21</v>
      </c>
      <c r="C60" s="204">
        <v>10</v>
      </c>
      <c r="D60" s="191">
        <f t="shared" si="4"/>
        <v>210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21</v>
      </c>
      <c r="C61" s="204">
        <v>11</v>
      </c>
      <c r="D61" s="191">
        <f t="shared" si="4"/>
        <v>231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21</v>
      </c>
      <c r="C62" s="204">
        <v>11</v>
      </c>
      <c r="D62" s="191">
        <f t="shared" si="4"/>
        <v>231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21</v>
      </c>
      <c r="C63" s="204">
        <v>11</v>
      </c>
      <c r="D63" s="191">
        <f t="shared" si="4"/>
        <v>231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21</v>
      </c>
      <c r="C64" s="204">
        <v>11</v>
      </c>
      <c r="D64" s="191">
        <f t="shared" si="4"/>
        <v>231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21</v>
      </c>
      <c r="C65" s="204">
        <v>13</v>
      </c>
      <c r="D65" s="191">
        <f t="shared" si="4"/>
        <v>273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80</v>
      </c>
      <c r="B66" s="193">
        <f>'Données projet'!D74</f>
        <v>21</v>
      </c>
      <c r="C66" s="204">
        <v>13</v>
      </c>
      <c r="D66" s="191">
        <f t="shared" si="4"/>
        <v>273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85</v>
      </c>
      <c r="B67" s="193">
        <f>'Données projet'!D75</f>
        <v>21</v>
      </c>
      <c r="C67" s="204">
        <v>15</v>
      </c>
      <c r="D67" s="191">
        <f t="shared" si="4"/>
        <v>315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90</v>
      </c>
      <c r="B68" s="193">
        <f>'Données projet'!D76</f>
        <v>21</v>
      </c>
      <c r="C68" s="204">
        <v>15</v>
      </c>
      <c r="D68" s="191">
        <f t="shared" si="4"/>
        <v>315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95</v>
      </c>
      <c r="B69" s="193">
        <f>'Données projet'!D77</f>
        <v>21</v>
      </c>
      <c r="C69" s="204">
        <v>25</v>
      </c>
      <c r="D69" s="191">
        <f t="shared" si="4"/>
        <v>525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100</v>
      </c>
      <c r="B70" s="193">
        <f>'Données projet'!D78</f>
        <v>21</v>
      </c>
      <c r="C70" s="204">
        <v>35</v>
      </c>
      <c r="D70" s="191">
        <f t="shared" si="4"/>
        <v>735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105</v>
      </c>
      <c r="B71" s="193">
        <f>'Données projet'!D79</f>
        <v>20</v>
      </c>
      <c r="C71" s="204">
        <v>35</v>
      </c>
      <c r="D71" s="191">
        <f t="shared" si="4"/>
        <v>700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110</v>
      </c>
      <c r="B72" s="193">
        <f>'Données projet'!D80</f>
        <v>19</v>
      </c>
      <c r="C72" s="204">
        <v>50</v>
      </c>
      <c r="D72" s="191">
        <f t="shared" si="4"/>
        <v>950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115</v>
      </c>
      <c r="B73" s="193">
        <f>'Données projet'!D81</f>
        <v>285</v>
      </c>
      <c r="C73" s="204">
        <v>70</v>
      </c>
      <c r="D73" s="191">
        <f t="shared" si="4"/>
        <v>19950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Chêne rouge d'Amérique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f>(5270+(0.8*5270))/3.1</f>
        <v>3060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15</v>
      </c>
      <c r="B85" s="193">
        <f>'Données projet'!D88</f>
        <v>21</v>
      </c>
      <c r="C85" s="204">
        <v>8.5</v>
      </c>
      <c r="D85" s="191">
        <f>B85*C85</f>
        <v>178.5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20</v>
      </c>
      <c r="B86" s="193">
        <f>'Données projet'!D89</f>
        <v>43</v>
      </c>
      <c r="C86" s="204">
        <v>9</v>
      </c>
      <c r="D86" s="191">
        <f t="shared" ref="D86:D104" si="6">B86*C86</f>
        <v>387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25</v>
      </c>
      <c r="B87" s="193">
        <f>'Données projet'!D90</f>
        <v>44</v>
      </c>
      <c r="C87" s="204">
        <v>9</v>
      </c>
      <c r="D87" s="191">
        <f t="shared" si="6"/>
        <v>396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30</v>
      </c>
      <c r="B88" s="193">
        <f>'Données projet'!D91</f>
        <v>44</v>
      </c>
      <c r="C88" s="204">
        <v>9</v>
      </c>
      <c r="D88" s="191">
        <f t="shared" si="6"/>
        <v>396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35</v>
      </c>
      <c r="B89" s="193">
        <f>'Données projet'!D92</f>
        <v>42</v>
      </c>
      <c r="C89" s="204">
        <v>9</v>
      </c>
      <c r="D89" s="191">
        <f t="shared" si="6"/>
        <v>378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40</v>
      </c>
      <c r="B90" s="193">
        <f>'Données projet'!D93</f>
        <v>39</v>
      </c>
      <c r="C90" s="204">
        <v>30</v>
      </c>
      <c r="D90" s="191">
        <f t="shared" si="6"/>
        <v>1170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45</v>
      </c>
      <c r="B91" s="193">
        <f>'Données projet'!D94</f>
        <v>36</v>
      </c>
      <c r="C91" s="204">
        <v>30</v>
      </c>
      <c r="D91" s="191">
        <f t="shared" si="6"/>
        <v>1080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50</v>
      </c>
      <c r="B92" s="193">
        <f>'Données projet'!D95</f>
        <v>33</v>
      </c>
      <c r="C92" s="204">
        <v>30</v>
      </c>
      <c r="D92" s="191">
        <f t="shared" si="6"/>
        <v>990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55</v>
      </c>
      <c r="B93" s="193">
        <f>'Données projet'!D96</f>
        <v>29</v>
      </c>
      <c r="C93" s="204">
        <v>30</v>
      </c>
      <c r="D93" s="191">
        <f t="shared" si="6"/>
        <v>870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60</v>
      </c>
      <c r="B94" s="193">
        <f>'Données projet'!D97</f>
        <v>26</v>
      </c>
      <c r="C94" s="204">
        <v>46</v>
      </c>
      <c r="D94" s="191">
        <f t="shared" si="6"/>
        <v>1196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65</v>
      </c>
      <c r="B95" s="193">
        <f>'Données projet'!D98</f>
        <v>23</v>
      </c>
      <c r="C95" s="204">
        <v>46</v>
      </c>
      <c r="D95" s="191">
        <f t="shared" si="6"/>
        <v>1058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70</v>
      </c>
      <c r="B96" s="193">
        <f>'Données projet'!D99</f>
        <v>249</v>
      </c>
      <c r="C96" s="204">
        <v>46</v>
      </c>
      <c r="D96" s="191">
        <f t="shared" si="6"/>
        <v>11454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str">
        <f>IF(O103+1&lt;=MIN('Données projet'!$E$9:$E$18),O103+1,"STOP")</f>
        <v>STOP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2022-04-11T12:42:25Z</dcterms:modified>
</cp:coreProperties>
</file>