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10"/>
  <workbookPr/>
  <mc:AlternateContent xmlns:mc="http://schemas.openxmlformats.org/markup-compatibility/2006">
    <mc:Choice Requires="x15">
      <x15ac:absPath xmlns:x15ac="http://schemas.microsoft.com/office/spreadsheetml/2010/11/ac" url="/Volumes/GoogleDrive/Drive partagés/STOCK CO2/5 - STOCKEURS/02-FORESTIER/1-MONTAGE/039-B-DE SAIZIEU-NAQ(40)-LE BOIS DE FRANCHON-Arsague/"/>
    </mc:Choice>
  </mc:AlternateContent>
  <xr:revisionPtr revIDLastSave="0" documentId="13_ncr:1_{0AD17D4B-365D-5C42-9341-EB8250FD1511}" xr6:coauthVersionLast="45" xr6:coauthVersionMax="45" xr10:uidLastSave="{00000000-0000-0000-0000-000000000000}"/>
  <bookViews>
    <workbookView xWindow="3300" yWindow="2180" windowWidth="25280" windowHeight="15540" tabRatio="766" firstSheet="1" activeTab="1" xr2:uid="{00000000-000D-0000-FFFF-FFFF00000000}"/>
  </bookViews>
  <sheets>
    <sheet name="Tables de production employées" sheetId="23" r:id="rId1"/>
    <sheet name="Récapitulatif des résultats" sheetId="24" r:id="rId2"/>
    <sheet name="Pin Taeda" sheetId="13" r:id="rId3"/>
    <sheet name="Sequoia Sempervirens" sheetId="18" r:id="rId4"/>
    <sheet name="Tulipier de Virginie" sheetId="19" r:id="rId5"/>
    <sheet name="D" sheetId="20" r:id="rId6"/>
    <sheet name="E" sheetId="26" r:id="rId7"/>
    <sheet name="F" sheetId="21" r:id="rId8"/>
  </sheets>
  <definedNames>
    <definedName name="_xlnm.Print_Area" localSheetId="0">'Tables de production employées'!$B$2:$R$45,'Tables de production employées'!$B$47:$R$90,'Tables de production employées'!$B$93:$R$136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09" i="19" l="1"/>
  <c r="D51" i="19"/>
  <c r="D49" i="19"/>
  <c r="D47" i="19"/>
  <c r="D45" i="19"/>
  <c r="D43" i="19"/>
  <c r="D41" i="19"/>
  <c r="D39" i="19"/>
  <c r="D37" i="19"/>
  <c r="D35" i="19"/>
  <c r="D33" i="19"/>
  <c r="D31" i="19"/>
  <c r="D29" i="19"/>
  <c r="C29" i="19"/>
  <c r="B30" i="19" s="1"/>
  <c r="B28" i="19"/>
  <c r="D27" i="19"/>
  <c r="C27" i="19"/>
  <c r="B26" i="19"/>
  <c r="C26" i="19" s="1"/>
  <c r="D25" i="19"/>
  <c r="D53" i="19"/>
  <c r="D55" i="19"/>
  <c r="F55" i="19" s="1"/>
  <c r="E55" i="19"/>
  <c r="E56" i="19"/>
  <c r="F56" i="19"/>
  <c r="D57" i="19"/>
  <c r="F57" i="19" s="1"/>
  <c r="E57" i="19"/>
  <c r="E58" i="19"/>
  <c r="F58" i="19" s="1"/>
  <c r="D59" i="19"/>
  <c r="E59" i="19"/>
  <c r="F59" i="19"/>
  <c r="E60" i="19"/>
  <c r="F60" i="19"/>
  <c r="D61" i="19"/>
  <c r="F61" i="19" s="1"/>
  <c r="E61" i="19"/>
  <c r="E62" i="19"/>
  <c r="F62" i="19"/>
  <c r="D63" i="19"/>
  <c r="E63" i="19"/>
  <c r="E64" i="19"/>
  <c r="F64" i="19" s="1"/>
  <c r="D65" i="19"/>
  <c r="F65" i="19" s="1"/>
  <c r="E65" i="19"/>
  <c r="E66" i="19"/>
  <c r="F66" i="19" s="1"/>
  <c r="D67" i="19"/>
  <c r="E67" i="19"/>
  <c r="F67" i="19"/>
  <c r="E68" i="19"/>
  <c r="F68" i="19"/>
  <c r="D69" i="19"/>
  <c r="E69" i="19"/>
  <c r="E70" i="19"/>
  <c r="F70" i="19"/>
  <c r="D71" i="19"/>
  <c r="F71" i="19" s="1"/>
  <c r="E71" i="19"/>
  <c r="E72" i="19"/>
  <c r="F72" i="19" s="1"/>
  <c r="D73" i="19"/>
  <c r="E73" i="19"/>
  <c r="F73" i="19"/>
  <c r="E74" i="19"/>
  <c r="F74" i="19"/>
  <c r="D75" i="19"/>
  <c r="E75" i="19"/>
  <c r="E76" i="19"/>
  <c r="F76" i="19"/>
  <c r="D77" i="19"/>
  <c r="E77" i="19"/>
  <c r="F77" i="19"/>
  <c r="E78" i="19"/>
  <c r="F78" i="19" s="1"/>
  <c r="B27" i="19" l="1"/>
  <c r="C28" i="19"/>
  <c r="F69" i="19"/>
  <c r="C31" i="19"/>
  <c r="F63" i="19"/>
  <c r="F75" i="19"/>
  <c r="C33" i="19" l="1"/>
  <c r="B32" i="19"/>
  <c r="C30" i="19"/>
  <c r="B29" i="19"/>
  <c r="C32" i="19" l="1"/>
  <c r="B31" i="19"/>
  <c r="C35" i="19"/>
  <c r="B34" i="19"/>
  <c r="C37" i="19" l="1"/>
  <c r="B36" i="19"/>
  <c r="C34" i="19"/>
  <c r="B33" i="19"/>
  <c r="B35" i="19" l="1"/>
  <c r="C36" i="19"/>
  <c r="B38" i="19"/>
  <c r="C39" i="19"/>
  <c r="C41" i="19" l="1"/>
  <c r="B40" i="19"/>
  <c r="C38" i="19"/>
  <c r="B37" i="19"/>
  <c r="B39" i="19" l="1"/>
  <c r="C40" i="19"/>
  <c r="B42" i="19"/>
  <c r="C43" i="19"/>
  <c r="B44" i="19" l="1"/>
  <c r="C45" i="19"/>
  <c r="B41" i="19"/>
  <c r="C42" i="19"/>
  <c r="C47" i="19" l="1"/>
  <c r="B46" i="19"/>
  <c r="C44" i="19"/>
  <c r="B43" i="19"/>
  <c r="C46" i="19" l="1"/>
  <c r="B45" i="19"/>
  <c r="B48" i="19"/>
  <c r="C49" i="19"/>
  <c r="B50" i="19" l="1"/>
  <c r="C51" i="19"/>
  <c r="B47" i="19"/>
  <c r="C48" i="19"/>
  <c r="C50" i="19" l="1"/>
  <c r="B49" i="19"/>
  <c r="B52" i="19"/>
  <c r="C53" i="19"/>
  <c r="B54" i="19" l="1"/>
  <c r="C55" i="19"/>
  <c r="B51" i="19"/>
  <c r="C52" i="19"/>
  <c r="B53" i="19" l="1"/>
  <c r="C54" i="19"/>
  <c r="C57" i="19"/>
  <c r="B56" i="19"/>
  <c r="B55" i="19" l="1"/>
  <c r="C56" i="19"/>
  <c r="C59" i="19"/>
  <c r="B58" i="19"/>
  <c r="C61" i="19" l="1"/>
  <c r="B60" i="19"/>
  <c r="C58" i="19"/>
  <c r="B57" i="19"/>
  <c r="G57" i="19" s="1"/>
  <c r="G56" i="19"/>
  <c r="B59" i="19" l="1"/>
  <c r="G59" i="19" s="1"/>
  <c r="G58" i="19"/>
  <c r="C60" i="19"/>
  <c r="C63" i="19"/>
  <c r="B62" i="19"/>
  <c r="B64" i="19" l="1"/>
  <c r="C65" i="19"/>
  <c r="G60" i="19"/>
  <c r="B61" i="19"/>
  <c r="G61" i="19" s="1"/>
  <c r="C62" i="19"/>
  <c r="B63" i="19" l="1"/>
  <c r="G63" i="19" s="1"/>
  <c r="G62" i="19"/>
  <c r="C64" i="19"/>
  <c r="B66" i="19"/>
  <c r="C67" i="19"/>
  <c r="C69" i="19" l="1"/>
  <c r="B68" i="19"/>
  <c r="G64" i="19"/>
  <c r="C66" i="19"/>
  <c r="B65" i="19"/>
  <c r="G65" i="19" s="1"/>
  <c r="C68" i="19" l="1"/>
  <c r="B67" i="19"/>
  <c r="G67" i="19" s="1"/>
  <c r="G66" i="19"/>
  <c r="B70" i="19"/>
  <c r="C71" i="19"/>
  <c r="C73" i="19" l="1"/>
  <c r="B72" i="19"/>
  <c r="C70" i="19"/>
  <c r="G68" i="19"/>
  <c r="B69" i="19"/>
  <c r="G69" i="19" s="1"/>
  <c r="B71" i="19" l="1"/>
  <c r="G71" i="19" s="1"/>
  <c r="C72" i="19"/>
  <c r="G70" i="19"/>
  <c r="C75" i="19"/>
  <c r="B74" i="19"/>
  <c r="B76" i="19" l="1"/>
  <c r="C77" i="19"/>
  <c r="B78" i="19" s="1"/>
  <c r="G72" i="19"/>
  <c r="C74" i="19"/>
  <c r="B73" i="19"/>
  <c r="G73" i="19" s="1"/>
  <c r="D51" i="18"/>
  <c r="D49" i="18"/>
  <c r="D47" i="18"/>
  <c r="D45" i="18"/>
  <c r="D43" i="18"/>
  <c r="D41" i="18"/>
  <c r="D39" i="18"/>
  <c r="D37" i="18"/>
  <c r="D35" i="18"/>
  <c r="D33" i="18"/>
  <c r="D31" i="18"/>
  <c r="C94" i="18" s="1"/>
  <c r="D29" i="18"/>
  <c r="D27" i="18"/>
  <c r="C83" i="18" s="1"/>
  <c r="C27" i="18"/>
  <c r="C29" i="18" s="1"/>
  <c r="B26" i="18"/>
  <c r="C26" i="18" s="1"/>
  <c r="D25" i="18"/>
  <c r="C82" i="18" s="1"/>
  <c r="B94" i="18"/>
  <c r="B96" i="19"/>
  <c r="G108" i="18"/>
  <c r="C84" i="18"/>
  <c r="F93" i="18"/>
  <c r="E93" i="18"/>
  <c r="F92" i="18"/>
  <c r="E92" i="18"/>
  <c r="F91" i="18"/>
  <c r="E91" i="18"/>
  <c r="F90" i="18"/>
  <c r="E90" i="18"/>
  <c r="F89" i="18"/>
  <c r="E89" i="18"/>
  <c r="F88" i="18"/>
  <c r="E88" i="18"/>
  <c r="B82" i="18"/>
  <c r="B95" i="13"/>
  <c r="B94" i="13"/>
  <c r="B93" i="13"/>
  <c r="B92" i="13"/>
  <c r="B91" i="13"/>
  <c r="B90" i="13"/>
  <c r="B89" i="13"/>
  <c r="B88" i="13"/>
  <c r="B87" i="13"/>
  <c r="B86" i="13"/>
  <c r="N5" i="18"/>
  <c r="AI5" i="18"/>
  <c r="J6" i="18"/>
  <c r="K6" i="18" s="1"/>
  <c r="N6" i="18"/>
  <c r="N7" i="18"/>
  <c r="N8" i="18"/>
  <c r="N9" i="18"/>
  <c r="N10" i="18"/>
  <c r="N11" i="18"/>
  <c r="N12" i="18"/>
  <c r="N13" i="18"/>
  <c r="N14" i="18"/>
  <c r="N15" i="18"/>
  <c r="N16" i="18"/>
  <c r="N17" i="18"/>
  <c r="N18" i="18"/>
  <c r="N19" i="18"/>
  <c r="N20" i="18"/>
  <c r="N21" i="18"/>
  <c r="N22" i="18"/>
  <c r="N23" i="18"/>
  <c r="N24" i="18"/>
  <c r="N25" i="18"/>
  <c r="N26" i="18"/>
  <c r="N27" i="18"/>
  <c r="N28" i="18"/>
  <c r="N29" i="18"/>
  <c r="N30" i="18"/>
  <c r="N31" i="18"/>
  <c r="N32" i="18"/>
  <c r="N33" i="18"/>
  <c r="N34" i="18"/>
  <c r="N35" i="18"/>
  <c r="N36" i="18"/>
  <c r="Q36" i="18"/>
  <c r="U36" i="18"/>
  <c r="V36" i="18"/>
  <c r="N37" i="18"/>
  <c r="Q37" i="18"/>
  <c r="R37" i="18"/>
  <c r="U37" i="18"/>
  <c r="V37" i="18"/>
  <c r="Y37" i="18"/>
  <c r="AB37" i="18"/>
  <c r="AC37" i="18"/>
  <c r="AD37" i="18"/>
  <c r="AE37" i="18"/>
  <c r="AF37" i="18"/>
  <c r="AG37" i="18"/>
  <c r="AH37" i="18"/>
  <c r="AI37" i="18"/>
  <c r="AL37" i="18"/>
  <c r="AM37" i="18"/>
  <c r="AN37" i="18"/>
  <c r="AO37" i="18"/>
  <c r="AP37" i="18"/>
  <c r="AQ37" i="18"/>
  <c r="AR37" i="18"/>
  <c r="AS37" i="18"/>
  <c r="AT37" i="18"/>
  <c r="N38" i="18"/>
  <c r="Q38" i="18"/>
  <c r="R38" i="18"/>
  <c r="U38" i="18"/>
  <c r="V38" i="18"/>
  <c r="Y38" i="18"/>
  <c r="AB38" i="18"/>
  <c r="AC38" i="18"/>
  <c r="AD38" i="18"/>
  <c r="AE38" i="18"/>
  <c r="AF38" i="18"/>
  <c r="AG38" i="18"/>
  <c r="AH38" i="18"/>
  <c r="AI38" i="18"/>
  <c r="AL38" i="18"/>
  <c r="AM38" i="18"/>
  <c r="AN38" i="18"/>
  <c r="AO38" i="18"/>
  <c r="AP38" i="18"/>
  <c r="AQ38" i="18"/>
  <c r="AR38" i="18"/>
  <c r="AS38" i="18"/>
  <c r="AT38" i="18"/>
  <c r="N39" i="18"/>
  <c r="Q39" i="18"/>
  <c r="R39" i="18"/>
  <c r="U39" i="18"/>
  <c r="V39" i="18"/>
  <c r="Y39" i="18"/>
  <c r="AB39" i="18"/>
  <c r="AC39" i="18"/>
  <c r="AD39" i="18"/>
  <c r="AE39" i="18"/>
  <c r="AF39" i="18"/>
  <c r="AG39" i="18"/>
  <c r="AH39" i="18"/>
  <c r="AI39" i="18"/>
  <c r="AL39" i="18"/>
  <c r="AM39" i="18"/>
  <c r="AN39" i="18"/>
  <c r="AO39" i="18"/>
  <c r="AP39" i="18"/>
  <c r="AQ39" i="18"/>
  <c r="AR39" i="18"/>
  <c r="AS39" i="18"/>
  <c r="AT39" i="18"/>
  <c r="N40" i="18"/>
  <c r="Q40" i="18"/>
  <c r="R40" i="18"/>
  <c r="U40" i="18"/>
  <c r="V40" i="18"/>
  <c r="Y40" i="18"/>
  <c r="AB40" i="18"/>
  <c r="AC40" i="18"/>
  <c r="AD40" i="18"/>
  <c r="AE40" i="18"/>
  <c r="AF40" i="18"/>
  <c r="AG40" i="18"/>
  <c r="AH40" i="18"/>
  <c r="AI40" i="18"/>
  <c r="AL40" i="18"/>
  <c r="AM40" i="18"/>
  <c r="AN40" i="18"/>
  <c r="AO40" i="18"/>
  <c r="AP40" i="18"/>
  <c r="AQ40" i="18"/>
  <c r="AR40" i="18"/>
  <c r="AS40" i="18"/>
  <c r="AT40" i="18"/>
  <c r="N41" i="18"/>
  <c r="Q41" i="18"/>
  <c r="R41" i="18"/>
  <c r="U41" i="18"/>
  <c r="V41" i="18"/>
  <c r="Y41" i="18"/>
  <c r="AB41" i="18"/>
  <c r="AC41" i="18"/>
  <c r="AD41" i="18"/>
  <c r="AE41" i="18"/>
  <c r="AF41" i="18"/>
  <c r="AG41" i="18"/>
  <c r="AH41" i="18"/>
  <c r="AI41" i="18"/>
  <c r="AL41" i="18"/>
  <c r="AM41" i="18"/>
  <c r="AN41" i="18"/>
  <c r="AO41" i="18"/>
  <c r="AP41" i="18"/>
  <c r="AQ41" i="18"/>
  <c r="AR41" i="18"/>
  <c r="AS41" i="18"/>
  <c r="AT41" i="18"/>
  <c r="N42" i="18"/>
  <c r="Q42" i="18"/>
  <c r="R42" i="18"/>
  <c r="U42" i="18"/>
  <c r="V42" i="18"/>
  <c r="Y42" i="18"/>
  <c r="AB42" i="18"/>
  <c r="AC42" i="18"/>
  <c r="AD42" i="18"/>
  <c r="AE42" i="18"/>
  <c r="AF42" i="18"/>
  <c r="AG42" i="18"/>
  <c r="AH42" i="18"/>
  <c r="AI42" i="18"/>
  <c r="AL42" i="18"/>
  <c r="AM42" i="18"/>
  <c r="AN42" i="18"/>
  <c r="AO42" i="18"/>
  <c r="AP42" i="18"/>
  <c r="AQ42" i="18"/>
  <c r="AR42" i="18"/>
  <c r="AS42" i="18"/>
  <c r="AT42" i="18"/>
  <c r="N43" i="18"/>
  <c r="Q43" i="18"/>
  <c r="R43" i="18"/>
  <c r="U43" i="18"/>
  <c r="V43" i="18"/>
  <c r="Y43" i="18"/>
  <c r="AB43" i="18"/>
  <c r="AC43" i="18"/>
  <c r="AD43" i="18"/>
  <c r="AE43" i="18"/>
  <c r="AF43" i="18"/>
  <c r="AG43" i="18"/>
  <c r="AH43" i="18"/>
  <c r="AI43" i="18"/>
  <c r="AL43" i="18"/>
  <c r="AM43" i="18"/>
  <c r="AN43" i="18"/>
  <c r="AO43" i="18"/>
  <c r="AP43" i="18"/>
  <c r="AQ43" i="18"/>
  <c r="AR43" i="18"/>
  <c r="AS43" i="18"/>
  <c r="AT43" i="18"/>
  <c r="N44" i="18"/>
  <c r="Q44" i="18"/>
  <c r="R44" i="18"/>
  <c r="U44" i="18"/>
  <c r="V44" i="18"/>
  <c r="Y44" i="18"/>
  <c r="AB44" i="18"/>
  <c r="AC44" i="18"/>
  <c r="AD44" i="18"/>
  <c r="AE44" i="18"/>
  <c r="AF44" i="18"/>
  <c r="AG44" i="18"/>
  <c r="AH44" i="18"/>
  <c r="AI44" i="18"/>
  <c r="AL44" i="18"/>
  <c r="AM44" i="18"/>
  <c r="AN44" i="18"/>
  <c r="AO44" i="18"/>
  <c r="AP44" i="18"/>
  <c r="AQ44" i="18"/>
  <c r="AR44" i="18"/>
  <c r="AS44" i="18"/>
  <c r="AT44" i="18"/>
  <c r="N45" i="18"/>
  <c r="Q45" i="18"/>
  <c r="R45" i="18"/>
  <c r="U45" i="18"/>
  <c r="V45" i="18"/>
  <c r="Y45" i="18"/>
  <c r="AB45" i="18"/>
  <c r="AC45" i="18"/>
  <c r="AD45" i="18"/>
  <c r="AE45" i="18"/>
  <c r="AF45" i="18"/>
  <c r="AG45" i="18"/>
  <c r="AH45" i="18"/>
  <c r="AI45" i="18"/>
  <c r="AL45" i="18"/>
  <c r="AM45" i="18"/>
  <c r="AN45" i="18"/>
  <c r="AO45" i="18"/>
  <c r="AP45" i="18"/>
  <c r="AQ45" i="18"/>
  <c r="AR45" i="18"/>
  <c r="AS45" i="18"/>
  <c r="AT45" i="18"/>
  <c r="N46" i="18"/>
  <c r="Q46" i="18"/>
  <c r="R46" i="18"/>
  <c r="U46" i="18"/>
  <c r="V46" i="18"/>
  <c r="Y46" i="18"/>
  <c r="AB46" i="18"/>
  <c r="AC46" i="18"/>
  <c r="AD46" i="18"/>
  <c r="AE46" i="18"/>
  <c r="AF46" i="18"/>
  <c r="AG46" i="18"/>
  <c r="AH46" i="18"/>
  <c r="AI46" i="18"/>
  <c r="AL46" i="18"/>
  <c r="AM46" i="18"/>
  <c r="AN46" i="18"/>
  <c r="AO46" i="18"/>
  <c r="AP46" i="18"/>
  <c r="AQ46" i="18"/>
  <c r="AR46" i="18"/>
  <c r="AS46" i="18"/>
  <c r="AT46" i="18"/>
  <c r="N47" i="18"/>
  <c r="Q47" i="18"/>
  <c r="R47" i="18"/>
  <c r="U47" i="18"/>
  <c r="V47" i="18"/>
  <c r="Y47" i="18"/>
  <c r="AB47" i="18"/>
  <c r="AC47" i="18"/>
  <c r="AD47" i="18"/>
  <c r="AE47" i="18"/>
  <c r="AF47" i="18"/>
  <c r="AG47" i="18"/>
  <c r="AH47" i="18"/>
  <c r="AI47" i="18"/>
  <c r="AL47" i="18"/>
  <c r="AM47" i="18"/>
  <c r="AN47" i="18"/>
  <c r="AO47" i="18"/>
  <c r="AP47" i="18"/>
  <c r="AQ47" i="18"/>
  <c r="AR47" i="18"/>
  <c r="AS47" i="18"/>
  <c r="AT47" i="18"/>
  <c r="N48" i="18"/>
  <c r="Q48" i="18"/>
  <c r="R48" i="18"/>
  <c r="U48" i="18"/>
  <c r="V48" i="18"/>
  <c r="Y48" i="18"/>
  <c r="AB48" i="18"/>
  <c r="AC48" i="18"/>
  <c r="AD48" i="18"/>
  <c r="AE48" i="18"/>
  <c r="AF48" i="18"/>
  <c r="AG48" i="18"/>
  <c r="AH48" i="18"/>
  <c r="AI48" i="18"/>
  <c r="AL48" i="18"/>
  <c r="AM48" i="18"/>
  <c r="AN48" i="18"/>
  <c r="AO48" i="18"/>
  <c r="AP48" i="18"/>
  <c r="AQ48" i="18"/>
  <c r="AR48" i="18"/>
  <c r="AS48" i="18"/>
  <c r="AT48" i="18"/>
  <c r="N49" i="18"/>
  <c r="Q49" i="18"/>
  <c r="R49" i="18"/>
  <c r="U49" i="18"/>
  <c r="V49" i="18"/>
  <c r="Y49" i="18"/>
  <c r="AB49" i="18"/>
  <c r="AC49" i="18"/>
  <c r="AD49" i="18"/>
  <c r="AE49" i="18"/>
  <c r="AF49" i="18"/>
  <c r="AG49" i="18"/>
  <c r="AH49" i="18"/>
  <c r="AI49" i="18"/>
  <c r="AL49" i="18"/>
  <c r="AM49" i="18"/>
  <c r="AN49" i="18"/>
  <c r="AO49" i="18"/>
  <c r="AP49" i="18"/>
  <c r="AQ49" i="18"/>
  <c r="AR49" i="18"/>
  <c r="AS49" i="18"/>
  <c r="AT49" i="18"/>
  <c r="N50" i="18"/>
  <c r="Q50" i="18"/>
  <c r="R50" i="18"/>
  <c r="U50" i="18"/>
  <c r="V50" i="18"/>
  <c r="Y50" i="18"/>
  <c r="AB50" i="18"/>
  <c r="AC50" i="18"/>
  <c r="AD50" i="18"/>
  <c r="AE50" i="18"/>
  <c r="AF50" i="18"/>
  <c r="AG50" i="18"/>
  <c r="AH50" i="18"/>
  <c r="AI50" i="18"/>
  <c r="AL50" i="18"/>
  <c r="AM50" i="18"/>
  <c r="AN50" i="18"/>
  <c r="AO50" i="18"/>
  <c r="AP50" i="18"/>
  <c r="AQ50" i="18"/>
  <c r="AR50" i="18"/>
  <c r="AS50" i="18"/>
  <c r="AT50" i="18"/>
  <c r="N51" i="18"/>
  <c r="Q51" i="18"/>
  <c r="R51" i="18"/>
  <c r="U51" i="18"/>
  <c r="V51" i="18"/>
  <c r="Y51" i="18"/>
  <c r="AB51" i="18"/>
  <c r="AC51" i="18"/>
  <c r="AD51" i="18"/>
  <c r="AE51" i="18"/>
  <c r="AF51" i="18"/>
  <c r="AG51" i="18"/>
  <c r="AH51" i="18"/>
  <c r="AI51" i="18"/>
  <c r="AL51" i="18"/>
  <c r="AM51" i="18"/>
  <c r="AN51" i="18"/>
  <c r="AO51" i="18"/>
  <c r="AP51" i="18"/>
  <c r="AQ51" i="18"/>
  <c r="AR51" i="18"/>
  <c r="AS51" i="18"/>
  <c r="AT51" i="18"/>
  <c r="N52" i="18"/>
  <c r="Q52" i="18"/>
  <c r="R52" i="18"/>
  <c r="U52" i="18"/>
  <c r="V52" i="18"/>
  <c r="Y52" i="18"/>
  <c r="AB52" i="18"/>
  <c r="AC52" i="18"/>
  <c r="AD52" i="18"/>
  <c r="AE52" i="18"/>
  <c r="AF52" i="18"/>
  <c r="AG52" i="18"/>
  <c r="AH52" i="18"/>
  <c r="AI52" i="18"/>
  <c r="AL52" i="18"/>
  <c r="AM52" i="18"/>
  <c r="AN52" i="18"/>
  <c r="AO52" i="18"/>
  <c r="AP52" i="18"/>
  <c r="AQ52" i="18"/>
  <c r="AR52" i="18"/>
  <c r="AS52" i="18"/>
  <c r="AT52" i="18"/>
  <c r="N53" i="18"/>
  <c r="Q53" i="18"/>
  <c r="R53" i="18"/>
  <c r="U53" i="18"/>
  <c r="V53" i="18"/>
  <c r="Y53" i="18"/>
  <c r="AB53" i="18"/>
  <c r="AC53" i="18"/>
  <c r="AD53" i="18"/>
  <c r="AE53" i="18"/>
  <c r="AF53" i="18"/>
  <c r="AG53" i="18"/>
  <c r="AH53" i="18"/>
  <c r="AI53" i="18"/>
  <c r="AL53" i="18"/>
  <c r="AM53" i="18"/>
  <c r="AN53" i="18"/>
  <c r="AO53" i="18"/>
  <c r="AP53" i="18"/>
  <c r="AQ53" i="18"/>
  <c r="AR53" i="18"/>
  <c r="AS53" i="18"/>
  <c r="AT53" i="18"/>
  <c r="N54" i="18"/>
  <c r="Q54" i="18"/>
  <c r="R54" i="18"/>
  <c r="U54" i="18"/>
  <c r="V54" i="18"/>
  <c r="Y54" i="18"/>
  <c r="AB54" i="18"/>
  <c r="AC54" i="18"/>
  <c r="AD54" i="18"/>
  <c r="AE54" i="18"/>
  <c r="AF54" i="18"/>
  <c r="AG54" i="18"/>
  <c r="AH54" i="18"/>
  <c r="AI54" i="18"/>
  <c r="AL54" i="18"/>
  <c r="AM54" i="18"/>
  <c r="AN54" i="18"/>
  <c r="AO54" i="18"/>
  <c r="AP54" i="18"/>
  <c r="AQ54" i="18"/>
  <c r="AR54" i="18"/>
  <c r="AS54" i="18"/>
  <c r="AT54" i="18"/>
  <c r="N55" i="18"/>
  <c r="Q55" i="18"/>
  <c r="R55" i="18"/>
  <c r="U55" i="18"/>
  <c r="V55" i="18"/>
  <c r="Y55" i="18"/>
  <c r="AB55" i="18"/>
  <c r="AC55" i="18"/>
  <c r="AD55" i="18"/>
  <c r="AE55" i="18"/>
  <c r="AF55" i="18"/>
  <c r="AG55" i="18"/>
  <c r="AH55" i="18"/>
  <c r="AI55" i="18"/>
  <c r="AL55" i="18"/>
  <c r="AM55" i="18"/>
  <c r="AN55" i="18"/>
  <c r="AO55" i="18"/>
  <c r="AP55" i="18"/>
  <c r="AQ55" i="18"/>
  <c r="AR55" i="18"/>
  <c r="AS55" i="18"/>
  <c r="AT55" i="18"/>
  <c r="N56" i="18"/>
  <c r="Q56" i="18"/>
  <c r="R56" i="18"/>
  <c r="U56" i="18"/>
  <c r="V56" i="18"/>
  <c r="Y56" i="18"/>
  <c r="AB56" i="18"/>
  <c r="AC56" i="18"/>
  <c r="AD56" i="18"/>
  <c r="AE56" i="18"/>
  <c r="AF56" i="18"/>
  <c r="AG56" i="18"/>
  <c r="AH56" i="18"/>
  <c r="AI56" i="18"/>
  <c r="AL56" i="18"/>
  <c r="AM56" i="18"/>
  <c r="AN56" i="18"/>
  <c r="AO56" i="18"/>
  <c r="AP56" i="18"/>
  <c r="AQ56" i="18"/>
  <c r="AR56" i="18"/>
  <c r="AS56" i="18"/>
  <c r="AT56" i="18"/>
  <c r="N57" i="18"/>
  <c r="Q57" i="18"/>
  <c r="R57" i="18"/>
  <c r="U57" i="18"/>
  <c r="V57" i="18"/>
  <c r="Y57" i="18"/>
  <c r="AB57" i="18"/>
  <c r="AC57" i="18"/>
  <c r="AD57" i="18"/>
  <c r="AE57" i="18"/>
  <c r="AF57" i="18"/>
  <c r="AG57" i="18"/>
  <c r="AH57" i="18"/>
  <c r="AI57" i="18"/>
  <c r="AL57" i="18"/>
  <c r="AM57" i="18"/>
  <c r="AN57" i="18"/>
  <c r="AO57" i="18"/>
  <c r="AP57" i="18"/>
  <c r="AQ57" i="18"/>
  <c r="AR57" i="18"/>
  <c r="AS57" i="18"/>
  <c r="AT57" i="18"/>
  <c r="N58" i="18"/>
  <c r="Q58" i="18"/>
  <c r="R58" i="18"/>
  <c r="U58" i="18"/>
  <c r="V58" i="18"/>
  <c r="Y58" i="18"/>
  <c r="AB58" i="18"/>
  <c r="AC58" i="18"/>
  <c r="AD58" i="18"/>
  <c r="AE58" i="18"/>
  <c r="AF58" i="18"/>
  <c r="AG58" i="18"/>
  <c r="AH58" i="18"/>
  <c r="AI58" i="18"/>
  <c r="AL58" i="18"/>
  <c r="AM58" i="18"/>
  <c r="AN58" i="18"/>
  <c r="AO58" i="18"/>
  <c r="AP58" i="18"/>
  <c r="AQ58" i="18"/>
  <c r="AR58" i="18"/>
  <c r="AS58" i="18"/>
  <c r="AT58" i="18"/>
  <c r="N59" i="18"/>
  <c r="Q59" i="18"/>
  <c r="R59" i="18"/>
  <c r="U59" i="18"/>
  <c r="V59" i="18"/>
  <c r="Y59" i="18"/>
  <c r="AB59" i="18"/>
  <c r="AC59" i="18"/>
  <c r="AD59" i="18"/>
  <c r="AE59" i="18"/>
  <c r="AF59" i="18"/>
  <c r="AG59" i="18"/>
  <c r="AH59" i="18"/>
  <c r="AI59" i="18"/>
  <c r="AL59" i="18"/>
  <c r="AM59" i="18"/>
  <c r="AN59" i="18"/>
  <c r="AO59" i="18"/>
  <c r="AP59" i="18"/>
  <c r="AQ59" i="18"/>
  <c r="AR59" i="18"/>
  <c r="AS59" i="18"/>
  <c r="AT59" i="18"/>
  <c r="N60" i="18"/>
  <c r="Q60" i="18"/>
  <c r="R60" i="18"/>
  <c r="U60" i="18"/>
  <c r="V60" i="18"/>
  <c r="Y60" i="18"/>
  <c r="AB60" i="18"/>
  <c r="AC60" i="18"/>
  <c r="AD60" i="18"/>
  <c r="AE60" i="18"/>
  <c r="AF60" i="18"/>
  <c r="AG60" i="18"/>
  <c r="AH60" i="18"/>
  <c r="AI60" i="18"/>
  <c r="AL60" i="18"/>
  <c r="AM60" i="18"/>
  <c r="AN60" i="18"/>
  <c r="AO60" i="18"/>
  <c r="AP60" i="18"/>
  <c r="AQ60" i="18"/>
  <c r="AR60" i="18"/>
  <c r="AS60" i="18"/>
  <c r="AT60" i="18"/>
  <c r="N61" i="18"/>
  <c r="Q61" i="18"/>
  <c r="R61" i="18"/>
  <c r="U61" i="18"/>
  <c r="V61" i="18"/>
  <c r="Y61" i="18"/>
  <c r="AB61" i="18"/>
  <c r="AC61" i="18"/>
  <c r="AD61" i="18"/>
  <c r="AE61" i="18"/>
  <c r="AF61" i="18"/>
  <c r="AG61" i="18"/>
  <c r="AH61" i="18"/>
  <c r="AI61" i="18"/>
  <c r="AL61" i="18"/>
  <c r="AM61" i="18"/>
  <c r="AN61" i="18"/>
  <c r="AO61" i="18"/>
  <c r="AP61" i="18"/>
  <c r="AQ61" i="18"/>
  <c r="AR61" i="18"/>
  <c r="AS61" i="18"/>
  <c r="AT61" i="18"/>
  <c r="N62" i="18"/>
  <c r="Q62" i="18"/>
  <c r="R62" i="18"/>
  <c r="U62" i="18"/>
  <c r="V62" i="18"/>
  <c r="Y62" i="18"/>
  <c r="AB62" i="18"/>
  <c r="AC62" i="18"/>
  <c r="AD62" i="18"/>
  <c r="AE62" i="18"/>
  <c r="AF62" i="18"/>
  <c r="AG62" i="18"/>
  <c r="AH62" i="18"/>
  <c r="AI62" i="18"/>
  <c r="AL62" i="18"/>
  <c r="AM62" i="18"/>
  <c r="AN62" i="18"/>
  <c r="AO62" i="18"/>
  <c r="AP62" i="18"/>
  <c r="AQ62" i="18"/>
  <c r="AR62" i="18"/>
  <c r="AS62" i="18"/>
  <c r="AT62" i="18"/>
  <c r="N63" i="18"/>
  <c r="Q63" i="18"/>
  <c r="R63" i="18"/>
  <c r="U63" i="18"/>
  <c r="V63" i="18"/>
  <c r="Y63" i="18"/>
  <c r="AB63" i="18"/>
  <c r="AC63" i="18"/>
  <c r="AD63" i="18"/>
  <c r="AE63" i="18"/>
  <c r="AF63" i="18"/>
  <c r="AG63" i="18"/>
  <c r="AH63" i="18"/>
  <c r="AI63" i="18"/>
  <c r="AL63" i="18"/>
  <c r="AM63" i="18"/>
  <c r="AN63" i="18"/>
  <c r="AO63" i="18"/>
  <c r="AP63" i="18"/>
  <c r="AQ63" i="18"/>
  <c r="AR63" i="18"/>
  <c r="AS63" i="18"/>
  <c r="AT63" i="18"/>
  <c r="N64" i="18"/>
  <c r="Q64" i="18"/>
  <c r="R64" i="18"/>
  <c r="U64" i="18"/>
  <c r="V64" i="18"/>
  <c r="Y64" i="18"/>
  <c r="AB64" i="18"/>
  <c r="AC64" i="18"/>
  <c r="AD64" i="18"/>
  <c r="AE64" i="18"/>
  <c r="AF64" i="18"/>
  <c r="AG64" i="18"/>
  <c r="AH64" i="18"/>
  <c r="AI64" i="18"/>
  <c r="AL64" i="18"/>
  <c r="AM64" i="18"/>
  <c r="AN64" i="18"/>
  <c r="AO64" i="18"/>
  <c r="AP64" i="18"/>
  <c r="AQ64" i="18"/>
  <c r="AR64" i="18"/>
  <c r="AS64" i="18"/>
  <c r="AT64" i="18"/>
  <c r="N65" i="18"/>
  <c r="Q65" i="18"/>
  <c r="R65" i="18"/>
  <c r="U65" i="18"/>
  <c r="V65" i="18"/>
  <c r="Y65" i="18"/>
  <c r="AB65" i="18"/>
  <c r="AC65" i="18"/>
  <c r="AD65" i="18"/>
  <c r="AE65" i="18"/>
  <c r="AF65" i="18"/>
  <c r="AG65" i="18"/>
  <c r="AH65" i="18"/>
  <c r="AI65" i="18"/>
  <c r="AL65" i="18"/>
  <c r="AM65" i="18"/>
  <c r="AN65" i="18"/>
  <c r="AO65" i="18"/>
  <c r="AP65" i="18"/>
  <c r="AQ65" i="18"/>
  <c r="AR65" i="18"/>
  <c r="AS65" i="18"/>
  <c r="AT65" i="18"/>
  <c r="N66" i="18"/>
  <c r="Q66" i="18"/>
  <c r="R66" i="18"/>
  <c r="U66" i="18"/>
  <c r="V66" i="18"/>
  <c r="Y66" i="18"/>
  <c r="AB66" i="18"/>
  <c r="AC66" i="18"/>
  <c r="AD66" i="18"/>
  <c r="AE66" i="18"/>
  <c r="AF66" i="18"/>
  <c r="AG66" i="18"/>
  <c r="AH66" i="18"/>
  <c r="AI66" i="18"/>
  <c r="AL66" i="18"/>
  <c r="AM66" i="18"/>
  <c r="AN66" i="18"/>
  <c r="AO66" i="18"/>
  <c r="AP66" i="18"/>
  <c r="AQ66" i="18"/>
  <c r="AR66" i="18"/>
  <c r="AS66" i="18"/>
  <c r="AT66" i="18"/>
  <c r="N67" i="18"/>
  <c r="Q67" i="18"/>
  <c r="R67" i="18"/>
  <c r="U67" i="18"/>
  <c r="V67" i="18"/>
  <c r="Y67" i="18"/>
  <c r="AB67" i="18"/>
  <c r="AC67" i="18"/>
  <c r="AD67" i="18"/>
  <c r="AE67" i="18"/>
  <c r="AF67" i="18"/>
  <c r="AG67" i="18"/>
  <c r="AH67" i="18"/>
  <c r="AI67" i="18"/>
  <c r="AL67" i="18"/>
  <c r="AM67" i="18"/>
  <c r="AN67" i="18"/>
  <c r="AO67" i="18"/>
  <c r="AP67" i="18"/>
  <c r="AQ67" i="18"/>
  <c r="AR67" i="18"/>
  <c r="AS67" i="18"/>
  <c r="AT67" i="18"/>
  <c r="N68" i="18"/>
  <c r="Q68" i="18"/>
  <c r="R68" i="18"/>
  <c r="U68" i="18"/>
  <c r="V68" i="18"/>
  <c r="Y68" i="18"/>
  <c r="AB68" i="18"/>
  <c r="AC68" i="18"/>
  <c r="AD68" i="18"/>
  <c r="AE68" i="18"/>
  <c r="AF68" i="18"/>
  <c r="AG68" i="18"/>
  <c r="AH68" i="18"/>
  <c r="AI68" i="18"/>
  <c r="AL68" i="18"/>
  <c r="AM68" i="18"/>
  <c r="AN68" i="18"/>
  <c r="AO68" i="18"/>
  <c r="AP68" i="18"/>
  <c r="AQ68" i="18"/>
  <c r="AR68" i="18"/>
  <c r="AS68" i="18"/>
  <c r="AT68" i="18"/>
  <c r="N69" i="18"/>
  <c r="Q69" i="18"/>
  <c r="R69" i="18"/>
  <c r="U69" i="18"/>
  <c r="V69" i="18"/>
  <c r="Y69" i="18"/>
  <c r="AB69" i="18"/>
  <c r="AC69" i="18"/>
  <c r="AD69" i="18"/>
  <c r="AE69" i="18"/>
  <c r="AF69" i="18"/>
  <c r="AG69" i="18"/>
  <c r="AH69" i="18"/>
  <c r="AI69" i="18"/>
  <c r="AL69" i="18"/>
  <c r="AM69" i="18"/>
  <c r="AN69" i="18"/>
  <c r="AO69" i="18"/>
  <c r="AP69" i="18"/>
  <c r="AQ69" i="18"/>
  <c r="AR69" i="18"/>
  <c r="AS69" i="18"/>
  <c r="AT69" i="18"/>
  <c r="N70" i="18"/>
  <c r="Q70" i="18"/>
  <c r="R70" i="18"/>
  <c r="U70" i="18"/>
  <c r="V70" i="18"/>
  <c r="Y70" i="18"/>
  <c r="AB70" i="18"/>
  <c r="AC70" i="18"/>
  <c r="AD70" i="18"/>
  <c r="AE70" i="18"/>
  <c r="AF70" i="18"/>
  <c r="AG70" i="18"/>
  <c r="AH70" i="18"/>
  <c r="AI70" i="18"/>
  <c r="AL70" i="18"/>
  <c r="AM70" i="18"/>
  <c r="AN70" i="18"/>
  <c r="AO70" i="18"/>
  <c r="AP70" i="18"/>
  <c r="AQ70" i="18"/>
  <c r="AR70" i="18"/>
  <c r="AS70" i="18"/>
  <c r="AT70" i="18"/>
  <c r="N71" i="18"/>
  <c r="Q71" i="18"/>
  <c r="R71" i="18"/>
  <c r="U71" i="18"/>
  <c r="V71" i="18"/>
  <c r="Y71" i="18"/>
  <c r="AB71" i="18"/>
  <c r="AC71" i="18"/>
  <c r="AD71" i="18"/>
  <c r="AE71" i="18"/>
  <c r="AF71" i="18"/>
  <c r="AG71" i="18"/>
  <c r="AH71" i="18"/>
  <c r="AI71" i="18"/>
  <c r="AL71" i="18"/>
  <c r="AM71" i="18"/>
  <c r="AN71" i="18"/>
  <c r="AO71" i="18"/>
  <c r="AP71" i="18"/>
  <c r="AQ71" i="18"/>
  <c r="AR71" i="18"/>
  <c r="AS71" i="18"/>
  <c r="AT71" i="18"/>
  <c r="N72" i="18"/>
  <c r="Q72" i="18"/>
  <c r="R72" i="18"/>
  <c r="U72" i="18"/>
  <c r="V72" i="18"/>
  <c r="Y72" i="18"/>
  <c r="AB72" i="18"/>
  <c r="AC72" i="18"/>
  <c r="AD72" i="18"/>
  <c r="AE72" i="18"/>
  <c r="AF72" i="18"/>
  <c r="AG72" i="18"/>
  <c r="AH72" i="18"/>
  <c r="AI72" i="18"/>
  <c r="AL72" i="18"/>
  <c r="AM72" i="18"/>
  <c r="AN72" i="18"/>
  <c r="AO72" i="18"/>
  <c r="AP72" i="18"/>
  <c r="AQ72" i="18"/>
  <c r="AR72" i="18"/>
  <c r="AS72" i="18"/>
  <c r="AT72" i="18"/>
  <c r="N73" i="18"/>
  <c r="Q73" i="18"/>
  <c r="R73" i="18"/>
  <c r="U73" i="18"/>
  <c r="V73" i="18"/>
  <c r="Y73" i="18"/>
  <c r="AB73" i="18"/>
  <c r="AC73" i="18"/>
  <c r="AD73" i="18"/>
  <c r="AE73" i="18"/>
  <c r="AF73" i="18"/>
  <c r="AG73" i="18"/>
  <c r="AH73" i="18"/>
  <c r="AI73" i="18"/>
  <c r="AL73" i="18"/>
  <c r="AM73" i="18"/>
  <c r="AN73" i="18"/>
  <c r="AO73" i="18"/>
  <c r="AP73" i="18"/>
  <c r="AQ73" i="18"/>
  <c r="AR73" i="18"/>
  <c r="AS73" i="18"/>
  <c r="AT73" i="18"/>
  <c r="N74" i="18"/>
  <c r="Q74" i="18"/>
  <c r="R74" i="18"/>
  <c r="U74" i="18"/>
  <c r="V74" i="18"/>
  <c r="Y74" i="18"/>
  <c r="AB74" i="18"/>
  <c r="AC74" i="18"/>
  <c r="AD74" i="18"/>
  <c r="AE74" i="18"/>
  <c r="AF74" i="18"/>
  <c r="AG74" i="18"/>
  <c r="AH74" i="18"/>
  <c r="AI74" i="18"/>
  <c r="AL74" i="18"/>
  <c r="AM74" i="18"/>
  <c r="AN74" i="18"/>
  <c r="AO74" i="18"/>
  <c r="AP74" i="18"/>
  <c r="AQ74" i="18"/>
  <c r="AR74" i="18"/>
  <c r="AS74" i="18"/>
  <c r="AT74" i="18"/>
  <c r="N75" i="18"/>
  <c r="Q75" i="18"/>
  <c r="R75" i="18"/>
  <c r="U75" i="18"/>
  <c r="V75" i="18"/>
  <c r="Y75" i="18"/>
  <c r="AB75" i="18"/>
  <c r="AC75" i="18"/>
  <c r="AD75" i="18"/>
  <c r="AE75" i="18"/>
  <c r="AF75" i="18"/>
  <c r="AG75" i="18"/>
  <c r="AH75" i="18"/>
  <c r="AI75" i="18"/>
  <c r="AL75" i="18"/>
  <c r="AM75" i="18"/>
  <c r="AN75" i="18"/>
  <c r="AO75" i="18"/>
  <c r="AP75" i="18"/>
  <c r="AQ75" i="18"/>
  <c r="AR75" i="18"/>
  <c r="AS75" i="18"/>
  <c r="AT75" i="18"/>
  <c r="N76" i="18"/>
  <c r="Q76" i="18"/>
  <c r="R76" i="18"/>
  <c r="U76" i="18"/>
  <c r="V76" i="18"/>
  <c r="Y76" i="18"/>
  <c r="AB76" i="18"/>
  <c r="AC76" i="18"/>
  <c r="AD76" i="18"/>
  <c r="AE76" i="18"/>
  <c r="AF76" i="18"/>
  <c r="AG76" i="18"/>
  <c r="AH76" i="18"/>
  <c r="AI76" i="18"/>
  <c r="AL76" i="18"/>
  <c r="AM76" i="18"/>
  <c r="AN76" i="18"/>
  <c r="AO76" i="18"/>
  <c r="AP76" i="18"/>
  <c r="AQ76" i="18"/>
  <c r="AR76" i="18"/>
  <c r="AS76" i="18"/>
  <c r="AT76" i="18"/>
  <c r="N77" i="18"/>
  <c r="Q77" i="18"/>
  <c r="R77" i="18"/>
  <c r="U77" i="18"/>
  <c r="V77" i="18"/>
  <c r="Y77" i="18"/>
  <c r="AB77" i="18"/>
  <c r="AC77" i="18"/>
  <c r="AD77" i="18"/>
  <c r="AE77" i="18"/>
  <c r="AF77" i="18"/>
  <c r="AG77" i="18"/>
  <c r="AH77" i="18"/>
  <c r="AI77" i="18"/>
  <c r="AL77" i="18"/>
  <c r="AM77" i="18"/>
  <c r="AN77" i="18"/>
  <c r="AO77" i="18"/>
  <c r="AP77" i="18"/>
  <c r="AQ77" i="18"/>
  <c r="AR77" i="18"/>
  <c r="AS77" i="18"/>
  <c r="AT77" i="18"/>
  <c r="N78" i="18"/>
  <c r="Q78" i="18"/>
  <c r="R78" i="18"/>
  <c r="U78" i="18"/>
  <c r="V78" i="18"/>
  <c r="Y78" i="18"/>
  <c r="AB78" i="18"/>
  <c r="AC78" i="18"/>
  <c r="AD78" i="18"/>
  <c r="AE78" i="18"/>
  <c r="AF78" i="18"/>
  <c r="AG78" i="18"/>
  <c r="AH78" i="18"/>
  <c r="AI78" i="18"/>
  <c r="AL78" i="18"/>
  <c r="AM78" i="18"/>
  <c r="AN78" i="18"/>
  <c r="AO78" i="18"/>
  <c r="AP78" i="18"/>
  <c r="AQ78" i="18"/>
  <c r="AR78" i="18"/>
  <c r="AS78" i="18"/>
  <c r="AT78" i="18"/>
  <c r="N79" i="18"/>
  <c r="Q79" i="18"/>
  <c r="R79" i="18"/>
  <c r="U79" i="18"/>
  <c r="V79" i="18"/>
  <c r="Y79" i="18"/>
  <c r="AB79" i="18"/>
  <c r="AC79" i="18"/>
  <c r="AD79" i="18"/>
  <c r="AE79" i="18"/>
  <c r="AF79" i="18"/>
  <c r="AG79" i="18"/>
  <c r="AH79" i="18"/>
  <c r="AI79" i="18"/>
  <c r="AL79" i="18"/>
  <c r="AM79" i="18"/>
  <c r="AN79" i="18"/>
  <c r="AO79" i="18"/>
  <c r="AP79" i="18"/>
  <c r="AQ79" i="18"/>
  <c r="AR79" i="18"/>
  <c r="AS79" i="18"/>
  <c r="AT79" i="18"/>
  <c r="N80" i="18"/>
  <c r="Q80" i="18"/>
  <c r="R80" i="18"/>
  <c r="U80" i="18"/>
  <c r="V80" i="18"/>
  <c r="Y80" i="18"/>
  <c r="AB80" i="18"/>
  <c r="AC80" i="18"/>
  <c r="AD80" i="18"/>
  <c r="AE80" i="18"/>
  <c r="AF80" i="18"/>
  <c r="AG80" i="18"/>
  <c r="AH80" i="18"/>
  <c r="AI80" i="18"/>
  <c r="AL80" i="18"/>
  <c r="AM80" i="18"/>
  <c r="AN80" i="18"/>
  <c r="AO80" i="18"/>
  <c r="AP80" i="18"/>
  <c r="AQ80" i="18"/>
  <c r="AR80" i="18"/>
  <c r="AS80" i="18"/>
  <c r="AT80" i="18"/>
  <c r="N81" i="18"/>
  <c r="Q81" i="18"/>
  <c r="R81" i="18"/>
  <c r="U81" i="18"/>
  <c r="V81" i="18"/>
  <c r="Y81" i="18"/>
  <c r="AB81" i="18"/>
  <c r="AC81" i="18"/>
  <c r="AD81" i="18"/>
  <c r="AE81" i="18"/>
  <c r="AF81" i="18"/>
  <c r="AG81" i="18"/>
  <c r="AH81" i="18"/>
  <c r="AI81" i="18"/>
  <c r="AL81" i="18"/>
  <c r="AM81" i="18"/>
  <c r="AN81" i="18"/>
  <c r="AO81" i="18"/>
  <c r="AP81" i="18"/>
  <c r="AQ81" i="18"/>
  <c r="AR81" i="18"/>
  <c r="AS81" i="18"/>
  <c r="AT81" i="18"/>
  <c r="N82" i="18"/>
  <c r="Q82" i="18"/>
  <c r="R82" i="18"/>
  <c r="U82" i="18"/>
  <c r="V82" i="18"/>
  <c r="Y82" i="18"/>
  <c r="AB82" i="18"/>
  <c r="AC82" i="18"/>
  <c r="AD82" i="18"/>
  <c r="AE82" i="18"/>
  <c r="AF82" i="18"/>
  <c r="AG82" i="18"/>
  <c r="AH82" i="18"/>
  <c r="AI82" i="18"/>
  <c r="AL82" i="18"/>
  <c r="AM82" i="18"/>
  <c r="AN82" i="18"/>
  <c r="AO82" i="18"/>
  <c r="AP82" i="18"/>
  <c r="AQ82" i="18"/>
  <c r="AR82" i="18"/>
  <c r="AS82" i="18"/>
  <c r="AT82" i="18"/>
  <c r="N83" i="18"/>
  <c r="Q83" i="18"/>
  <c r="R83" i="18"/>
  <c r="U83" i="18"/>
  <c r="V83" i="18"/>
  <c r="Y83" i="18"/>
  <c r="AB83" i="18"/>
  <c r="AC83" i="18"/>
  <c r="AD83" i="18"/>
  <c r="AE83" i="18"/>
  <c r="AF83" i="18"/>
  <c r="AG83" i="18"/>
  <c r="AH83" i="18"/>
  <c r="AI83" i="18"/>
  <c r="AL83" i="18"/>
  <c r="AM83" i="18"/>
  <c r="AN83" i="18"/>
  <c r="AO83" i="18"/>
  <c r="AP83" i="18"/>
  <c r="AQ83" i="18"/>
  <c r="AR83" i="18"/>
  <c r="AS83" i="18"/>
  <c r="AT83" i="18"/>
  <c r="N84" i="18"/>
  <c r="Q84" i="18"/>
  <c r="R84" i="18"/>
  <c r="U84" i="18"/>
  <c r="V84" i="18"/>
  <c r="Y84" i="18"/>
  <c r="AB84" i="18"/>
  <c r="AC84" i="18"/>
  <c r="AD84" i="18"/>
  <c r="AE84" i="18"/>
  <c r="AF84" i="18"/>
  <c r="AG84" i="18"/>
  <c r="AH84" i="18"/>
  <c r="AI84" i="18"/>
  <c r="AL84" i="18"/>
  <c r="AM84" i="18"/>
  <c r="AN84" i="18"/>
  <c r="AO84" i="18"/>
  <c r="AP84" i="18"/>
  <c r="AQ84" i="18"/>
  <c r="AR84" i="18"/>
  <c r="AS84" i="18"/>
  <c r="AT84" i="18"/>
  <c r="N85" i="18"/>
  <c r="Q85" i="18"/>
  <c r="R85" i="18"/>
  <c r="U85" i="18"/>
  <c r="V85" i="18"/>
  <c r="Y85" i="18"/>
  <c r="AB85" i="18"/>
  <c r="AC85" i="18"/>
  <c r="AD85" i="18"/>
  <c r="AE85" i="18"/>
  <c r="AF85" i="18"/>
  <c r="AG85" i="18"/>
  <c r="AH85" i="18"/>
  <c r="AI85" i="18"/>
  <c r="AL85" i="18"/>
  <c r="AM85" i="18"/>
  <c r="AN85" i="18"/>
  <c r="AO85" i="18"/>
  <c r="AP85" i="18"/>
  <c r="AQ85" i="18"/>
  <c r="AR85" i="18"/>
  <c r="AS85" i="18"/>
  <c r="AT85" i="18"/>
  <c r="N86" i="18"/>
  <c r="Q86" i="18"/>
  <c r="R86" i="18"/>
  <c r="U86" i="18"/>
  <c r="V86" i="18"/>
  <c r="Y86" i="18"/>
  <c r="AB86" i="18"/>
  <c r="AC86" i="18"/>
  <c r="AD86" i="18"/>
  <c r="AE86" i="18"/>
  <c r="AF86" i="18"/>
  <c r="AG86" i="18"/>
  <c r="AH86" i="18"/>
  <c r="AI86" i="18"/>
  <c r="AL86" i="18"/>
  <c r="AM86" i="18"/>
  <c r="AN86" i="18"/>
  <c r="AO86" i="18"/>
  <c r="AP86" i="18"/>
  <c r="AQ86" i="18"/>
  <c r="AR86" i="18"/>
  <c r="AS86" i="18"/>
  <c r="AT86" i="18"/>
  <c r="N87" i="18"/>
  <c r="Q87" i="18"/>
  <c r="R87" i="18"/>
  <c r="U87" i="18"/>
  <c r="V87" i="18"/>
  <c r="Y87" i="18"/>
  <c r="AB87" i="18"/>
  <c r="AC87" i="18"/>
  <c r="AD87" i="18"/>
  <c r="AE87" i="18"/>
  <c r="AF87" i="18"/>
  <c r="AG87" i="18"/>
  <c r="AH87" i="18"/>
  <c r="AI87" i="18"/>
  <c r="AL87" i="18"/>
  <c r="AM87" i="18"/>
  <c r="AN87" i="18"/>
  <c r="AO87" i="18"/>
  <c r="AP87" i="18"/>
  <c r="AQ87" i="18"/>
  <c r="AR87" i="18"/>
  <c r="AS87" i="18"/>
  <c r="AT87" i="18"/>
  <c r="N88" i="18"/>
  <c r="Q88" i="18"/>
  <c r="R88" i="18"/>
  <c r="U88" i="18"/>
  <c r="V88" i="18"/>
  <c r="Y88" i="18"/>
  <c r="AB88" i="18"/>
  <c r="AC88" i="18"/>
  <c r="AD88" i="18"/>
  <c r="AE88" i="18"/>
  <c r="AF88" i="18"/>
  <c r="AG88" i="18"/>
  <c r="AH88" i="18"/>
  <c r="AI88" i="18"/>
  <c r="AL88" i="18"/>
  <c r="AM88" i="18"/>
  <c r="AN88" i="18"/>
  <c r="AO88" i="18"/>
  <c r="AP88" i="18"/>
  <c r="AQ88" i="18"/>
  <c r="AR88" i="18"/>
  <c r="AS88" i="18"/>
  <c r="AT88" i="18"/>
  <c r="N89" i="18"/>
  <c r="Q89" i="18"/>
  <c r="R89" i="18"/>
  <c r="U89" i="18"/>
  <c r="V89" i="18"/>
  <c r="Y89" i="18"/>
  <c r="AB89" i="18"/>
  <c r="AC89" i="18"/>
  <c r="AD89" i="18"/>
  <c r="AE89" i="18"/>
  <c r="AF89" i="18"/>
  <c r="AG89" i="18"/>
  <c r="AH89" i="18"/>
  <c r="AI89" i="18"/>
  <c r="AL89" i="18"/>
  <c r="AM89" i="18"/>
  <c r="AN89" i="18"/>
  <c r="AO89" i="18"/>
  <c r="AP89" i="18"/>
  <c r="AQ89" i="18"/>
  <c r="AR89" i="18"/>
  <c r="AS89" i="18"/>
  <c r="AT89" i="18"/>
  <c r="N90" i="18"/>
  <c r="Q90" i="18"/>
  <c r="R90" i="18"/>
  <c r="U90" i="18"/>
  <c r="V90" i="18"/>
  <c r="Y90" i="18"/>
  <c r="AB90" i="18"/>
  <c r="AC90" i="18"/>
  <c r="AD90" i="18"/>
  <c r="AE90" i="18"/>
  <c r="AF90" i="18"/>
  <c r="AG90" i="18"/>
  <c r="AH90" i="18"/>
  <c r="AI90" i="18"/>
  <c r="AL90" i="18"/>
  <c r="AM90" i="18"/>
  <c r="AN90" i="18"/>
  <c r="AO90" i="18"/>
  <c r="AP90" i="18"/>
  <c r="AQ90" i="18"/>
  <c r="AR90" i="18"/>
  <c r="AS90" i="18"/>
  <c r="AT90" i="18"/>
  <c r="N91" i="18"/>
  <c r="Q91" i="18"/>
  <c r="R91" i="18"/>
  <c r="U91" i="18"/>
  <c r="V91" i="18"/>
  <c r="Y91" i="18"/>
  <c r="AB91" i="18"/>
  <c r="AC91" i="18"/>
  <c r="AD91" i="18"/>
  <c r="AE91" i="18"/>
  <c r="AF91" i="18"/>
  <c r="AG91" i="18"/>
  <c r="AH91" i="18"/>
  <c r="AI91" i="18"/>
  <c r="AL91" i="18"/>
  <c r="AM91" i="18"/>
  <c r="AN91" i="18"/>
  <c r="AO91" i="18"/>
  <c r="AP91" i="18"/>
  <c r="AQ91" i="18"/>
  <c r="AR91" i="18"/>
  <c r="AS91" i="18"/>
  <c r="AT91" i="18"/>
  <c r="N92" i="18"/>
  <c r="Q92" i="18"/>
  <c r="R92" i="18"/>
  <c r="U92" i="18"/>
  <c r="V92" i="18"/>
  <c r="Y92" i="18"/>
  <c r="AB92" i="18"/>
  <c r="AC92" i="18"/>
  <c r="AD92" i="18"/>
  <c r="AE92" i="18"/>
  <c r="AF92" i="18"/>
  <c r="AG92" i="18"/>
  <c r="AH92" i="18"/>
  <c r="AI92" i="18"/>
  <c r="AL92" i="18"/>
  <c r="AM92" i="18"/>
  <c r="AN92" i="18"/>
  <c r="AO92" i="18"/>
  <c r="AP92" i="18"/>
  <c r="AQ92" i="18"/>
  <c r="AR92" i="18"/>
  <c r="AS92" i="18"/>
  <c r="AT92" i="18"/>
  <c r="N93" i="18"/>
  <c r="Q93" i="18"/>
  <c r="R93" i="18"/>
  <c r="U93" i="18"/>
  <c r="V93" i="18"/>
  <c r="Y93" i="18"/>
  <c r="AB93" i="18"/>
  <c r="AC93" i="18"/>
  <c r="AD93" i="18"/>
  <c r="AE93" i="18"/>
  <c r="AF93" i="18"/>
  <c r="AG93" i="18"/>
  <c r="AH93" i="18"/>
  <c r="AI93" i="18"/>
  <c r="AL93" i="18"/>
  <c r="AM93" i="18"/>
  <c r="AN93" i="18"/>
  <c r="AO93" i="18"/>
  <c r="AP93" i="18"/>
  <c r="AQ93" i="18"/>
  <c r="AR93" i="18"/>
  <c r="AS93" i="18"/>
  <c r="AT93" i="18"/>
  <c r="N94" i="18"/>
  <c r="Q94" i="18"/>
  <c r="R94" i="18"/>
  <c r="U94" i="18"/>
  <c r="V94" i="18"/>
  <c r="Y94" i="18"/>
  <c r="AB94" i="18"/>
  <c r="AC94" i="18"/>
  <c r="AD94" i="18"/>
  <c r="AE94" i="18"/>
  <c r="AF94" i="18"/>
  <c r="AG94" i="18"/>
  <c r="AH94" i="18"/>
  <c r="AI94" i="18"/>
  <c r="AL94" i="18"/>
  <c r="AM94" i="18"/>
  <c r="AN94" i="18"/>
  <c r="AO94" i="18"/>
  <c r="AP94" i="18"/>
  <c r="AQ94" i="18"/>
  <c r="AR94" i="18"/>
  <c r="AS94" i="18"/>
  <c r="AT94" i="18"/>
  <c r="N95" i="18"/>
  <c r="Q95" i="18"/>
  <c r="R95" i="18"/>
  <c r="U95" i="18"/>
  <c r="V95" i="18"/>
  <c r="Y95" i="18"/>
  <c r="AB95" i="18"/>
  <c r="AC95" i="18"/>
  <c r="AD95" i="18"/>
  <c r="AE95" i="18"/>
  <c r="AF95" i="18"/>
  <c r="AG95" i="18"/>
  <c r="AH95" i="18"/>
  <c r="AI95" i="18"/>
  <c r="AL95" i="18"/>
  <c r="AM95" i="18"/>
  <c r="AN95" i="18"/>
  <c r="AO95" i="18"/>
  <c r="AP95" i="18"/>
  <c r="AQ95" i="18"/>
  <c r="AR95" i="18"/>
  <c r="AS95" i="18"/>
  <c r="AT95" i="18"/>
  <c r="N96" i="18"/>
  <c r="Q96" i="18"/>
  <c r="R96" i="18"/>
  <c r="U96" i="18"/>
  <c r="V96" i="18"/>
  <c r="Y96" i="18"/>
  <c r="AB96" i="18"/>
  <c r="AC96" i="18"/>
  <c r="AD96" i="18"/>
  <c r="AE96" i="18"/>
  <c r="AF96" i="18"/>
  <c r="AG96" i="18"/>
  <c r="AH96" i="18"/>
  <c r="AI96" i="18"/>
  <c r="AL96" i="18"/>
  <c r="AM96" i="18"/>
  <c r="AN96" i="18"/>
  <c r="AO96" i="18"/>
  <c r="AP96" i="18"/>
  <c r="AQ96" i="18"/>
  <c r="AR96" i="18"/>
  <c r="AS96" i="18"/>
  <c r="AT96" i="18"/>
  <c r="N97" i="18"/>
  <c r="Q97" i="18"/>
  <c r="R97" i="18"/>
  <c r="U97" i="18"/>
  <c r="V97" i="18"/>
  <c r="Y97" i="18"/>
  <c r="AB97" i="18"/>
  <c r="AC97" i="18"/>
  <c r="AD97" i="18"/>
  <c r="AE97" i="18"/>
  <c r="AF97" i="18"/>
  <c r="AG97" i="18"/>
  <c r="AH97" i="18"/>
  <c r="AI97" i="18"/>
  <c r="AL97" i="18"/>
  <c r="AM97" i="18"/>
  <c r="AN97" i="18"/>
  <c r="AO97" i="18"/>
  <c r="AP97" i="18"/>
  <c r="AQ97" i="18"/>
  <c r="AR97" i="18"/>
  <c r="AS97" i="18"/>
  <c r="AT97" i="18"/>
  <c r="N98" i="18"/>
  <c r="Q98" i="18"/>
  <c r="R98" i="18"/>
  <c r="U98" i="18"/>
  <c r="V98" i="18"/>
  <c r="Y98" i="18"/>
  <c r="AB98" i="18"/>
  <c r="AC98" i="18"/>
  <c r="AD98" i="18"/>
  <c r="AE98" i="18"/>
  <c r="AF98" i="18"/>
  <c r="AG98" i="18"/>
  <c r="AH98" i="18"/>
  <c r="AI98" i="18"/>
  <c r="AL98" i="18"/>
  <c r="AM98" i="18"/>
  <c r="AN98" i="18"/>
  <c r="AO98" i="18"/>
  <c r="AP98" i="18"/>
  <c r="AQ98" i="18"/>
  <c r="AR98" i="18"/>
  <c r="AS98" i="18"/>
  <c r="AT98" i="18"/>
  <c r="N99" i="18"/>
  <c r="Q99" i="18"/>
  <c r="R99" i="18"/>
  <c r="U99" i="18"/>
  <c r="V99" i="18"/>
  <c r="Y99" i="18"/>
  <c r="AB99" i="18"/>
  <c r="AC99" i="18"/>
  <c r="AD99" i="18"/>
  <c r="AE99" i="18"/>
  <c r="AF99" i="18"/>
  <c r="AG99" i="18"/>
  <c r="AH99" i="18"/>
  <c r="AI99" i="18"/>
  <c r="AL99" i="18"/>
  <c r="AM99" i="18"/>
  <c r="AN99" i="18"/>
  <c r="AO99" i="18"/>
  <c r="AP99" i="18"/>
  <c r="AQ99" i="18"/>
  <c r="AR99" i="18"/>
  <c r="AS99" i="18"/>
  <c r="AT99" i="18"/>
  <c r="N100" i="18"/>
  <c r="Q100" i="18"/>
  <c r="R100" i="18"/>
  <c r="U100" i="18"/>
  <c r="V100" i="18"/>
  <c r="Y100" i="18"/>
  <c r="AB100" i="18"/>
  <c r="AC100" i="18"/>
  <c r="AD100" i="18"/>
  <c r="AE100" i="18"/>
  <c r="AF100" i="18"/>
  <c r="AG100" i="18"/>
  <c r="AH100" i="18"/>
  <c r="AI100" i="18"/>
  <c r="AL100" i="18"/>
  <c r="AM100" i="18"/>
  <c r="AN100" i="18"/>
  <c r="AO100" i="18"/>
  <c r="AP100" i="18"/>
  <c r="AQ100" i="18"/>
  <c r="AR100" i="18"/>
  <c r="AS100" i="18"/>
  <c r="AT100" i="18"/>
  <c r="N101" i="18"/>
  <c r="Q101" i="18"/>
  <c r="R101" i="18"/>
  <c r="U101" i="18"/>
  <c r="V101" i="18"/>
  <c r="Y101" i="18"/>
  <c r="AB101" i="18"/>
  <c r="AC101" i="18"/>
  <c r="AD101" i="18"/>
  <c r="AE101" i="18"/>
  <c r="AF101" i="18"/>
  <c r="AG101" i="18"/>
  <c r="AH101" i="18"/>
  <c r="AI101" i="18"/>
  <c r="AL101" i="18"/>
  <c r="AM101" i="18"/>
  <c r="AN101" i="18"/>
  <c r="AO101" i="18"/>
  <c r="AP101" i="18"/>
  <c r="AQ101" i="18"/>
  <c r="AR101" i="18"/>
  <c r="AS101" i="18"/>
  <c r="AT101" i="18"/>
  <c r="N102" i="18"/>
  <c r="Q102" i="18"/>
  <c r="R102" i="18"/>
  <c r="U102" i="18"/>
  <c r="V102" i="18"/>
  <c r="Y102" i="18"/>
  <c r="AB102" i="18"/>
  <c r="AC102" i="18"/>
  <c r="AD102" i="18"/>
  <c r="AE102" i="18"/>
  <c r="AF102" i="18"/>
  <c r="AG102" i="18"/>
  <c r="AH102" i="18"/>
  <c r="AI102" i="18"/>
  <c r="AL102" i="18"/>
  <c r="AM102" i="18"/>
  <c r="AN102" i="18"/>
  <c r="AO102" i="18"/>
  <c r="AP102" i="18"/>
  <c r="AQ102" i="18"/>
  <c r="AR102" i="18"/>
  <c r="AS102" i="18"/>
  <c r="AT102" i="18"/>
  <c r="N103" i="18"/>
  <c r="Q103" i="18"/>
  <c r="R103" i="18"/>
  <c r="U103" i="18"/>
  <c r="V103" i="18"/>
  <c r="Y103" i="18"/>
  <c r="AB103" i="18"/>
  <c r="AC103" i="18"/>
  <c r="AD103" i="18"/>
  <c r="AE103" i="18"/>
  <c r="AF103" i="18"/>
  <c r="AG103" i="18"/>
  <c r="AH103" i="18"/>
  <c r="AI103" i="18"/>
  <c r="AL103" i="18"/>
  <c r="AM103" i="18"/>
  <c r="AN103" i="18"/>
  <c r="AO103" i="18"/>
  <c r="AP103" i="18"/>
  <c r="AQ103" i="18"/>
  <c r="AR103" i="18"/>
  <c r="AS103" i="18"/>
  <c r="AT103" i="18"/>
  <c r="N104" i="18"/>
  <c r="Q104" i="18"/>
  <c r="R104" i="18"/>
  <c r="U104" i="18"/>
  <c r="V104" i="18"/>
  <c r="Y104" i="18"/>
  <c r="AB104" i="18"/>
  <c r="AC104" i="18"/>
  <c r="AD104" i="18"/>
  <c r="AE104" i="18"/>
  <c r="AF104" i="18"/>
  <c r="AG104" i="18"/>
  <c r="AH104" i="18"/>
  <c r="AI104" i="18"/>
  <c r="AL104" i="18"/>
  <c r="AM104" i="18"/>
  <c r="AN104" i="18"/>
  <c r="AO104" i="18"/>
  <c r="AP104" i="18"/>
  <c r="AQ104" i="18"/>
  <c r="AR104" i="18"/>
  <c r="AS104" i="18"/>
  <c r="AT104" i="18"/>
  <c r="N105" i="18"/>
  <c r="Q105" i="18"/>
  <c r="R105" i="18"/>
  <c r="U105" i="18"/>
  <c r="V105" i="18"/>
  <c r="Y105" i="18"/>
  <c r="AB105" i="18"/>
  <c r="AC105" i="18"/>
  <c r="AD105" i="18"/>
  <c r="AE105" i="18"/>
  <c r="AF105" i="18"/>
  <c r="AG105" i="18"/>
  <c r="AH105" i="18"/>
  <c r="AI105" i="18"/>
  <c r="AL105" i="18"/>
  <c r="AM105" i="18"/>
  <c r="AN105" i="18"/>
  <c r="AO105" i="18"/>
  <c r="AP105" i="18"/>
  <c r="AQ105" i="18"/>
  <c r="AR105" i="18"/>
  <c r="AS105" i="18"/>
  <c r="AT105" i="18"/>
  <c r="N106" i="18"/>
  <c r="Q106" i="18"/>
  <c r="R106" i="18"/>
  <c r="U106" i="18"/>
  <c r="V106" i="18"/>
  <c r="Y106" i="18"/>
  <c r="AB106" i="18"/>
  <c r="AC106" i="18"/>
  <c r="AD106" i="18"/>
  <c r="AE106" i="18"/>
  <c r="AF106" i="18"/>
  <c r="AG106" i="18"/>
  <c r="AH106" i="18"/>
  <c r="AI106" i="18"/>
  <c r="AL106" i="18"/>
  <c r="AM106" i="18"/>
  <c r="AN106" i="18"/>
  <c r="AO106" i="18"/>
  <c r="AP106" i="18"/>
  <c r="AQ106" i="18"/>
  <c r="AR106" i="18"/>
  <c r="AS106" i="18"/>
  <c r="AT106" i="18"/>
  <c r="N107" i="18"/>
  <c r="Q107" i="18"/>
  <c r="R107" i="18"/>
  <c r="U107" i="18"/>
  <c r="V107" i="18"/>
  <c r="Y107" i="18"/>
  <c r="AB107" i="18"/>
  <c r="AC107" i="18"/>
  <c r="AD107" i="18"/>
  <c r="AE107" i="18"/>
  <c r="AF107" i="18"/>
  <c r="AG107" i="18"/>
  <c r="AH107" i="18"/>
  <c r="AI107" i="18"/>
  <c r="AL107" i="18"/>
  <c r="AM107" i="18"/>
  <c r="AN107" i="18"/>
  <c r="AO107" i="18"/>
  <c r="AP107" i="18"/>
  <c r="AQ107" i="18"/>
  <c r="AR107" i="18"/>
  <c r="AS107" i="18"/>
  <c r="AT107" i="18"/>
  <c r="N108" i="18"/>
  <c r="Q108" i="18"/>
  <c r="R108" i="18"/>
  <c r="U108" i="18"/>
  <c r="V108" i="18"/>
  <c r="Y108" i="18"/>
  <c r="AB108" i="18"/>
  <c r="AC108" i="18"/>
  <c r="AD108" i="18"/>
  <c r="AE108" i="18"/>
  <c r="AF108" i="18"/>
  <c r="AG108" i="18"/>
  <c r="AH108" i="18"/>
  <c r="AI108" i="18"/>
  <c r="AL108" i="18"/>
  <c r="AM108" i="18"/>
  <c r="AN108" i="18"/>
  <c r="AO108" i="18"/>
  <c r="AP108" i="18"/>
  <c r="AQ108" i="18"/>
  <c r="AR108" i="18"/>
  <c r="AS108" i="18"/>
  <c r="AT108" i="18"/>
  <c r="N109" i="18"/>
  <c r="Q109" i="18"/>
  <c r="R109" i="18"/>
  <c r="U109" i="18"/>
  <c r="V109" i="18"/>
  <c r="Y109" i="18"/>
  <c r="AB109" i="18"/>
  <c r="AC109" i="18"/>
  <c r="AD109" i="18"/>
  <c r="AE109" i="18"/>
  <c r="AF109" i="18"/>
  <c r="AG109" i="18"/>
  <c r="AH109" i="18"/>
  <c r="AI109" i="18"/>
  <c r="AL109" i="18"/>
  <c r="AM109" i="18"/>
  <c r="AN109" i="18"/>
  <c r="AO109" i="18"/>
  <c r="AP109" i="18"/>
  <c r="AQ109" i="18"/>
  <c r="AR109" i="18"/>
  <c r="AS109" i="18"/>
  <c r="AT109" i="18"/>
  <c r="N110" i="18"/>
  <c r="Q110" i="18"/>
  <c r="R110" i="18"/>
  <c r="U110" i="18"/>
  <c r="V110" i="18"/>
  <c r="Y110" i="18"/>
  <c r="AB110" i="18"/>
  <c r="AC110" i="18"/>
  <c r="AD110" i="18"/>
  <c r="AE110" i="18"/>
  <c r="AF110" i="18"/>
  <c r="AG110" i="18"/>
  <c r="AH110" i="18"/>
  <c r="AI110" i="18"/>
  <c r="AL110" i="18"/>
  <c r="AM110" i="18"/>
  <c r="AN110" i="18"/>
  <c r="AO110" i="18"/>
  <c r="AP110" i="18"/>
  <c r="AQ110" i="18"/>
  <c r="AR110" i="18"/>
  <c r="AS110" i="18"/>
  <c r="AT110" i="18"/>
  <c r="N111" i="18"/>
  <c r="Q111" i="18"/>
  <c r="R111" i="18"/>
  <c r="U111" i="18"/>
  <c r="V111" i="18"/>
  <c r="Y111" i="18"/>
  <c r="AB111" i="18"/>
  <c r="AC111" i="18"/>
  <c r="AD111" i="18"/>
  <c r="AE111" i="18"/>
  <c r="AF111" i="18"/>
  <c r="AG111" i="18"/>
  <c r="AH111" i="18"/>
  <c r="AI111" i="18"/>
  <c r="AL111" i="18"/>
  <c r="AM111" i="18"/>
  <c r="AN111" i="18"/>
  <c r="AO111" i="18"/>
  <c r="AP111" i="18"/>
  <c r="AQ111" i="18"/>
  <c r="AR111" i="18"/>
  <c r="AS111" i="18"/>
  <c r="AT111" i="18"/>
  <c r="N112" i="18"/>
  <c r="Q112" i="18"/>
  <c r="R112" i="18"/>
  <c r="U112" i="18"/>
  <c r="V112" i="18"/>
  <c r="Y112" i="18"/>
  <c r="AB112" i="18"/>
  <c r="AC112" i="18"/>
  <c r="AD112" i="18"/>
  <c r="AE112" i="18"/>
  <c r="AF112" i="18"/>
  <c r="AG112" i="18"/>
  <c r="AH112" i="18"/>
  <c r="AI112" i="18"/>
  <c r="AL112" i="18"/>
  <c r="AM112" i="18"/>
  <c r="AN112" i="18"/>
  <c r="AO112" i="18"/>
  <c r="AP112" i="18"/>
  <c r="AQ112" i="18"/>
  <c r="AR112" i="18"/>
  <c r="AS112" i="18"/>
  <c r="AT112" i="18"/>
  <c r="N113" i="18"/>
  <c r="Q113" i="18"/>
  <c r="R113" i="18"/>
  <c r="U113" i="18"/>
  <c r="V113" i="18"/>
  <c r="Y113" i="18"/>
  <c r="AB113" i="18"/>
  <c r="AC113" i="18"/>
  <c r="AD113" i="18"/>
  <c r="AE113" i="18"/>
  <c r="AF113" i="18"/>
  <c r="AG113" i="18"/>
  <c r="AH113" i="18"/>
  <c r="AI113" i="18"/>
  <c r="AL113" i="18"/>
  <c r="AM113" i="18"/>
  <c r="AN113" i="18"/>
  <c r="AO113" i="18"/>
  <c r="AP113" i="18"/>
  <c r="AQ113" i="18"/>
  <c r="AR113" i="18"/>
  <c r="AS113" i="18"/>
  <c r="AT113" i="18"/>
  <c r="N114" i="18"/>
  <c r="Q114" i="18"/>
  <c r="R114" i="18"/>
  <c r="U114" i="18"/>
  <c r="V114" i="18"/>
  <c r="Y114" i="18"/>
  <c r="AB114" i="18"/>
  <c r="AC114" i="18"/>
  <c r="AD114" i="18"/>
  <c r="AE114" i="18"/>
  <c r="AF114" i="18"/>
  <c r="AG114" i="18"/>
  <c r="AH114" i="18"/>
  <c r="AI114" i="18"/>
  <c r="AL114" i="18"/>
  <c r="AM114" i="18"/>
  <c r="AN114" i="18"/>
  <c r="AO114" i="18"/>
  <c r="AP114" i="18"/>
  <c r="AQ114" i="18"/>
  <c r="AR114" i="18"/>
  <c r="AS114" i="18"/>
  <c r="AT114" i="18"/>
  <c r="N115" i="18"/>
  <c r="Q115" i="18"/>
  <c r="R115" i="18"/>
  <c r="U115" i="18"/>
  <c r="V115" i="18"/>
  <c r="Y115" i="18"/>
  <c r="AB115" i="18"/>
  <c r="AC115" i="18"/>
  <c r="AD115" i="18"/>
  <c r="AE115" i="18"/>
  <c r="AF115" i="18"/>
  <c r="AG115" i="18"/>
  <c r="AH115" i="18"/>
  <c r="AI115" i="18"/>
  <c r="AL115" i="18"/>
  <c r="AM115" i="18"/>
  <c r="AN115" i="18"/>
  <c r="AO115" i="18"/>
  <c r="AP115" i="18"/>
  <c r="AQ115" i="18"/>
  <c r="AR115" i="18"/>
  <c r="AS115" i="18"/>
  <c r="AT115" i="18"/>
  <c r="N116" i="18"/>
  <c r="Q116" i="18"/>
  <c r="R116" i="18"/>
  <c r="U116" i="18"/>
  <c r="V116" i="18"/>
  <c r="Y116" i="18"/>
  <c r="AB116" i="18"/>
  <c r="AC116" i="18"/>
  <c r="AD116" i="18"/>
  <c r="AE116" i="18"/>
  <c r="AF116" i="18"/>
  <c r="AG116" i="18"/>
  <c r="AH116" i="18"/>
  <c r="AI116" i="18"/>
  <c r="AL116" i="18"/>
  <c r="AM116" i="18"/>
  <c r="AN116" i="18"/>
  <c r="AO116" i="18"/>
  <c r="AP116" i="18"/>
  <c r="AQ116" i="18"/>
  <c r="AR116" i="18"/>
  <c r="AS116" i="18"/>
  <c r="AT116" i="18"/>
  <c r="N117" i="18"/>
  <c r="Q117" i="18"/>
  <c r="R117" i="18"/>
  <c r="U117" i="18"/>
  <c r="V117" i="18"/>
  <c r="Y117" i="18"/>
  <c r="AB117" i="18"/>
  <c r="AC117" i="18"/>
  <c r="AD117" i="18"/>
  <c r="AE117" i="18"/>
  <c r="AF117" i="18"/>
  <c r="AG117" i="18"/>
  <c r="AH117" i="18"/>
  <c r="AI117" i="18"/>
  <c r="AL117" i="18"/>
  <c r="AM117" i="18"/>
  <c r="AN117" i="18"/>
  <c r="AO117" i="18"/>
  <c r="AP117" i="18"/>
  <c r="AQ117" i="18"/>
  <c r="AR117" i="18"/>
  <c r="AS117" i="18"/>
  <c r="AT117" i="18"/>
  <c r="N118" i="18"/>
  <c r="Q118" i="18"/>
  <c r="R118" i="18"/>
  <c r="U118" i="18"/>
  <c r="V118" i="18"/>
  <c r="Y118" i="18"/>
  <c r="AB118" i="18"/>
  <c r="AC118" i="18"/>
  <c r="AD118" i="18"/>
  <c r="AE118" i="18"/>
  <c r="AF118" i="18"/>
  <c r="AG118" i="18"/>
  <c r="AH118" i="18"/>
  <c r="AI118" i="18"/>
  <c r="AL118" i="18"/>
  <c r="AM118" i="18"/>
  <c r="AN118" i="18"/>
  <c r="AO118" i="18"/>
  <c r="AP118" i="18"/>
  <c r="AQ118" i="18"/>
  <c r="AR118" i="18"/>
  <c r="AS118" i="18"/>
  <c r="AT118" i="18"/>
  <c r="N119" i="18"/>
  <c r="Q119" i="18"/>
  <c r="R119" i="18"/>
  <c r="U119" i="18"/>
  <c r="V119" i="18"/>
  <c r="Y119" i="18"/>
  <c r="AB119" i="18"/>
  <c r="AC119" i="18"/>
  <c r="AD119" i="18"/>
  <c r="AE119" i="18"/>
  <c r="AF119" i="18"/>
  <c r="AG119" i="18"/>
  <c r="AH119" i="18"/>
  <c r="AI119" i="18"/>
  <c r="AL119" i="18"/>
  <c r="AM119" i="18"/>
  <c r="AN119" i="18"/>
  <c r="AO119" i="18"/>
  <c r="AP119" i="18"/>
  <c r="AQ119" i="18"/>
  <c r="AR119" i="18"/>
  <c r="AS119" i="18"/>
  <c r="AT119" i="18"/>
  <c r="N120" i="18"/>
  <c r="Q120" i="18"/>
  <c r="R120" i="18"/>
  <c r="U120" i="18"/>
  <c r="V120" i="18"/>
  <c r="Y120" i="18"/>
  <c r="AB120" i="18"/>
  <c r="AC120" i="18"/>
  <c r="AD120" i="18"/>
  <c r="AE120" i="18"/>
  <c r="AF120" i="18"/>
  <c r="AG120" i="18"/>
  <c r="AH120" i="18"/>
  <c r="AI120" i="18"/>
  <c r="AL120" i="18"/>
  <c r="AM120" i="18"/>
  <c r="AN120" i="18"/>
  <c r="AO120" i="18"/>
  <c r="AP120" i="18"/>
  <c r="AQ120" i="18"/>
  <c r="AR120" i="18"/>
  <c r="AS120" i="18"/>
  <c r="AT120" i="18"/>
  <c r="N121" i="18"/>
  <c r="Q121" i="18"/>
  <c r="R121" i="18"/>
  <c r="U121" i="18"/>
  <c r="V121" i="18"/>
  <c r="Y121" i="18"/>
  <c r="AB121" i="18"/>
  <c r="AC121" i="18"/>
  <c r="AD121" i="18"/>
  <c r="AE121" i="18"/>
  <c r="AF121" i="18"/>
  <c r="AG121" i="18"/>
  <c r="AH121" i="18"/>
  <c r="AI121" i="18"/>
  <c r="AL121" i="18"/>
  <c r="AM121" i="18"/>
  <c r="AN121" i="18"/>
  <c r="AO121" i="18"/>
  <c r="AP121" i="18"/>
  <c r="AQ121" i="18"/>
  <c r="AR121" i="18"/>
  <c r="AS121" i="18"/>
  <c r="AT121" i="18"/>
  <c r="N122" i="18"/>
  <c r="Q122" i="18"/>
  <c r="R122" i="18"/>
  <c r="U122" i="18"/>
  <c r="V122" i="18"/>
  <c r="Y122" i="18"/>
  <c r="AB122" i="18"/>
  <c r="AC122" i="18"/>
  <c r="AD122" i="18"/>
  <c r="AE122" i="18"/>
  <c r="AF122" i="18"/>
  <c r="AG122" i="18"/>
  <c r="AH122" i="18"/>
  <c r="AI122" i="18"/>
  <c r="AL122" i="18"/>
  <c r="AM122" i="18"/>
  <c r="AN122" i="18"/>
  <c r="AO122" i="18"/>
  <c r="AP122" i="18"/>
  <c r="AQ122" i="18"/>
  <c r="AR122" i="18"/>
  <c r="AS122" i="18"/>
  <c r="AT122" i="18"/>
  <c r="N123" i="18"/>
  <c r="Q123" i="18"/>
  <c r="R123" i="18"/>
  <c r="U123" i="18"/>
  <c r="V123" i="18"/>
  <c r="Y123" i="18"/>
  <c r="AB123" i="18"/>
  <c r="AC123" i="18"/>
  <c r="AD123" i="18"/>
  <c r="AE123" i="18"/>
  <c r="AF123" i="18"/>
  <c r="AG123" i="18"/>
  <c r="AH123" i="18"/>
  <c r="AI123" i="18"/>
  <c r="AL123" i="18"/>
  <c r="AM123" i="18"/>
  <c r="AN123" i="18"/>
  <c r="AO123" i="18"/>
  <c r="AP123" i="18"/>
  <c r="AQ123" i="18"/>
  <c r="AR123" i="18"/>
  <c r="AS123" i="18"/>
  <c r="AT123" i="18"/>
  <c r="N124" i="18"/>
  <c r="Q124" i="18"/>
  <c r="R124" i="18"/>
  <c r="U124" i="18"/>
  <c r="V124" i="18"/>
  <c r="Y124" i="18"/>
  <c r="AB124" i="18"/>
  <c r="AC124" i="18"/>
  <c r="AD124" i="18"/>
  <c r="AE124" i="18"/>
  <c r="AF124" i="18"/>
  <c r="AG124" i="18"/>
  <c r="AH124" i="18"/>
  <c r="AI124" i="18"/>
  <c r="AL124" i="18"/>
  <c r="AM124" i="18"/>
  <c r="AN124" i="18"/>
  <c r="AO124" i="18"/>
  <c r="AP124" i="18"/>
  <c r="AQ124" i="18"/>
  <c r="AR124" i="18"/>
  <c r="AS124" i="18"/>
  <c r="AT124" i="18"/>
  <c r="N125" i="18"/>
  <c r="Q125" i="18"/>
  <c r="R125" i="18"/>
  <c r="U125" i="18"/>
  <c r="V125" i="18"/>
  <c r="Y125" i="18"/>
  <c r="AB125" i="18"/>
  <c r="AC125" i="18"/>
  <c r="AD125" i="18"/>
  <c r="AE125" i="18"/>
  <c r="AF125" i="18"/>
  <c r="AG125" i="18"/>
  <c r="AH125" i="18"/>
  <c r="AI125" i="18"/>
  <c r="AL125" i="18"/>
  <c r="AM125" i="18"/>
  <c r="AN125" i="18"/>
  <c r="AO125" i="18"/>
  <c r="AP125" i="18"/>
  <c r="AQ125" i="18"/>
  <c r="AR125" i="18"/>
  <c r="AS125" i="18"/>
  <c r="AT125" i="18"/>
  <c r="N126" i="18"/>
  <c r="Q126" i="18"/>
  <c r="R126" i="18"/>
  <c r="U126" i="18"/>
  <c r="V126" i="18"/>
  <c r="Y126" i="18"/>
  <c r="AB126" i="18"/>
  <c r="AC126" i="18"/>
  <c r="AD126" i="18"/>
  <c r="AE126" i="18"/>
  <c r="AF126" i="18"/>
  <c r="AG126" i="18"/>
  <c r="AH126" i="18"/>
  <c r="AI126" i="18"/>
  <c r="AL126" i="18"/>
  <c r="AM126" i="18"/>
  <c r="AN126" i="18"/>
  <c r="AO126" i="18"/>
  <c r="AP126" i="18"/>
  <c r="AQ126" i="18"/>
  <c r="AR126" i="18"/>
  <c r="AS126" i="18"/>
  <c r="AT126" i="18"/>
  <c r="N127" i="18"/>
  <c r="Q127" i="18"/>
  <c r="R127" i="18"/>
  <c r="U127" i="18"/>
  <c r="V127" i="18"/>
  <c r="Y127" i="18"/>
  <c r="AB127" i="18"/>
  <c r="AC127" i="18"/>
  <c r="AD127" i="18"/>
  <c r="AE127" i="18"/>
  <c r="AF127" i="18"/>
  <c r="AG127" i="18"/>
  <c r="AH127" i="18"/>
  <c r="AI127" i="18"/>
  <c r="AL127" i="18"/>
  <c r="AM127" i="18"/>
  <c r="AN127" i="18"/>
  <c r="AO127" i="18"/>
  <c r="AP127" i="18"/>
  <c r="AQ127" i="18"/>
  <c r="AR127" i="18"/>
  <c r="AS127" i="18"/>
  <c r="AT127" i="18"/>
  <c r="N128" i="18"/>
  <c r="Q128" i="18"/>
  <c r="R128" i="18"/>
  <c r="U128" i="18"/>
  <c r="V128" i="18"/>
  <c r="Y128" i="18"/>
  <c r="AB128" i="18"/>
  <c r="AC128" i="18"/>
  <c r="AD128" i="18"/>
  <c r="AE128" i="18"/>
  <c r="AF128" i="18"/>
  <c r="AG128" i="18"/>
  <c r="AH128" i="18"/>
  <c r="AI128" i="18"/>
  <c r="AL128" i="18"/>
  <c r="AM128" i="18"/>
  <c r="AN128" i="18"/>
  <c r="AO128" i="18"/>
  <c r="AP128" i="18"/>
  <c r="AQ128" i="18"/>
  <c r="AR128" i="18"/>
  <c r="AS128" i="18"/>
  <c r="AT128" i="18"/>
  <c r="N129" i="18"/>
  <c r="Q129" i="18"/>
  <c r="R129" i="18"/>
  <c r="U129" i="18"/>
  <c r="V129" i="18"/>
  <c r="Y129" i="18"/>
  <c r="AB129" i="18"/>
  <c r="AC129" i="18"/>
  <c r="AD129" i="18"/>
  <c r="AE129" i="18"/>
  <c r="AF129" i="18"/>
  <c r="AG129" i="18"/>
  <c r="AH129" i="18"/>
  <c r="AI129" i="18"/>
  <c r="AL129" i="18"/>
  <c r="AM129" i="18"/>
  <c r="AN129" i="18"/>
  <c r="AO129" i="18"/>
  <c r="AP129" i="18"/>
  <c r="AQ129" i="18"/>
  <c r="AR129" i="18"/>
  <c r="AS129" i="18"/>
  <c r="AT129" i="18"/>
  <c r="N130" i="18"/>
  <c r="Q130" i="18"/>
  <c r="R130" i="18"/>
  <c r="U130" i="18"/>
  <c r="V130" i="18"/>
  <c r="Y130" i="18"/>
  <c r="AB130" i="18"/>
  <c r="AC130" i="18"/>
  <c r="AD130" i="18"/>
  <c r="AE130" i="18"/>
  <c r="AF130" i="18"/>
  <c r="AG130" i="18"/>
  <c r="AH130" i="18"/>
  <c r="AI130" i="18"/>
  <c r="AL130" i="18"/>
  <c r="AM130" i="18"/>
  <c r="AN130" i="18"/>
  <c r="AO130" i="18"/>
  <c r="AP130" i="18"/>
  <c r="AQ130" i="18"/>
  <c r="AR130" i="18"/>
  <c r="AS130" i="18"/>
  <c r="AT130" i="18"/>
  <c r="N131" i="18"/>
  <c r="Q131" i="18"/>
  <c r="R131" i="18"/>
  <c r="U131" i="18"/>
  <c r="V131" i="18"/>
  <c r="Y131" i="18"/>
  <c r="AB131" i="18"/>
  <c r="AC131" i="18"/>
  <c r="AD131" i="18"/>
  <c r="AE131" i="18"/>
  <c r="AF131" i="18"/>
  <c r="AG131" i="18"/>
  <c r="AH131" i="18"/>
  <c r="AI131" i="18"/>
  <c r="AL131" i="18"/>
  <c r="AM131" i="18"/>
  <c r="AN131" i="18"/>
  <c r="AO131" i="18"/>
  <c r="AP131" i="18"/>
  <c r="AQ131" i="18"/>
  <c r="AR131" i="18"/>
  <c r="AS131" i="18"/>
  <c r="AT131" i="18"/>
  <c r="N132" i="18"/>
  <c r="Q132" i="18"/>
  <c r="R132" i="18"/>
  <c r="U132" i="18"/>
  <c r="V132" i="18"/>
  <c r="Y132" i="18"/>
  <c r="AB132" i="18"/>
  <c r="AC132" i="18"/>
  <c r="AD132" i="18"/>
  <c r="AE132" i="18"/>
  <c r="AF132" i="18"/>
  <c r="AG132" i="18"/>
  <c r="AH132" i="18"/>
  <c r="AI132" i="18"/>
  <c r="AL132" i="18"/>
  <c r="AM132" i="18"/>
  <c r="AN132" i="18"/>
  <c r="AO132" i="18"/>
  <c r="AP132" i="18"/>
  <c r="AQ132" i="18"/>
  <c r="AR132" i="18"/>
  <c r="AS132" i="18"/>
  <c r="AT132" i="18"/>
  <c r="N133" i="18"/>
  <c r="Q133" i="18"/>
  <c r="R133" i="18"/>
  <c r="U133" i="18"/>
  <c r="V133" i="18"/>
  <c r="Y133" i="18"/>
  <c r="AB133" i="18"/>
  <c r="AC133" i="18"/>
  <c r="AD133" i="18"/>
  <c r="AE133" i="18"/>
  <c r="AF133" i="18"/>
  <c r="AG133" i="18"/>
  <c r="AH133" i="18"/>
  <c r="AI133" i="18"/>
  <c r="AL133" i="18"/>
  <c r="AM133" i="18"/>
  <c r="AN133" i="18"/>
  <c r="AO133" i="18"/>
  <c r="AP133" i="18"/>
  <c r="AQ133" i="18"/>
  <c r="AR133" i="18"/>
  <c r="AS133" i="18"/>
  <c r="AT133" i="18"/>
  <c r="N134" i="18"/>
  <c r="Q134" i="18"/>
  <c r="R134" i="18"/>
  <c r="U134" i="18"/>
  <c r="V134" i="18"/>
  <c r="Y134" i="18"/>
  <c r="AB134" i="18"/>
  <c r="AC134" i="18"/>
  <c r="AD134" i="18"/>
  <c r="AE134" i="18"/>
  <c r="AF134" i="18"/>
  <c r="AG134" i="18"/>
  <c r="AH134" i="18"/>
  <c r="AI134" i="18"/>
  <c r="AL134" i="18"/>
  <c r="AM134" i="18"/>
  <c r="AN134" i="18"/>
  <c r="AO134" i="18"/>
  <c r="AP134" i="18"/>
  <c r="AQ134" i="18"/>
  <c r="AR134" i="18"/>
  <c r="AS134" i="18"/>
  <c r="AT134" i="18"/>
  <c r="N135" i="18"/>
  <c r="Q135" i="18"/>
  <c r="R135" i="18"/>
  <c r="U135" i="18"/>
  <c r="V135" i="18"/>
  <c r="Y135" i="18"/>
  <c r="AB135" i="18"/>
  <c r="AC135" i="18"/>
  <c r="AD135" i="18"/>
  <c r="AE135" i="18"/>
  <c r="AF135" i="18"/>
  <c r="AG135" i="18"/>
  <c r="AH135" i="18"/>
  <c r="AI135" i="18"/>
  <c r="AL135" i="18"/>
  <c r="AM135" i="18"/>
  <c r="AN135" i="18"/>
  <c r="AO135" i="18"/>
  <c r="AP135" i="18"/>
  <c r="AQ135" i="18"/>
  <c r="AR135" i="18"/>
  <c r="AS135" i="18"/>
  <c r="AT135" i="18"/>
  <c r="N136" i="18"/>
  <c r="Q136" i="18"/>
  <c r="R136" i="18"/>
  <c r="U136" i="18"/>
  <c r="V136" i="18"/>
  <c r="Y136" i="18"/>
  <c r="AB136" i="18"/>
  <c r="AC136" i="18"/>
  <c r="AD136" i="18"/>
  <c r="AE136" i="18"/>
  <c r="AF136" i="18"/>
  <c r="AG136" i="18"/>
  <c r="AH136" i="18"/>
  <c r="AI136" i="18"/>
  <c r="AL136" i="18"/>
  <c r="AM136" i="18"/>
  <c r="AN136" i="18"/>
  <c r="AO136" i="18"/>
  <c r="AP136" i="18"/>
  <c r="AQ136" i="18"/>
  <c r="AR136" i="18"/>
  <c r="AS136" i="18"/>
  <c r="AT136" i="18"/>
  <c r="N137" i="18"/>
  <c r="Q137" i="18"/>
  <c r="R137" i="18"/>
  <c r="U137" i="18"/>
  <c r="V137" i="18"/>
  <c r="Y137" i="18"/>
  <c r="AB137" i="18"/>
  <c r="AC137" i="18"/>
  <c r="AD137" i="18"/>
  <c r="AE137" i="18"/>
  <c r="AF137" i="18"/>
  <c r="AG137" i="18"/>
  <c r="AH137" i="18"/>
  <c r="AI137" i="18"/>
  <c r="AL137" i="18"/>
  <c r="AM137" i="18"/>
  <c r="AN137" i="18"/>
  <c r="AO137" i="18"/>
  <c r="AP137" i="18"/>
  <c r="AQ137" i="18"/>
  <c r="AR137" i="18"/>
  <c r="AS137" i="18"/>
  <c r="AT137" i="18"/>
  <c r="N138" i="18"/>
  <c r="Q138" i="18"/>
  <c r="R138" i="18"/>
  <c r="U138" i="18"/>
  <c r="V138" i="18"/>
  <c r="Y138" i="18"/>
  <c r="AB138" i="18"/>
  <c r="AC138" i="18"/>
  <c r="AD138" i="18"/>
  <c r="AE138" i="18"/>
  <c r="AF138" i="18"/>
  <c r="AG138" i="18"/>
  <c r="AH138" i="18"/>
  <c r="AI138" i="18"/>
  <c r="AL138" i="18"/>
  <c r="AM138" i="18"/>
  <c r="AN138" i="18"/>
  <c r="AO138" i="18"/>
  <c r="AP138" i="18"/>
  <c r="AQ138" i="18"/>
  <c r="AR138" i="18"/>
  <c r="AS138" i="18"/>
  <c r="AT138" i="18"/>
  <c r="N139" i="18"/>
  <c r="Q139" i="18"/>
  <c r="R139" i="18"/>
  <c r="U139" i="18"/>
  <c r="V139" i="18"/>
  <c r="Y139" i="18"/>
  <c r="AB139" i="18"/>
  <c r="AC139" i="18"/>
  <c r="AD139" i="18"/>
  <c r="AE139" i="18"/>
  <c r="AF139" i="18"/>
  <c r="AG139" i="18"/>
  <c r="AH139" i="18"/>
  <c r="AI139" i="18"/>
  <c r="AL139" i="18"/>
  <c r="AM139" i="18"/>
  <c r="AN139" i="18"/>
  <c r="AO139" i="18"/>
  <c r="AP139" i="18"/>
  <c r="AQ139" i="18"/>
  <c r="AR139" i="18"/>
  <c r="AS139" i="18"/>
  <c r="AT139" i="18"/>
  <c r="N140" i="18"/>
  <c r="Q140" i="18"/>
  <c r="R140" i="18"/>
  <c r="U140" i="18"/>
  <c r="V140" i="18"/>
  <c r="Y140" i="18"/>
  <c r="AB140" i="18"/>
  <c r="AC140" i="18"/>
  <c r="AD140" i="18"/>
  <c r="AE140" i="18"/>
  <c r="AF140" i="18"/>
  <c r="AG140" i="18"/>
  <c r="AH140" i="18"/>
  <c r="AI140" i="18"/>
  <c r="AL140" i="18"/>
  <c r="AM140" i="18"/>
  <c r="AN140" i="18"/>
  <c r="AO140" i="18"/>
  <c r="AP140" i="18"/>
  <c r="AQ140" i="18"/>
  <c r="AR140" i="18"/>
  <c r="AS140" i="18"/>
  <c r="AT140" i="18"/>
  <c r="N141" i="18"/>
  <c r="Q141" i="18"/>
  <c r="R141" i="18"/>
  <c r="U141" i="18"/>
  <c r="V141" i="18"/>
  <c r="Y141" i="18"/>
  <c r="AB141" i="18"/>
  <c r="AC141" i="18"/>
  <c r="AD141" i="18"/>
  <c r="AE141" i="18"/>
  <c r="AF141" i="18"/>
  <c r="AG141" i="18"/>
  <c r="AH141" i="18"/>
  <c r="AI141" i="18"/>
  <c r="AL141" i="18"/>
  <c r="AM141" i="18"/>
  <c r="AN141" i="18"/>
  <c r="AO141" i="18"/>
  <c r="AP141" i="18"/>
  <c r="AQ141" i="18"/>
  <c r="AR141" i="18"/>
  <c r="AS141" i="18"/>
  <c r="AT141" i="18"/>
  <c r="N142" i="18"/>
  <c r="Q142" i="18"/>
  <c r="R142" i="18"/>
  <c r="U142" i="18"/>
  <c r="V142" i="18"/>
  <c r="Y142" i="18"/>
  <c r="AB142" i="18"/>
  <c r="AC142" i="18"/>
  <c r="AD142" i="18"/>
  <c r="AE142" i="18"/>
  <c r="AF142" i="18"/>
  <c r="AG142" i="18"/>
  <c r="AH142" i="18"/>
  <c r="AI142" i="18"/>
  <c r="AL142" i="18"/>
  <c r="AM142" i="18"/>
  <c r="AN142" i="18"/>
  <c r="AO142" i="18"/>
  <c r="AP142" i="18"/>
  <c r="AQ142" i="18"/>
  <c r="AR142" i="18"/>
  <c r="AS142" i="18"/>
  <c r="AT142" i="18"/>
  <c r="N143" i="18"/>
  <c r="Q143" i="18"/>
  <c r="R143" i="18"/>
  <c r="U143" i="18"/>
  <c r="V143" i="18"/>
  <c r="Y143" i="18"/>
  <c r="AB143" i="18"/>
  <c r="AC143" i="18"/>
  <c r="AD143" i="18"/>
  <c r="AE143" i="18"/>
  <c r="AF143" i="18"/>
  <c r="AG143" i="18"/>
  <c r="AH143" i="18"/>
  <c r="AI143" i="18"/>
  <c r="AL143" i="18"/>
  <c r="AM143" i="18"/>
  <c r="AN143" i="18"/>
  <c r="AO143" i="18"/>
  <c r="AP143" i="18"/>
  <c r="AQ143" i="18"/>
  <c r="AR143" i="18"/>
  <c r="AS143" i="18"/>
  <c r="AT143" i="18"/>
  <c r="N144" i="18"/>
  <c r="Q144" i="18"/>
  <c r="R144" i="18"/>
  <c r="U144" i="18"/>
  <c r="V144" i="18"/>
  <c r="Y144" i="18"/>
  <c r="AB144" i="18"/>
  <c r="AC144" i="18"/>
  <c r="AD144" i="18"/>
  <c r="AE144" i="18"/>
  <c r="AF144" i="18"/>
  <c r="AG144" i="18"/>
  <c r="AH144" i="18"/>
  <c r="AI144" i="18"/>
  <c r="AL144" i="18"/>
  <c r="AM144" i="18"/>
  <c r="AN144" i="18"/>
  <c r="AO144" i="18"/>
  <c r="AP144" i="18"/>
  <c r="AQ144" i="18"/>
  <c r="AR144" i="18"/>
  <c r="AS144" i="18"/>
  <c r="AT144" i="18"/>
  <c r="N145" i="18"/>
  <c r="Q145" i="18"/>
  <c r="R145" i="18"/>
  <c r="U145" i="18"/>
  <c r="V145" i="18"/>
  <c r="Y145" i="18"/>
  <c r="AB145" i="18"/>
  <c r="AC145" i="18"/>
  <c r="AD145" i="18"/>
  <c r="AE145" i="18"/>
  <c r="AF145" i="18"/>
  <c r="AG145" i="18"/>
  <c r="AH145" i="18"/>
  <c r="AI145" i="18"/>
  <c r="AL145" i="18"/>
  <c r="AM145" i="18"/>
  <c r="AN145" i="18"/>
  <c r="AO145" i="18"/>
  <c r="AP145" i="18"/>
  <c r="AQ145" i="18"/>
  <c r="AR145" i="18"/>
  <c r="AS145" i="18"/>
  <c r="AT145" i="18"/>
  <c r="N146" i="18"/>
  <c r="Q146" i="18"/>
  <c r="R146" i="18"/>
  <c r="U146" i="18"/>
  <c r="V146" i="18"/>
  <c r="Y146" i="18"/>
  <c r="AB146" i="18"/>
  <c r="AC146" i="18"/>
  <c r="AD146" i="18"/>
  <c r="AE146" i="18"/>
  <c r="AF146" i="18"/>
  <c r="AG146" i="18"/>
  <c r="AH146" i="18"/>
  <c r="AI146" i="18"/>
  <c r="AL146" i="18"/>
  <c r="AM146" i="18"/>
  <c r="AN146" i="18"/>
  <c r="AO146" i="18"/>
  <c r="AP146" i="18"/>
  <c r="AQ146" i="18"/>
  <c r="AR146" i="18"/>
  <c r="AS146" i="18"/>
  <c r="AT146" i="18"/>
  <c r="N147" i="18"/>
  <c r="Q147" i="18"/>
  <c r="R147" i="18"/>
  <c r="U147" i="18"/>
  <c r="V147" i="18"/>
  <c r="Y147" i="18"/>
  <c r="AB147" i="18"/>
  <c r="AC147" i="18"/>
  <c r="AD147" i="18"/>
  <c r="AE147" i="18"/>
  <c r="AF147" i="18"/>
  <c r="AG147" i="18"/>
  <c r="AH147" i="18"/>
  <c r="AI147" i="18"/>
  <c r="AL147" i="18"/>
  <c r="AM147" i="18"/>
  <c r="AN147" i="18"/>
  <c r="AO147" i="18"/>
  <c r="AP147" i="18"/>
  <c r="AQ147" i="18"/>
  <c r="AR147" i="18"/>
  <c r="AS147" i="18"/>
  <c r="AT147" i="18"/>
  <c r="N148" i="18"/>
  <c r="Q148" i="18"/>
  <c r="R148" i="18"/>
  <c r="U148" i="18"/>
  <c r="V148" i="18"/>
  <c r="Y148" i="18"/>
  <c r="AB148" i="18"/>
  <c r="AC148" i="18"/>
  <c r="AD148" i="18"/>
  <c r="AE148" i="18"/>
  <c r="AF148" i="18"/>
  <c r="AG148" i="18"/>
  <c r="AH148" i="18"/>
  <c r="AI148" i="18"/>
  <c r="AL148" i="18"/>
  <c r="AM148" i="18"/>
  <c r="AN148" i="18"/>
  <c r="AO148" i="18"/>
  <c r="AP148" i="18"/>
  <c r="AQ148" i="18"/>
  <c r="AR148" i="18"/>
  <c r="AS148" i="18"/>
  <c r="AT148" i="18"/>
  <c r="N149" i="18"/>
  <c r="Q149" i="18"/>
  <c r="R149" i="18"/>
  <c r="U149" i="18"/>
  <c r="V149" i="18"/>
  <c r="Y149" i="18"/>
  <c r="AB149" i="18"/>
  <c r="AC149" i="18"/>
  <c r="AD149" i="18"/>
  <c r="AE149" i="18"/>
  <c r="AF149" i="18"/>
  <c r="AG149" i="18"/>
  <c r="AH149" i="18"/>
  <c r="AI149" i="18"/>
  <c r="AL149" i="18"/>
  <c r="AM149" i="18"/>
  <c r="AN149" i="18"/>
  <c r="AO149" i="18"/>
  <c r="AP149" i="18"/>
  <c r="AQ149" i="18"/>
  <c r="AR149" i="18"/>
  <c r="AS149" i="18"/>
  <c r="AT149" i="18"/>
  <c r="N150" i="18"/>
  <c r="Q150" i="18"/>
  <c r="R150" i="18"/>
  <c r="U150" i="18"/>
  <c r="V150" i="18"/>
  <c r="Y150" i="18"/>
  <c r="AB150" i="18"/>
  <c r="AC150" i="18"/>
  <c r="AD150" i="18"/>
  <c r="AE150" i="18"/>
  <c r="AF150" i="18"/>
  <c r="AG150" i="18"/>
  <c r="AH150" i="18"/>
  <c r="AI150" i="18"/>
  <c r="AL150" i="18"/>
  <c r="AM150" i="18"/>
  <c r="AN150" i="18"/>
  <c r="AO150" i="18"/>
  <c r="AP150" i="18"/>
  <c r="AQ150" i="18"/>
  <c r="AR150" i="18"/>
  <c r="AS150" i="18"/>
  <c r="AT150" i="18"/>
  <c r="N151" i="18"/>
  <c r="Q151" i="18"/>
  <c r="R151" i="18"/>
  <c r="U151" i="18"/>
  <c r="V151" i="18"/>
  <c r="Y151" i="18"/>
  <c r="AB151" i="18"/>
  <c r="AC151" i="18"/>
  <c r="AD151" i="18"/>
  <c r="AE151" i="18"/>
  <c r="AF151" i="18"/>
  <c r="AG151" i="18"/>
  <c r="AH151" i="18"/>
  <c r="AI151" i="18"/>
  <c r="AL151" i="18"/>
  <c r="AM151" i="18"/>
  <c r="AN151" i="18"/>
  <c r="AO151" i="18"/>
  <c r="AP151" i="18"/>
  <c r="AQ151" i="18"/>
  <c r="AR151" i="18"/>
  <c r="AS151" i="18"/>
  <c r="AT151" i="18"/>
  <c r="N152" i="18"/>
  <c r="Q152" i="18"/>
  <c r="R152" i="18"/>
  <c r="U152" i="18"/>
  <c r="V152" i="18"/>
  <c r="Y152" i="18"/>
  <c r="AB152" i="18"/>
  <c r="AC152" i="18"/>
  <c r="AD152" i="18"/>
  <c r="AE152" i="18"/>
  <c r="AF152" i="18"/>
  <c r="AG152" i="18"/>
  <c r="AH152" i="18"/>
  <c r="AI152" i="18"/>
  <c r="AL152" i="18"/>
  <c r="AM152" i="18"/>
  <c r="AN152" i="18"/>
  <c r="AO152" i="18"/>
  <c r="AP152" i="18"/>
  <c r="AQ152" i="18"/>
  <c r="AR152" i="18"/>
  <c r="AS152" i="18"/>
  <c r="AT152" i="18"/>
  <c r="N153" i="18"/>
  <c r="Q153" i="18"/>
  <c r="R153" i="18"/>
  <c r="U153" i="18"/>
  <c r="V153" i="18"/>
  <c r="Y153" i="18"/>
  <c r="AB153" i="18"/>
  <c r="AC153" i="18"/>
  <c r="AD153" i="18"/>
  <c r="AE153" i="18"/>
  <c r="AF153" i="18"/>
  <c r="AG153" i="18"/>
  <c r="AH153" i="18"/>
  <c r="AI153" i="18"/>
  <c r="AL153" i="18"/>
  <c r="AM153" i="18"/>
  <c r="AN153" i="18"/>
  <c r="AO153" i="18"/>
  <c r="AP153" i="18"/>
  <c r="AQ153" i="18"/>
  <c r="AR153" i="18"/>
  <c r="AS153" i="18"/>
  <c r="AT153" i="18"/>
  <c r="N154" i="18"/>
  <c r="Q154" i="18"/>
  <c r="R154" i="18"/>
  <c r="U154" i="18"/>
  <c r="V154" i="18"/>
  <c r="Y154" i="18"/>
  <c r="AB154" i="18"/>
  <c r="AC154" i="18"/>
  <c r="AD154" i="18"/>
  <c r="AE154" i="18"/>
  <c r="AF154" i="18"/>
  <c r="AG154" i="18"/>
  <c r="AH154" i="18"/>
  <c r="AI154" i="18"/>
  <c r="AL154" i="18"/>
  <c r="AM154" i="18"/>
  <c r="AN154" i="18"/>
  <c r="AO154" i="18"/>
  <c r="AP154" i="18"/>
  <c r="AQ154" i="18"/>
  <c r="AR154" i="18"/>
  <c r="AS154" i="18"/>
  <c r="AT154" i="18"/>
  <c r="N155" i="18"/>
  <c r="Q155" i="18"/>
  <c r="R155" i="18"/>
  <c r="U155" i="18"/>
  <c r="V155" i="18"/>
  <c r="Y155" i="18"/>
  <c r="AB155" i="18"/>
  <c r="AC155" i="18"/>
  <c r="AD155" i="18"/>
  <c r="AE155" i="18"/>
  <c r="AF155" i="18"/>
  <c r="AG155" i="18"/>
  <c r="AH155" i="18"/>
  <c r="AI155" i="18"/>
  <c r="AL155" i="18"/>
  <c r="AM155" i="18"/>
  <c r="AN155" i="18"/>
  <c r="AO155" i="18"/>
  <c r="AP155" i="18"/>
  <c r="AQ155" i="18"/>
  <c r="AR155" i="18"/>
  <c r="AS155" i="18"/>
  <c r="AT155" i="18"/>
  <c r="N156" i="18"/>
  <c r="Q156" i="18"/>
  <c r="R156" i="18"/>
  <c r="U156" i="18"/>
  <c r="V156" i="18"/>
  <c r="Y156" i="18"/>
  <c r="AB156" i="18"/>
  <c r="AC156" i="18"/>
  <c r="AD156" i="18"/>
  <c r="AE156" i="18"/>
  <c r="AF156" i="18"/>
  <c r="AG156" i="18"/>
  <c r="AH156" i="18"/>
  <c r="AI156" i="18"/>
  <c r="AL156" i="18"/>
  <c r="AM156" i="18"/>
  <c r="AN156" i="18"/>
  <c r="AO156" i="18"/>
  <c r="AP156" i="18"/>
  <c r="AQ156" i="18"/>
  <c r="AR156" i="18"/>
  <c r="AS156" i="18"/>
  <c r="AT156" i="18"/>
  <c r="N157" i="18"/>
  <c r="Q157" i="18"/>
  <c r="R157" i="18"/>
  <c r="U157" i="18"/>
  <c r="V157" i="18"/>
  <c r="Y157" i="18"/>
  <c r="AB157" i="18"/>
  <c r="AC157" i="18"/>
  <c r="AD157" i="18"/>
  <c r="AE157" i="18"/>
  <c r="AF157" i="18"/>
  <c r="AG157" i="18"/>
  <c r="AH157" i="18"/>
  <c r="AI157" i="18"/>
  <c r="AL157" i="18"/>
  <c r="AM157" i="18"/>
  <c r="AN157" i="18"/>
  <c r="AO157" i="18"/>
  <c r="AP157" i="18"/>
  <c r="AQ157" i="18"/>
  <c r="AR157" i="18"/>
  <c r="AS157" i="18"/>
  <c r="AT157" i="18"/>
  <c r="N158" i="18"/>
  <c r="Q158" i="18"/>
  <c r="R158" i="18"/>
  <c r="U158" i="18"/>
  <c r="V158" i="18"/>
  <c r="Y158" i="18"/>
  <c r="AB158" i="18"/>
  <c r="AC158" i="18"/>
  <c r="AD158" i="18"/>
  <c r="AE158" i="18"/>
  <c r="AF158" i="18"/>
  <c r="AG158" i="18"/>
  <c r="AH158" i="18"/>
  <c r="AI158" i="18"/>
  <c r="AL158" i="18"/>
  <c r="AM158" i="18"/>
  <c r="AN158" i="18"/>
  <c r="AO158" i="18"/>
  <c r="AP158" i="18"/>
  <c r="AQ158" i="18"/>
  <c r="AR158" i="18"/>
  <c r="AS158" i="18"/>
  <c r="AT158" i="18"/>
  <c r="N159" i="18"/>
  <c r="Q159" i="18"/>
  <c r="R159" i="18"/>
  <c r="U159" i="18"/>
  <c r="V159" i="18"/>
  <c r="Y159" i="18"/>
  <c r="AB159" i="18"/>
  <c r="AC159" i="18"/>
  <c r="AD159" i="18"/>
  <c r="AE159" i="18"/>
  <c r="AF159" i="18"/>
  <c r="AG159" i="18"/>
  <c r="AH159" i="18"/>
  <c r="AI159" i="18"/>
  <c r="AL159" i="18"/>
  <c r="AM159" i="18"/>
  <c r="AN159" i="18"/>
  <c r="AO159" i="18"/>
  <c r="AP159" i="18"/>
  <c r="AQ159" i="18"/>
  <c r="AR159" i="18"/>
  <c r="AS159" i="18"/>
  <c r="AT159" i="18"/>
  <c r="N160" i="18"/>
  <c r="Q160" i="18"/>
  <c r="R160" i="18"/>
  <c r="U160" i="18"/>
  <c r="V160" i="18"/>
  <c r="Y160" i="18"/>
  <c r="AB160" i="18"/>
  <c r="AC160" i="18"/>
  <c r="AD160" i="18"/>
  <c r="AE160" i="18"/>
  <c r="AF160" i="18"/>
  <c r="AG160" i="18"/>
  <c r="AH160" i="18"/>
  <c r="AI160" i="18"/>
  <c r="AL160" i="18"/>
  <c r="AM160" i="18"/>
  <c r="AN160" i="18"/>
  <c r="AO160" i="18"/>
  <c r="AP160" i="18"/>
  <c r="AQ160" i="18"/>
  <c r="AR160" i="18"/>
  <c r="AS160" i="18"/>
  <c r="AT160" i="18"/>
  <c r="N161" i="18"/>
  <c r="Q161" i="18"/>
  <c r="R161" i="18"/>
  <c r="U161" i="18"/>
  <c r="V161" i="18"/>
  <c r="Y161" i="18"/>
  <c r="AB161" i="18"/>
  <c r="AC161" i="18"/>
  <c r="AD161" i="18"/>
  <c r="AE161" i="18"/>
  <c r="AF161" i="18"/>
  <c r="AG161" i="18"/>
  <c r="AH161" i="18"/>
  <c r="AI161" i="18"/>
  <c r="AL161" i="18"/>
  <c r="AM161" i="18"/>
  <c r="AN161" i="18"/>
  <c r="AO161" i="18"/>
  <c r="AP161" i="18"/>
  <c r="AQ161" i="18"/>
  <c r="AR161" i="18"/>
  <c r="AS161" i="18"/>
  <c r="AT161" i="18"/>
  <c r="N162" i="18"/>
  <c r="Q162" i="18"/>
  <c r="R162" i="18"/>
  <c r="U162" i="18"/>
  <c r="V162" i="18"/>
  <c r="Y162" i="18"/>
  <c r="AB162" i="18"/>
  <c r="AC162" i="18"/>
  <c r="AD162" i="18"/>
  <c r="AE162" i="18"/>
  <c r="AF162" i="18"/>
  <c r="AG162" i="18"/>
  <c r="AH162" i="18"/>
  <c r="AI162" i="18"/>
  <c r="AL162" i="18"/>
  <c r="AM162" i="18"/>
  <c r="AN162" i="18"/>
  <c r="AO162" i="18"/>
  <c r="AP162" i="18"/>
  <c r="AQ162" i="18"/>
  <c r="AR162" i="18"/>
  <c r="AS162" i="18"/>
  <c r="AT162" i="18"/>
  <c r="N163" i="18"/>
  <c r="Q163" i="18"/>
  <c r="R163" i="18"/>
  <c r="U163" i="18"/>
  <c r="V163" i="18"/>
  <c r="Y163" i="18"/>
  <c r="AB163" i="18"/>
  <c r="AC163" i="18"/>
  <c r="AD163" i="18"/>
  <c r="AE163" i="18"/>
  <c r="AF163" i="18"/>
  <c r="AG163" i="18"/>
  <c r="AH163" i="18"/>
  <c r="AI163" i="18"/>
  <c r="AL163" i="18"/>
  <c r="AM163" i="18"/>
  <c r="AN163" i="18"/>
  <c r="AO163" i="18"/>
  <c r="AP163" i="18"/>
  <c r="AQ163" i="18"/>
  <c r="AR163" i="18"/>
  <c r="AS163" i="18"/>
  <c r="AT163" i="18"/>
  <c r="N164" i="18"/>
  <c r="Q164" i="18"/>
  <c r="R164" i="18"/>
  <c r="U164" i="18"/>
  <c r="V164" i="18"/>
  <c r="Y164" i="18"/>
  <c r="AB164" i="18"/>
  <c r="AC164" i="18"/>
  <c r="AD164" i="18"/>
  <c r="AE164" i="18"/>
  <c r="AF164" i="18"/>
  <c r="AG164" i="18"/>
  <c r="AH164" i="18"/>
  <c r="AI164" i="18"/>
  <c r="AL164" i="18"/>
  <c r="AM164" i="18"/>
  <c r="AN164" i="18"/>
  <c r="AO164" i="18"/>
  <c r="AP164" i="18"/>
  <c r="AQ164" i="18"/>
  <c r="AR164" i="18"/>
  <c r="AS164" i="18"/>
  <c r="AT164" i="18"/>
  <c r="N165" i="18"/>
  <c r="Q165" i="18"/>
  <c r="R165" i="18"/>
  <c r="U165" i="18"/>
  <c r="V165" i="18"/>
  <c r="Y165" i="18"/>
  <c r="AB165" i="18"/>
  <c r="AC165" i="18"/>
  <c r="AD165" i="18"/>
  <c r="AE165" i="18"/>
  <c r="AF165" i="18"/>
  <c r="AG165" i="18"/>
  <c r="AH165" i="18"/>
  <c r="AI165" i="18"/>
  <c r="AL165" i="18"/>
  <c r="AM165" i="18"/>
  <c r="AN165" i="18"/>
  <c r="AO165" i="18"/>
  <c r="AP165" i="18"/>
  <c r="AQ165" i="18"/>
  <c r="AR165" i="18"/>
  <c r="AS165" i="18"/>
  <c r="AT165" i="18"/>
  <c r="N166" i="18"/>
  <c r="Q166" i="18"/>
  <c r="R166" i="18"/>
  <c r="U166" i="18"/>
  <c r="V166" i="18"/>
  <c r="Y166" i="18"/>
  <c r="AB166" i="18"/>
  <c r="AC166" i="18"/>
  <c r="AD166" i="18"/>
  <c r="AE166" i="18"/>
  <c r="AF166" i="18"/>
  <c r="AG166" i="18"/>
  <c r="AH166" i="18"/>
  <c r="AI166" i="18"/>
  <c r="AL166" i="18"/>
  <c r="AM166" i="18"/>
  <c r="AN166" i="18"/>
  <c r="AO166" i="18"/>
  <c r="AP166" i="18"/>
  <c r="AQ166" i="18"/>
  <c r="AR166" i="18"/>
  <c r="AS166" i="18"/>
  <c r="AT166" i="18"/>
  <c r="N167" i="18"/>
  <c r="Q167" i="18"/>
  <c r="R167" i="18"/>
  <c r="U167" i="18"/>
  <c r="V167" i="18"/>
  <c r="Y167" i="18"/>
  <c r="AB167" i="18"/>
  <c r="AC167" i="18"/>
  <c r="AD167" i="18"/>
  <c r="AE167" i="18"/>
  <c r="AF167" i="18"/>
  <c r="AG167" i="18"/>
  <c r="AH167" i="18"/>
  <c r="AI167" i="18"/>
  <c r="AL167" i="18"/>
  <c r="AM167" i="18"/>
  <c r="AN167" i="18"/>
  <c r="AO167" i="18"/>
  <c r="AP167" i="18"/>
  <c r="AQ167" i="18"/>
  <c r="AR167" i="18"/>
  <c r="AS167" i="18"/>
  <c r="AT167" i="18"/>
  <c r="N168" i="18"/>
  <c r="Q168" i="18"/>
  <c r="R168" i="18"/>
  <c r="U168" i="18"/>
  <c r="V168" i="18"/>
  <c r="Y168" i="18"/>
  <c r="AB168" i="18"/>
  <c r="AC168" i="18"/>
  <c r="AD168" i="18"/>
  <c r="AE168" i="18"/>
  <c r="AF168" i="18"/>
  <c r="AG168" i="18"/>
  <c r="AH168" i="18"/>
  <c r="AI168" i="18"/>
  <c r="AL168" i="18"/>
  <c r="AM168" i="18"/>
  <c r="AN168" i="18"/>
  <c r="AO168" i="18"/>
  <c r="AP168" i="18"/>
  <c r="AQ168" i="18"/>
  <c r="AR168" i="18"/>
  <c r="AS168" i="18"/>
  <c r="AT168" i="18"/>
  <c r="N169" i="18"/>
  <c r="Q169" i="18"/>
  <c r="R169" i="18"/>
  <c r="U169" i="18"/>
  <c r="V169" i="18"/>
  <c r="Y169" i="18"/>
  <c r="AB169" i="18"/>
  <c r="AC169" i="18"/>
  <c r="AD169" i="18"/>
  <c r="AE169" i="18"/>
  <c r="AF169" i="18"/>
  <c r="AG169" i="18"/>
  <c r="AH169" i="18"/>
  <c r="AI169" i="18"/>
  <c r="AL169" i="18"/>
  <c r="AM169" i="18"/>
  <c r="AN169" i="18"/>
  <c r="AO169" i="18"/>
  <c r="AP169" i="18"/>
  <c r="AQ169" i="18"/>
  <c r="AR169" i="18"/>
  <c r="AS169" i="18"/>
  <c r="AT169" i="18"/>
  <c r="N170" i="18"/>
  <c r="Q170" i="18"/>
  <c r="R170" i="18"/>
  <c r="U170" i="18"/>
  <c r="V170" i="18"/>
  <c r="Y170" i="18"/>
  <c r="AB170" i="18"/>
  <c r="AC170" i="18"/>
  <c r="AD170" i="18"/>
  <c r="AE170" i="18"/>
  <c r="AF170" i="18"/>
  <c r="AG170" i="18"/>
  <c r="AH170" i="18"/>
  <c r="AI170" i="18"/>
  <c r="AL170" i="18"/>
  <c r="AM170" i="18"/>
  <c r="AN170" i="18"/>
  <c r="AO170" i="18"/>
  <c r="AP170" i="18"/>
  <c r="AQ170" i="18"/>
  <c r="AR170" i="18"/>
  <c r="AS170" i="18"/>
  <c r="AT170" i="18"/>
  <c r="N171" i="18"/>
  <c r="Q171" i="18"/>
  <c r="R171" i="18"/>
  <c r="U171" i="18"/>
  <c r="V171" i="18"/>
  <c r="Y171" i="18"/>
  <c r="AB171" i="18"/>
  <c r="AC171" i="18"/>
  <c r="AD171" i="18"/>
  <c r="AE171" i="18"/>
  <c r="AF171" i="18"/>
  <c r="AG171" i="18"/>
  <c r="AH171" i="18"/>
  <c r="AI171" i="18"/>
  <c r="AL171" i="18"/>
  <c r="AM171" i="18"/>
  <c r="AN171" i="18"/>
  <c r="AO171" i="18"/>
  <c r="AP171" i="18"/>
  <c r="AQ171" i="18"/>
  <c r="AR171" i="18"/>
  <c r="AS171" i="18"/>
  <c r="AT171" i="18"/>
  <c r="N172" i="18"/>
  <c r="Q172" i="18"/>
  <c r="R172" i="18"/>
  <c r="U172" i="18"/>
  <c r="V172" i="18"/>
  <c r="Y172" i="18"/>
  <c r="AB172" i="18"/>
  <c r="AC172" i="18"/>
  <c r="AD172" i="18"/>
  <c r="AE172" i="18"/>
  <c r="AF172" i="18"/>
  <c r="AG172" i="18"/>
  <c r="AH172" i="18"/>
  <c r="AI172" i="18"/>
  <c r="AL172" i="18"/>
  <c r="AM172" i="18"/>
  <c r="AN172" i="18"/>
  <c r="AO172" i="18"/>
  <c r="AP172" i="18"/>
  <c r="AQ172" i="18"/>
  <c r="AR172" i="18"/>
  <c r="AS172" i="18"/>
  <c r="AT172" i="18"/>
  <c r="N173" i="18"/>
  <c r="Q173" i="18"/>
  <c r="R173" i="18"/>
  <c r="U173" i="18"/>
  <c r="V173" i="18"/>
  <c r="Y173" i="18"/>
  <c r="AB173" i="18"/>
  <c r="AC173" i="18"/>
  <c r="AD173" i="18"/>
  <c r="AE173" i="18"/>
  <c r="AF173" i="18"/>
  <c r="AG173" i="18"/>
  <c r="AH173" i="18"/>
  <c r="AI173" i="18"/>
  <c r="AL173" i="18"/>
  <c r="AM173" i="18"/>
  <c r="AN173" i="18"/>
  <c r="AO173" i="18"/>
  <c r="AP173" i="18"/>
  <c r="AQ173" i="18"/>
  <c r="AR173" i="18"/>
  <c r="AS173" i="18"/>
  <c r="AT173" i="18"/>
  <c r="N174" i="18"/>
  <c r="Q174" i="18"/>
  <c r="R174" i="18"/>
  <c r="U174" i="18"/>
  <c r="V174" i="18"/>
  <c r="Y174" i="18"/>
  <c r="AB174" i="18"/>
  <c r="AC174" i="18"/>
  <c r="AD174" i="18"/>
  <c r="AE174" i="18"/>
  <c r="AF174" i="18"/>
  <c r="AG174" i="18"/>
  <c r="AH174" i="18"/>
  <c r="AI174" i="18"/>
  <c r="AL174" i="18"/>
  <c r="AM174" i="18"/>
  <c r="AN174" i="18"/>
  <c r="AO174" i="18"/>
  <c r="AP174" i="18"/>
  <c r="AQ174" i="18"/>
  <c r="AR174" i="18"/>
  <c r="AS174" i="18"/>
  <c r="AT174" i="18"/>
  <c r="N175" i="18"/>
  <c r="Q175" i="18"/>
  <c r="R175" i="18"/>
  <c r="U175" i="18"/>
  <c r="V175" i="18"/>
  <c r="Y175" i="18"/>
  <c r="AB175" i="18"/>
  <c r="AC175" i="18"/>
  <c r="AD175" i="18"/>
  <c r="AE175" i="18"/>
  <c r="AF175" i="18"/>
  <c r="AG175" i="18"/>
  <c r="AH175" i="18"/>
  <c r="AI175" i="18"/>
  <c r="AL175" i="18"/>
  <c r="AM175" i="18"/>
  <c r="AN175" i="18"/>
  <c r="AO175" i="18"/>
  <c r="AP175" i="18"/>
  <c r="AQ175" i="18"/>
  <c r="AR175" i="18"/>
  <c r="AS175" i="18"/>
  <c r="AT175" i="18"/>
  <c r="N176" i="18"/>
  <c r="Q176" i="18"/>
  <c r="R176" i="18"/>
  <c r="U176" i="18"/>
  <c r="V176" i="18"/>
  <c r="Y176" i="18"/>
  <c r="AB176" i="18"/>
  <c r="AC176" i="18"/>
  <c r="AD176" i="18"/>
  <c r="AE176" i="18"/>
  <c r="AF176" i="18"/>
  <c r="AG176" i="18"/>
  <c r="AH176" i="18"/>
  <c r="AI176" i="18"/>
  <c r="AL176" i="18"/>
  <c r="AM176" i="18"/>
  <c r="AN176" i="18"/>
  <c r="AO176" i="18"/>
  <c r="AP176" i="18"/>
  <c r="AQ176" i="18"/>
  <c r="AR176" i="18"/>
  <c r="AS176" i="18"/>
  <c r="AT176" i="18"/>
  <c r="N177" i="18"/>
  <c r="Q177" i="18"/>
  <c r="R177" i="18"/>
  <c r="U177" i="18"/>
  <c r="V177" i="18"/>
  <c r="Y177" i="18"/>
  <c r="AB177" i="18"/>
  <c r="AC177" i="18"/>
  <c r="AD177" i="18"/>
  <c r="AE177" i="18"/>
  <c r="AF177" i="18"/>
  <c r="AG177" i="18"/>
  <c r="AH177" i="18"/>
  <c r="AI177" i="18"/>
  <c r="AL177" i="18"/>
  <c r="AM177" i="18"/>
  <c r="AN177" i="18"/>
  <c r="AO177" i="18"/>
  <c r="AP177" i="18"/>
  <c r="AQ177" i="18"/>
  <c r="AR177" i="18"/>
  <c r="AS177" i="18"/>
  <c r="AT177" i="18"/>
  <c r="N178" i="18"/>
  <c r="Q178" i="18"/>
  <c r="R178" i="18"/>
  <c r="U178" i="18"/>
  <c r="V178" i="18"/>
  <c r="Y178" i="18"/>
  <c r="AB178" i="18"/>
  <c r="AC178" i="18"/>
  <c r="AD178" i="18"/>
  <c r="AE178" i="18"/>
  <c r="AF178" i="18"/>
  <c r="AG178" i="18"/>
  <c r="AH178" i="18"/>
  <c r="AI178" i="18"/>
  <c r="AL178" i="18"/>
  <c r="AM178" i="18"/>
  <c r="AN178" i="18"/>
  <c r="AO178" i="18"/>
  <c r="AP178" i="18"/>
  <c r="AQ178" i="18"/>
  <c r="AR178" i="18"/>
  <c r="AS178" i="18"/>
  <c r="AT178" i="18"/>
  <c r="N179" i="18"/>
  <c r="Q179" i="18"/>
  <c r="R179" i="18"/>
  <c r="U179" i="18"/>
  <c r="V179" i="18"/>
  <c r="Y179" i="18"/>
  <c r="AB179" i="18"/>
  <c r="AC179" i="18"/>
  <c r="AD179" i="18"/>
  <c r="AE179" i="18"/>
  <c r="AF179" i="18"/>
  <c r="AG179" i="18"/>
  <c r="AH179" i="18"/>
  <c r="AI179" i="18"/>
  <c r="AL179" i="18"/>
  <c r="AM179" i="18"/>
  <c r="AN179" i="18"/>
  <c r="AO179" i="18"/>
  <c r="AP179" i="18"/>
  <c r="AQ179" i="18"/>
  <c r="AR179" i="18"/>
  <c r="AS179" i="18"/>
  <c r="AT179" i="18"/>
  <c r="N180" i="18"/>
  <c r="Q180" i="18"/>
  <c r="R180" i="18"/>
  <c r="U180" i="18"/>
  <c r="V180" i="18"/>
  <c r="Y180" i="18"/>
  <c r="AB180" i="18"/>
  <c r="AC180" i="18"/>
  <c r="AD180" i="18"/>
  <c r="AE180" i="18"/>
  <c r="AF180" i="18"/>
  <c r="AG180" i="18"/>
  <c r="AH180" i="18"/>
  <c r="AI180" i="18"/>
  <c r="AL180" i="18"/>
  <c r="AM180" i="18"/>
  <c r="AN180" i="18"/>
  <c r="AO180" i="18"/>
  <c r="AP180" i="18"/>
  <c r="AQ180" i="18"/>
  <c r="AR180" i="18"/>
  <c r="AS180" i="18"/>
  <c r="AT180" i="18"/>
  <c r="N181" i="18"/>
  <c r="Q181" i="18"/>
  <c r="R181" i="18"/>
  <c r="U181" i="18"/>
  <c r="V181" i="18"/>
  <c r="Y181" i="18"/>
  <c r="AB181" i="18"/>
  <c r="AC181" i="18"/>
  <c r="AD181" i="18"/>
  <c r="AE181" i="18"/>
  <c r="AF181" i="18"/>
  <c r="AG181" i="18"/>
  <c r="AH181" i="18"/>
  <c r="AI181" i="18"/>
  <c r="AL181" i="18"/>
  <c r="AM181" i="18"/>
  <c r="AN181" i="18"/>
  <c r="AO181" i="18"/>
  <c r="AP181" i="18"/>
  <c r="AQ181" i="18"/>
  <c r="AR181" i="18"/>
  <c r="AS181" i="18"/>
  <c r="AT181" i="18"/>
  <c r="N182" i="18"/>
  <c r="Q182" i="18"/>
  <c r="R182" i="18"/>
  <c r="U182" i="18"/>
  <c r="V182" i="18"/>
  <c r="Y182" i="18"/>
  <c r="AB182" i="18"/>
  <c r="AC182" i="18"/>
  <c r="AD182" i="18"/>
  <c r="AE182" i="18"/>
  <c r="AF182" i="18"/>
  <c r="AG182" i="18"/>
  <c r="AH182" i="18"/>
  <c r="AI182" i="18"/>
  <c r="AL182" i="18"/>
  <c r="AM182" i="18"/>
  <c r="AN182" i="18"/>
  <c r="AO182" i="18"/>
  <c r="AP182" i="18"/>
  <c r="AQ182" i="18"/>
  <c r="AR182" i="18"/>
  <c r="AS182" i="18"/>
  <c r="AT182" i="18"/>
  <c r="N183" i="18"/>
  <c r="Q183" i="18"/>
  <c r="R183" i="18"/>
  <c r="U183" i="18"/>
  <c r="V183" i="18"/>
  <c r="Y183" i="18"/>
  <c r="AB183" i="18"/>
  <c r="AC183" i="18"/>
  <c r="AD183" i="18"/>
  <c r="AE183" i="18"/>
  <c r="AF183" i="18"/>
  <c r="AG183" i="18"/>
  <c r="AH183" i="18"/>
  <c r="AI183" i="18"/>
  <c r="AL183" i="18"/>
  <c r="AM183" i="18"/>
  <c r="AN183" i="18"/>
  <c r="AO183" i="18"/>
  <c r="AP183" i="18"/>
  <c r="AQ183" i="18"/>
  <c r="AR183" i="18"/>
  <c r="AS183" i="18"/>
  <c r="AT183" i="18"/>
  <c r="N184" i="18"/>
  <c r="Q184" i="18"/>
  <c r="R184" i="18"/>
  <c r="U184" i="18"/>
  <c r="V184" i="18"/>
  <c r="Y184" i="18"/>
  <c r="AB184" i="18"/>
  <c r="AC184" i="18"/>
  <c r="AD184" i="18"/>
  <c r="AE184" i="18"/>
  <c r="AF184" i="18"/>
  <c r="AG184" i="18"/>
  <c r="AH184" i="18"/>
  <c r="AI184" i="18"/>
  <c r="AL184" i="18"/>
  <c r="AM184" i="18"/>
  <c r="AN184" i="18"/>
  <c r="AO184" i="18"/>
  <c r="AP184" i="18"/>
  <c r="AQ184" i="18"/>
  <c r="AR184" i="18"/>
  <c r="AS184" i="18"/>
  <c r="AT184" i="18"/>
  <c r="N185" i="18"/>
  <c r="Q185" i="18"/>
  <c r="R185" i="18"/>
  <c r="U185" i="18"/>
  <c r="V185" i="18"/>
  <c r="Y185" i="18"/>
  <c r="AB185" i="18"/>
  <c r="AC185" i="18"/>
  <c r="AD185" i="18"/>
  <c r="AE185" i="18"/>
  <c r="AF185" i="18"/>
  <c r="AG185" i="18"/>
  <c r="AH185" i="18"/>
  <c r="AI185" i="18"/>
  <c r="AL185" i="18"/>
  <c r="AM185" i="18"/>
  <c r="AN185" i="18"/>
  <c r="AO185" i="18"/>
  <c r="AP185" i="18"/>
  <c r="AQ185" i="18"/>
  <c r="AR185" i="18"/>
  <c r="AS185" i="18"/>
  <c r="AT185" i="18"/>
  <c r="N186" i="18"/>
  <c r="Q186" i="18"/>
  <c r="R186" i="18"/>
  <c r="U186" i="18"/>
  <c r="V186" i="18"/>
  <c r="Y186" i="18"/>
  <c r="AB186" i="18"/>
  <c r="AC186" i="18"/>
  <c r="AD186" i="18"/>
  <c r="AE186" i="18"/>
  <c r="AF186" i="18"/>
  <c r="AG186" i="18"/>
  <c r="AH186" i="18"/>
  <c r="AI186" i="18"/>
  <c r="AL186" i="18"/>
  <c r="AM186" i="18"/>
  <c r="AN186" i="18"/>
  <c r="AO186" i="18"/>
  <c r="AP186" i="18"/>
  <c r="AQ186" i="18"/>
  <c r="AR186" i="18"/>
  <c r="AS186" i="18"/>
  <c r="AT186" i="18"/>
  <c r="N187" i="18"/>
  <c r="Q187" i="18"/>
  <c r="R187" i="18"/>
  <c r="U187" i="18"/>
  <c r="V187" i="18"/>
  <c r="Y187" i="18"/>
  <c r="AB187" i="18"/>
  <c r="AC187" i="18"/>
  <c r="AD187" i="18"/>
  <c r="AE187" i="18"/>
  <c r="AF187" i="18"/>
  <c r="AG187" i="18"/>
  <c r="AH187" i="18"/>
  <c r="AI187" i="18"/>
  <c r="AL187" i="18"/>
  <c r="AM187" i="18"/>
  <c r="AN187" i="18"/>
  <c r="AO187" i="18"/>
  <c r="AP187" i="18"/>
  <c r="AQ187" i="18"/>
  <c r="AR187" i="18"/>
  <c r="AS187" i="18"/>
  <c r="AT187" i="18"/>
  <c r="N188" i="18"/>
  <c r="Q188" i="18"/>
  <c r="R188" i="18"/>
  <c r="U188" i="18"/>
  <c r="V188" i="18"/>
  <c r="Y188" i="18"/>
  <c r="AB188" i="18"/>
  <c r="AC188" i="18"/>
  <c r="AD188" i="18"/>
  <c r="AE188" i="18"/>
  <c r="AF188" i="18"/>
  <c r="AG188" i="18"/>
  <c r="AH188" i="18"/>
  <c r="AI188" i="18"/>
  <c r="AL188" i="18"/>
  <c r="AM188" i="18"/>
  <c r="AN188" i="18"/>
  <c r="AO188" i="18"/>
  <c r="AP188" i="18"/>
  <c r="AQ188" i="18"/>
  <c r="AR188" i="18"/>
  <c r="AS188" i="18"/>
  <c r="AT188" i="18"/>
  <c r="N189" i="18"/>
  <c r="Q189" i="18"/>
  <c r="R189" i="18"/>
  <c r="U189" i="18"/>
  <c r="V189" i="18"/>
  <c r="Y189" i="18"/>
  <c r="AB189" i="18"/>
  <c r="AC189" i="18"/>
  <c r="AD189" i="18"/>
  <c r="AE189" i="18"/>
  <c r="AF189" i="18"/>
  <c r="AG189" i="18"/>
  <c r="AH189" i="18"/>
  <c r="AI189" i="18"/>
  <c r="AL189" i="18"/>
  <c r="AM189" i="18"/>
  <c r="AN189" i="18"/>
  <c r="AO189" i="18"/>
  <c r="AP189" i="18"/>
  <c r="AQ189" i="18"/>
  <c r="AR189" i="18"/>
  <c r="AS189" i="18"/>
  <c r="AT189" i="18"/>
  <c r="N190" i="18"/>
  <c r="Q190" i="18"/>
  <c r="R190" i="18"/>
  <c r="U190" i="18"/>
  <c r="V190" i="18"/>
  <c r="Y190" i="18"/>
  <c r="AB190" i="18"/>
  <c r="AC190" i="18"/>
  <c r="AD190" i="18"/>
  <c r="AE190" i="18"/>
  <c r="AF190" i="18"/>
  <c r="AG190" i="18"/>
  <c r="AH190" i="18"/>
  <c r="AI190" i="18"/>
  <c r="AL190" i="18"/>
  <c r="AM190" i="18"/>
  <c r="AN190" i="18"/>
  <c r="AO190" i="18"/>
  <c r="AP190" i="18"/>
  <c r="AQ190" i="18"/>
  <c r="AR190" i="18"/>
  <c r="AS190" i="18"/>
  <c r="AT190" i="18"/>
  <c r="N191" i="18"/>
  <c r="Q191" i="18"/>
  <c r="R191" i="18"/>
  <c r="U191" i="18"/>
  <c r="V191" i="18"/>
  <c r="Y191" i="18"/>
  <c r="AB191" i="18"/>
  <c r="AC191" i="18"/>
  <c r="AD191" i="18"/>
  <c r="AE191" i="18"/>
  <c r="AF191" i="18"/>
  <c r="AG191" i="18"/>
  <c r="AH191" i="18"/>
  <c r="AI191" i="18"/>
  <c r="AL191" i="18"/>
  <c r="AM191" i="18"/>
  <c r="AN191" i="18"/>
  <c r="AO191" i="18"/>
  <c r="AP191" i="18"/>
  <c r="AQ191" i="18"/>
  <c r="AR191" i="18"/>
  <c r="AS191" i="18"/>
  <c r="AT191" i="18"/>
  <c r="N192" i="18"/>
  <c r="Q192" i="18"/>
  <c r="R192" i="18"/>
  <c r="U192" i="18"/>
  <c r="V192" i="18"/>
  <c r="Y192" i="18"/>
  <c r="AB192" i="18"/>
  <c r="AC192" i="18"/>
  <c r="AD192" i="18"/>
  <c r="AE192" i="18"/>
  <c r="AF192" i="18"/>
  <c r="AG192" i="18"/>
  <c r="AH192" i="18"/>
  <c r="AI192" i="18"/>
  <c r="AL192" i="18"/>
  <c r="AM192" i="18"/>
  <c r="AN192" i="18"/>
  <c r="AO192" i="18"/>
  <c r="AP192" i="18"/>
  <c r="AQ192" i="18"/>
  <c r="AR192" i="18"/>
  <c r="AS192" i="18"/>
  <c r="AT192" i="18"/>
  <c r="N193" i="18"/>
  <c r="Q193" i="18"/>
  <c r="R193" i="18"/>
  <c r="U193" i="18"/>
  <c r="V193" i="18"/>
  <c r="Y193" i="18"/>
  <c r="AB193" i="18"/>
  <c r="AC193" i="18"/>
  <c r="AD193" i="18"/>
  <c r="AE193" i="18"/>
  <c r="AF193" i="18"/>
  <c r="AG193" i="18"/>
  <c r="AH193" i="18"/>
  <c r="AI193" i="18"/>
  <c r="AL193" i="18"/>
  <c r="AM193" i="18"/>
  <c r="AN193" i="18"/>
  <c r="AO193" i="18"/>
  <c r="AP193" i="18"/>
  <c r="AQ193" i="18"/>
  <c r="AR193" i="18"/>
  <c r="AS193" i="18"/>
  <c r="AT193" i="18"/>
  <c r="N194" i="18"/>
  <c r="Q194" i="18"/>
  <c r="R194" i="18"/>
  <c r="U194" i="18"/>
  <c r="V194" i="18"/>
  <c r="Y194" i="18"/>
  <c r="AB194" i="18"/>
  <c r="AC194" i="18"/>
  <c r="AD194" i="18"/>
  <c r="AE194" i="18"/>
  <c r="AF194" i="18"/>
  <c r="AG194" i="18"/>
  <c r="AH194" i="18"/>
  <c r="AI194" i="18"/>
  <c r="AL194" i="18"/>
  <c r="AM194" i="18"/>
  <c r="AN194" i="18"/>
  <c r="AO194" i="18"/>
  <c r="AP194" i="18"/>
  <c r="AQ194" i="18"/>
  <c r="AR194" i="18"/>
  <c r="AS194" i="18"/>
  <c r="AT194" i="18"/>
  <c r="N195" i="18"/>
  <c r="Q195" i="18"/>
  <c r="R195" i="18"/>
  <c r="U195" i="18"/>
  <c r="V195" i="18"/>
  <c r="Y195" i="18"/>
  <c r="AB195" i="18"/>
  <c r="AC195" i="18"/>
  <c r="AD195" i="18"/>
  <c r="AE195" i="18"/>
  <c r="AF195" i="18"/>
  <c r="AG195" i="18"/>
  <c r="AH195" i="18"/>
  <c r="AI195" i="18"/>
  <c r="AL195" i="18"/>
  <c r="AM195" i="18"/>
  <c r="AN195" i="18"/>
  <c r="AO195" i="18"/>
  <c r="AP195" i="18"/>
  <c r="AQ195" i="18"/>
  <c r="AR195" i="18"/>
  <c r="AS195" i="18"/>
  <c r="AT195" i="18"/>
  <c r="N196" i="18"/>
  <c r="Q196" i="18"/>
  <c r="R196" i="18"/>
  <c r="U196" i="18"/>
  <c r="V196" i="18"/>
  <c r="Y196" i="18"/>
  <c r="AB196" i="18"/>
  <c r="AC196" i="18"/>
  <c r="AD196" i="18"/>
  <c r="AE196" i="18"/>
  <c r="AF196" i="18"/>
  <c r="AG196" i="18"/>
  <c r="AH196" i="18"/>
  <c r="AI196" i="18"/>
  <c r="AL196" i="18"/>
  <c r="AM196" i="18"/>
  <c r="AN196" i="18"/>
  <c r="AO196" i="18"/>
  <c r="AP196" i="18"/>
  <c r="AQ196" i="18"/>
  <c r="AR196" i="18"/>
  <c r="AS196" i="18"/>
  <c r="AT196" i="18"/>
  <c r="N197" i="18"/>
  <c r="Q197" i="18"/>
  <c r="R197" i="18"/>
  <c r="U197" i="18"/>
  <c r="V197" i="18"/>
  <c r="Y197" i="18"/>
  <c r="AB197" i="18"/>
  <c r="AC197" i="18"/>
  <c r="AD197" i="18"/>
  <c r="AE197" i="18"/>
  <c r="AF197" i="18"/>
  <c r="AG197" i="18"/>
  <c r="AH197" i="18"/>
  <c r="AI197" i="18"/>
  <c r="AL197" i="18"/>
  <c r="AM197" i="18"/>
  <c r="AN197" i="18"/>
  <c r="AO197" i="18"/>
  <c r="AP197" i="18"/>
  <c r="AQ197" i="18"/>
  <c r="AR197" i="18"/>
  <c r="AS197" i="18"/>
  <c r="AT197" i="18"/>
  <c r="N198" i="18"/>
  <c r="Q198" i="18"/>
  <c r="R198" i="18"/>
  <c r="U198" i="18"/>
  <c r="V198" i="18"/>
  <c r="Y198" i="18"/>
  <c r="AB198" i="18"/>
  <c r="AC198" i="18"/>
  <c r="AD198" i="18"/>
  <c r="AE198" i="18"/>
  <c r="AF198" i="18"/>
  <c r="AG198" i="18"/>
  <c r="AH198" i="18"/>
  <c r="AI198" i="18"/>
  <c r="AL198" i="18"/>
  <c r="AM198" i="18"/>
  <c r="AN198" i="18"/>
  <c r="AO198" i="18"/>
  <c r="AP198" i="18"/>
  <c r="AQ198" i="18"/>
  <c r="AR198" i="18"/>
  <c r="AS198" i="18"/>
  <c r="AT198" i="18"/>
  <c r="N199" i="18"/>
  <c r="Q199" i="18"/>
  <c r="R199" i="18"/>
  <c r="U199" i="18"/>
  <c r="V199" i="18"/>
  <c r="Y199" i="18"/>
  <c r="AB199" i="18"/>
  <c r="AC199" i="18"/>
  <c r="AD199" i="18"/>
  <c r="AE199" i="18"/>
  <c r="AF199" i="18"/>
  <c r="AG199" i="18"/>
  <c r="AH199" i="18"/>
  <c r="AI199" i="18"/>
  <c r="AL199" i="18"/>
  <c r="AM199" i="18"/>
  <c r="AN199" i="18"/>
  <c r="AO199" i="18"/>
  <c r="AP199" i="18"/>
  <c r="AQ199" i="18"/>
  <c r="AR199" i="18"/>
  <c r="AS199" i="18"/>
  <c r="AT199" i="18"/>
  <c r="N200" i="18"/>
  <c r="Q200" i="18"/>
  <c r="R200" i="18"/>
  <c r="U200" i="18"/>
  <c r="V200" i="18"/>
  <c r="Y200" i="18"/>
  <c r="AB200" i="18"/>
  <c r="AC200" i="18"/>
  <c r="AD200" i="18"/>
  <c r="AE200" i="18"/>
  <c r="AF200" i="18"/>
  <c r="AG200" i="18"/>
  <c r="AH200" i="18"/>
  <c r="AI200" i="18"/>
  <c r="AL200" i="18"/>
  <c r="AM200" i="18"/>
  <c r="AN200" i="18"/>
  <c r="AO200" i="18"/>
  <c r="AP200" i="18"/>
  <c r="AQ200" i="18"/>
  <c r="AR200" i="18"/>
  <c r="AS200" i="18"/>
  <c r="AT200" i="18"/>
  <c r="N201" i="18"/>
  <c r="Q201" i="18"/>
  <c r="R201" i="18"/>
  <c r="U201" i="18"/>
  <c r="V201" i="18"/>
  <c r="Y201" i="18"/>
  <c r="AB201" i="18"/>
  <c r="AC201" i="18"/>
  <c r="AD201" i="18"/>
  <c r="AE201" i="18"/>
  <c r="AF201" i="18"/>
  <c r="AG201" i="18"/>
  <c r="AH201" i="18"/>
  <c r="AI201" i="18"/>
  <c r="AL201" i="18"/>
  <c r="AM201" i="18"/>
  <c r="AN201" i="18"/>
  <c r="AO201" i="18"/>
  <c r="AP201" i="18"/>
  <c r="AQ201" i="18"/>
  <c r="AR201" i="18"/>
  <c r="AS201" i="18"/>
  <c r="AT201" i="18"/>
  <c r="N202" i="18"/>
  <c r="Q202" i="18"/>
  <c r="R202" i="18"/>
  <c r="U202" i="18"/>
  <c r="V202" i="18"/>
  <c r="Y202" i="18"/>
  <c r="AB202" i="18"/>
  <c r="AC202" i="18"/>
  <c r="AD202" i="18"/>
  <c r="AE202" i="18"/>
  <c r="AF202" i="18"/>
  <c r="AG202" i="18"/>
  <c r="AH202" i="18"/>
  <c r="AI202" i="18"/>
  <c r="AL202" i="18"/>
  <c r="AM202" i="18"/>
  <c r="AN202" i="18"/>
  <c r="AO202" i="18"/>
  <c r="AP202" i="18"/>
  <c r="AQ202" i="18"/>
  <c r="AR202" i="18"/>
  <c r="AS202" i="18"/>
  <c r="AT202" i="18"/>
  <c r="N203" i="18"/>
  <c r="Q203" i="18"/>
  <c r="R203" i="18"/>
  <c r="U203" i="18"/>
  <c r="V203" i="18"/>
  <c r="Y203" i="18"/>
  <c r="AB203" i="18"/>
  <c r="AC203" i="18"/>
  <c r="AD203" i="18"/>
  <c r="AE203" i="18"/>
  <c r="AF203" i="18"/>
  <c r="AG203" i="18"/>
  <c r="AH203" i="18"/>
  <c r="AI203" i="18"/>
  <c r="AL203" i="18"/>
  <c r="AM203" i="18"/>
  <c r="AN203" i="18"/>
  <c r="AO203" i="18"/>
  <c r="AP203" i="18"/>
  <c r="AQ203" i="18"/>
  <c r="AR203" i="18"/>
  <c r="AS203" i="18"/>
  <c r="AT203" i="18"/>
  <c r="N204" i="18"/>
  <c r="Q204" i="18"/>
  <c r="R204" i="18"/>
  <c r="U204" i="18"/>
  <c r="V204" i="18"/>
  <c r="Y204" i="18"/>
  <c r="AB204" i="18"/>
  <c r="AC204" i="18"/>
  <c r="AD204" i="18"/>
  <c r="AE204" i="18"/>
  <c r="AF204" i="18"/>
  <c r="AG204" i="18"/>
  <c r="AH204" i="18"/>
  <c r="AI204" i="18"/>
  <c r="AL204" i="18"/>
  <c r="AM204" i="18"/>
  <c r="AN204" i="18"/>
  <c r="AO204" i="18"/>
  <c r="AP204" i="18"/>
  <c r="AQ204" i="18"/>
  <c r="AR204" i="18"/>
  <c r="AS204" i="18"/>
  <c r="AT204" i="18"/>
  <c r="N205" i="18"/>
  <c r="Q205" i="18"/>
  <c r="R205" i="18"/>
  <c r="U205" i="18"/>
  <c r="V205" i="18"/>
  <c r="Y205" i="18"/>
  <c r="AB205" i="18"/>
  <c r="AC205" i="18"/>
  <c r="AD205" i="18"/>
  <c r="AE205" i="18"/>
  <c r="AF205" i="18"/>
  <c r="AG205" i="18"/>
  <c r="AH205" i="18"/>
  <c r="AI205" i="18"/>
  <c r="AL205" i="18"/>
  <c r="AM205" i="18"/>
  <c r="AN205" i="18"/>
  <c r="AO205" i="18"/>
  <c r="AP205" i="18"/>
  <c r="AQ205" i="18"/>
  <c r="AR205" i="18"/>
  <c r="AS205" i="18"/>
  <c r="AT205" i="18"/>
  <c r="G74" i="19" l="1"/>
  <c r="B75" i="19"/>
  <c r="G75" i="19" s="1"/>
  <c r="C76" i="19"/>
  <c r="B27" i="18"/>
  <c r="C28" i="18"/>
  <c r="B30" i="18"/>
  <c r="C31" i="18"/>
  <c r="B28" i="18"/>
  <c r="C78" i="19" l="1"/>
  <c r="G78" i="19" s="1"/>
  <c r="B77" i="19"/>
  <c r="G77" i="19" s="1"/>
  <c r="G76" i="19"/>
  <c r="C33" i="18"/>
  <c r="B32" i="18"/>
  <c r="B29" i="18"/>
  <c r="C30" i="18"/>
  <c r="C32" i="18" l="1"/>
  <c r="B31" i="18"/>
  <c r="C35" i="18"/>
  <c r="B34" i="18"/>
  <c r="B36" i="18" l="1"/>
  <c r="C37" i="18"/>
  <c r="B33" i="18"/>
  <c r="C34" i="18"/>
  <c r="C39" i="18" l="1"/>
  <c r="B38" i="18"/>
  <c r="C36" i="18"/>
  <c r="B35" i="18"/>
  <c r="B37" i="18" l="1"/>
  <c r="C38" i="18"/>
  <c r="B40" i="18"/>
  <c r="C41" i="18"/>
  <c r="B39" i="18" l="1"/>
  <c r="C40" i="18"/>
  <c r="B42" i="18"/>
  <c r="C43" i="18"/>
  <c r="C45" i="18" l="1"/>
  <c r="B44" i="18"/>
  <c r="C42" i="18"/>
  <c r="B41" i="18"/>
  <c r="B43" i="18" l="1"/>
  <c r="C44" i="18"/>
  <c r="B46" i="18"/>
  <c r="C47" i="18"/>
  <c r="C49" i="18" l="1"/>
  <c r="B48" i="18"/>
  <c r="B45" i="18"/>
  <c r="C46" i="18"/>
  <c r="C48" i="18" l="1"/>
  <c r="B47" i="18"/>
  <c r="C51" i="18"/>
  <c r="B52" i="18" s="1"/>
  <c r="B50" i="18"/>
  <c r="B49" i="18" l="1"/>
  <c r="C50" i="18"/>
  <c r="C52" i="18" l="1"/>
  <c r="B51" i="18"/>
  <c r="E33" i="18" l="1"/>
  <c r="F33" i="18" s="1"/>
  <c r="E34" i="18"/>
  <c r="F34" i="18"/>
  <c r="E35" i="18"/>
  <c r="F35" i="18" s="1"/>
  <c r="E36" i="18"/>
  <c r="F36" i="18" s="1"/>
  <c r="E37" i="18"/>
  <c r="F37" i="18" s="1"/>
  <c r="E38" i="18"/>
  <c r="F38" i="18" s="1"/>
  <c r="E39" i="18"/>
  <c r="F39" i="18"/>
  <c r="E40" i="18"/>
  <c r="F40" i="18" s="1"/>
  <c r="E41" i="18"/>
  <c r="F41" i="18" s="1"/>
  <c r="E42" i="18"/>
  <c r="F42" i="18"/>
  <c r="E43" i="18"/>
  <c r="F43" i="18" s="1"/>
  <c r="E44" i="18"/>
  <c r="F44" i="18"/>
  <c r="E45" i="18"/>
  <c r="F45" i="18" s="1"/>
  <c r="E46" i="18"/>
  <c r="F46" i="18" s="1"/>
  <c r="E47" i="18"/>
  <c r="F47" i="18"/>
  <c r="E48" i="18"/>
  <c r="F48" i="18" s="1"/>
  <c r="E49" i="18"/>
  <c r="F49" i="18" s="1"/>
  <c r="E50" i="18"/>
  <c r="F50" i="18"/>
  <c r="E51" i="18"/>
  <c r="F51" i="18" s="1"/>
  <c r="E52" i="18"/>
  <c r="F52" i="18"/>
  <c r="B83" i="18"/>
  <c r="C27" i="13"/>
  <c r="C29" i="13" s="1"/>
  <c r="C31" i="13" s="1"/>
  <c r="B85" i="13" s="1"/>
  <c r="C26" i="13"/>
  <c r="C28" i="13" s="1"/>
  <c r="C30" i="13" s="1"/>
  <c r="C32" i="13" s="1"/>
  <c r="G83" i="19" l="1"/>
  <c r="G84" i="19"/>
  <c r="G85" i="19"/>
  <c r="G86" i="19"/>
  <c r="G87" i="19"/>
  <c r="G88" i="19"/>
  <c r="G89" i="19"/>
  <c r="G90" i="19"/>
  <c r="G91" i="19"/>
  <c r="G92" i="19"/>
  <c r="G93" i="19"/>
  <c r="G94" i="19"/>
  <c r="G95" i="19"/>
  <c r="G96" i="19"/>
  <c r="G82" i="19"/>
  <c r="B84" i="18" l="1"/>
  <c r="B85" i="18"/>
  <c r="AP36" i="18" l="1"/>
  <c r="AO36" i="18"/>
  <c r="AB36" i="18"/>
  <c r="AL36" i="18"/>
  <c r="AC36" i="18"/>
  <c r="AM36" i="18"/>
  <c r="AD36" i="18"/>
  <c r="AN36" i="18"/>
  <c r="AE36" i="18"/>
  <c r="AS36" i="18" l="1"/>
  <c r="AT36" i="18"/>
  <c r="AQ36" i="18"/>
  <c r="AR36" i="18"/>
  <c r="B86" i="18"/>
  <c r="B87" i="18" l="1"/>
  <c r="G34" i="18"/>
  <c r="G36" i="18"/>
  <c r="G35" i="18"/>
  <c r="B88" i="18" l="1"/>
  <c r="G37" i="18"/>
  <c r="G38" i="18"/>
  <c r="B89" i="18" l="1"/>
  <c r="G40" i="18"/>
  <c r="G39" i="18"/>
  <c r="B90" i="18" l="1"/>
  <c r="G42" i="18"/>
  <c r="G41" i="18"/>
  <c r="B91" i="18" l="1"/>
  <c r="G43" i="18"/>
  <c r="G44" i="18"/>
  <c r="B92" i="18" l="1"/>
  <c r="G46" i="18"/>
  <c r="G45" i="18"/>
  <c r="B93" i="18" l="1"/>
  <c r="G47" i="18"/>
  <c r="G48" i="18"/>
  <c r="G49" i="18" l="1"/>
  <c r="G50" i="18"/>
  <c r="G52" i="18" l="1"/>
  <c r="G51" i="18" l="1"/>
  <c r="B82" i="13" l="1"/>
  <c r="C82" i="13" l="1"/>
  <c r="C83" i="13"/>
  <c r="B26" i="13" l="1"/>
  <c r="B28" i="13" l="1"/>
  <c r="B83" i="13"/>
  <c r="B27" i="13"/>
  <c r="B84" i="13"/>
  <c r="B30" i="13" l="1"/>
  <c r="B32" i="13"/>
  <c r="B29" i="13"/>
  <c r="B31" i="13" l="1"/>
  <c r="F95" i="19" l="1"/>
  <c r="E95" i="19"/>
  <c r="E93" i="19"/>
  <c r="F93" i="19"/>
  <c r="E94" i="19"/>
  <c r="F94" i="19"/>
  <c r="F96" i="19"/>
  <c r="E96" i="19"/>
  <c r="F92" i="19"/>
  <c r="E92" i="19"/>
  <c r="F91" i="19"/>
  <c r="E91" i="19"/>
  <c r="F90" i="19"/>
  <c r="E90" i="19"/>
  <c r="F89" i="19"/>
  <c r="E89" i="19"/>
  <c r="F88" i="19"/>
  <c r="E88" i="19"/>
  <c r="F87" i="19"/>
  <c r="E87" i="19"/>
  <c r="F86" i="19"/>
  <c r="E86" i="19"/>
  <c r="F85" i="19"/>
  <c r="E85" i="19"/>
  <c r="F84" i="19"/>
  <c r="E84" i="19"/>
  <c r="F83" i="19"/>
  <c r="E83" i="19"/>
  <c r="F82" i="19"/>
  <c r="E82" i="19"/>
  <c r="E47" i="19"/>
  <c r="F47" i="19" s="1"/>
  <c r="E48" i="19"/>
  <c r="F48" i="19" s="1"/>
  <c r="E49" i="19"/>
  <c r="E50" i="19"/>
  <c r="F50" i="19" s="1"/>
  <c r="E51" i="19"/>
  <c r="F51" i="19" s="1"/>
  <c r="E52" i="19"/>
  <c r="F52" i="19" s="1"/>
  <c r="E53" i="19"/>
  <c r="E54" i="19"/>
  <c r="F54" i="19"/>
  <c r="G55" i="19" s="1"/>
  <c r="F53" i="19"/>
  <c r="C94" i="19"/>
  <c r="C93" i="19"/>
  <c r="C92" i="19"/>
  <c r="F95" i="13"/>
  <c r="E95" i="13"/>
  <c r="C95" i="13"/>
  <c r="C95" i="19" l="1"/>
  <c r="H95" i="19" s="1"/>
  <c r="H94" i="19"/>
  <c r="F49" i="19"/>
  <c r="H95" i="13"/>
  <c r="B92" i="19" l="1"/>
  <c r="B93" i="19" l="1"/>
  <c r="B94" i="19" l="1"/>
  <c r="B95" i="19" l="1"/>
  <c r="G48" i="19"/>
  <c r="G50" i="19" l="1"/>
  <c r="G49" i="19"/>
  <c r="F94" i="13"/>
  <c r="E94" i="13"/>
  <c r="C94" i="13"/>
  <c r="B82" i="19"/>
  <c r="G51" i="19" l="1"/>
  <c r="G52" i="19"/>
  <c r="H94" i="13"/>
  <c r="AT205" i="19"/>
  <c r="AS205" i="19"/>
  <c r="AR205" i="19"/>
  <c r="AQ205" i="19"/>
  <c r="AP205" i="19"/>
  <c r="AO205" i="19"/>
  <c r="AN205" i="19"/>
  <c r="AM205" i="19"/>
  <c r="AL205" i="19"/>
  <c r="AT204" i="19"/>
  <c r="AS204" i="19"/>
  <c r="AR204" i="19"/>
  <c r="AQ204" i="19"/>
  <c r="AP204" i="19"/>
  <c r="AO204" i="19"/>
  <c r="AN204" i="19"/>
  <c r="AM204" i="19"/>
  <c r="AL204" i="19"/>
  <c r="AT203" i="19"/>
  <c r="AS203" i="19"/>
  <c r="AR203" i="19"/>
  <c r="AQ203" i="19"/>
  <c r="AP203" i="19"/>
  <c r="AO203" i="19"/>
  <c r="AN203" i="19"/>
  <c r="AM203" i="19"/>
  <c r="AL203" i="19"/>
  <c r="AT202" i="19"/>
  <c r="AS202" i="19"/>
  <c r="AR202" i="19"/>
  <c r="AQ202" i="19"/>
  <c r="AP202" i="19"/>
  <c r="AO202" i="19"/>
  <c r="AN202" i="19"/>
  <c r="AM202" i="19"/>
  <c r="AL202" i="19"/>
  <c r="AT201" i="19"/>
  <c r="AS201" i="19"/>
  <c r="AR201" i="19"/>
  <c r="AQ201" i="19"/>
  <c r="AP201" i="19"/>
  <c r="AO201" i="19"/>
  <c r="AN201" i="19"/>
  <c r="AM201" i="19"/>
  <c r="AL201" i="19"/>
  <c r="AT200" i="19"/>
  <c r="AS200" i="19"/>
  <c r="AR200" i="19"/>
  <c r="AQ200" i="19"/>
  <c r="AP200" i="19"/>
  <c r="AO200" i="19"/>
  <c r="AN200" i="19"/>
  <c r="AM200" i="19"/>
  <c r="AL200" i="19"/>
  <c r="AT199" i="19"/>
  <c r="AS199" i="19"/>
  <c r="AR199" i="19"/>
  <c r="AQ199" i="19"/>
  <c r="AP199" i="19"/>
  <c r="AO199" i="19"/>
  <c r="AN199" i="19"/>
  <c r="AM199" i="19"/>
  <c r="AL199" i="19"/>
  <c r="AT198" i="19"/>
  <c r="AS198" i="19"/>
  <c r="AR198" i="19"/>
  <c r="AQ198" i="19"/>
  <c r="AP198" i="19"/>
  <c r="AO198" i="19"/>
  <c r="AN198" i="19"/>
  <c r="AM198" i="19"/>
  <c r="AL198" i="19"/>
  <c r="AT197" i="19"/>
  <c r="AS197" i="19"/>
  <c r="AR197" i="19"/>
  <c r="AQ197" i="19"/>
  <c r="AP197" i="19"/>
  <c r="AO197" i="19"/>
  <c r="AN197" i="19"/>
  <c r="AM197" i="19"/>
  <c r="AL197" i="19"/>
  <c r="AT196" i="19"/>
  <c r="AS196" i="19"/>
  <c r="AR196" i="19"/>
  <c r="AQ196" i="19"/>
  <c r="AP196" i="19"/>
  <c r="AO196" i="19"/>
  <c r="AN196" i="19"/>
  <c r="AM196" i="19"/>
  <c r="AL196" i="19"/>
  <c r="AT195" i="19"/>
  <c r="AS195" i="19"/>
  <c r="AR195" i="19"/>
  <c r="AQ195" i="19"/>
  <c r="AP195" i="19"/>
  <c r="AO195" i="19"/>
  <c r="AN195" i="19"/>
  <c r="AM195" i="19"/>
  <c r="AL195" i="19"/>
  <c r="AT194" i="19"/>
  <c r="AS194" i="19"/>
  <c r="AR194" i="19"/>
  <c r="AQ194" i="19"/>
  <c r="AP194" i="19"/>
  <c r="AO194" i="19"/>
  <c r="AN194" i="19"/>
  <c r="AM194" i="19"/>
  <c r="AL194" i="19"/>
  <c r="AT193" i="19"/>
  <c r="AS193" i="19"/>
  <c r="AR193" i="19"/>
  <c r="AQ193" i="19"/>
  <c r="AP193" i="19"/>
  <c r="AO193" i="19"/>
  <c r="AN193" i="19"/>
  <c r="AM193" i="19"/>
  <c r="AL193" i="19"/>
  <c r="AT192" i="19"/>
  <c r="AS192" i="19"/>
  <c r="AR192" i="19"/>
  <c r="AQ192" i="19"/>
  <c r="AP192" i="19"/>
  <c r="AO192" i="19"/>
  <c r="AN192" i="19"/>
  <c r="AM192" i="19"/>
  <c r="AL192" i="19"/>
  <c r="AT191" i="19"/>
  <c r="AS191" i="19"/>
  <c r="AR191" i="19"/>
  <c r="AQ191" i="19"/>
  <c r="AP191" i="19"/>
  <c r="AO191" i="19"/>
  <c r="AN191" i="19"/>
  <c r="AM191" i="19"/>
  <c r="AL191" i="19"/>
  <c r="AT190" i="19"/>
  <c r="AS190" i="19"/>
  <c r="AR190" i="19"/>
  <c r="AQ190" i="19"/>
  <c r="AP190" i="19"/>
  <c r="AO190" i="19"/>
  <c r="AN190" i="19"/>
  <c r="AM190" i="19"/>
  <c r="AL190" i="19"/>
  <c r="AT189" i="19"/>
  <c r="AS189" i="19"/>
  <c r="AR189" i="19"/>
  <c r="AQ189" i="19"/>
  <c r="AP189" i="19"/>
  <c r="AO189" i="19"/>
  <c r="AN189" i="19"/>
  <c r="AM189" i="19"/>
  <c r="AL189" i="19"/>
  <c r="AT188" i="19"/>
  <c r="AS188" i="19"/>
  <c r="AR188" i="19"/>
  <c r="AQ188" i="19"/>
  <c r="AP188" i="19"/>
  <c r="AO188" i="19"/>
  <c r="AN188" i="19"/>
  <c r="AM188" i="19"/>
  <c r="AL188" i="19"/>
  <c r="AT187" i="19"/>
  <c r="AS187" i="19"/>
  <c r="AR187" i="19"/>
  <c r="AQ187" i="19"/>
  <c r="AP187" i="19"/>
  <c r="AO187" i="19"/>
  <c r="AN187" i="19"/>
  <c r="AM187" i="19"/>
  <c r="AL187" i="19"/>
  <c r="AT186" i="19"/>
  <c r="AS186" i="19"/>
  <c r="AR186" i="19"/>
  <c r="AQ186" i="19"/>
  <c r="AP186" i="19"/>
  <c r="AO186" i="19"/>
  <c r="AN186" i="19"/>
  <c r="AM186" i="19"/>
  <c r="AL186" i="19"/>
  <c r="AT185" i="19"/>
  <c r="AS185" i="19"/>
  <c r="AR185" i="19"/>
  <c r="AQ185" i="19"/>
  <c r="AP185" i="19"/>
  <c r="AO185" i="19"/>
  <c r="AN185" i="19"/>
  <c r="AM185" i="19"/>
  <c r="AL185" i="19"/>
  <c r="AT184" i="19"/>
  <c r="AS184" i="19"/>
  <c r="AR184" i="19"/>
  <c r="AQ184" i="19"/>
  <c r="AP184" i="19"/>
  <c r="AO184" i="19"/>
  <c r="AN184" i="19"/>
  <c r="AM184" i="19"/>
  <c r="AL184" i="19"/>
  <c r="AT183" i="19"/>
  <c r="AS183" i="19"/>
  <c r="AR183" i="19"/>
  <c r="AQ183" i="19"/>
  <c r="AP183" i="19"/>
  <c r="AO183" i="19"/>
  <c r="AN183" i="19"/>
  <c r="AM183" i="19"/>
  <c r="AL183" i="19"/>
  <c r="AT182" i="19"/>
  <c r="AS182" i="19"/>
  <c r="AR182" i="19"/>
  <c r="AQ182" i="19"/>
  <c r="AP182" i="19"/>
  <c r="AO182" i="19"/>
  <c r="AN182" i="19"/>
  <c r="AM182" i="19"/>
  <c r="AL182" i="19"/>
  <c r="AT181" i="19"/>
  <c r="AS181" i="19"/>
  <c r="AR181" i="19"/>
  <c r="AQ181" i="19"/>
  <c r="AP181" i="19"/>
  <c r="AO181" i="19"/>
  <c r="AN181" i="19"/>
  <c r="AM181" i="19"/>
  <c r="AL181" i="19"/>
  <c r="AT180" i="19"/>
  <c r="AS180" i="19"/>
  <c r="AR180" i="19"/>
  <c r="AQ180" i="19"/>
  <c r="AP180" i="19"/>
  <c r="AO180" i="19"/>
  <c r="AN180" i="19"/>
  <c r="AM180" i="19"/>
  <c r="AL180" i="19"/>
  <c r="AT179" i="19"/>
  <c r="AS179" i="19"/>
  <c r="AR179" i="19"/>
  <c r="AQ179" i="19"/>
  <c r="AP179" i="19"/>
  <c r="AO179" i="19"/>
  <c r="AN179" i="19"/>
  <c r="AM179" i="19"/>
  <c r="AL179" i="19"/>
  <c r="AT178" i="19"/>
  <c r="AS178" i="19"/>
  <c r="AR178" i="19"/>
  <c r="AQ178" i="19"/>
  <c r="AP178" i="19"/>
  <c r="AO178" i="19"/>
  <c r="AN178" i="19"/>
  <c r="AM178" i="19"/>
  <c r="AL178" i="19"/>
  <c r="AT177" i="19"/>
  <c r="AS177" i="19"/>
  <c r="AR177" i="19"/>
  <c r="AQ177" i="19"/>
  <c r="AP177" i="19"/>
  <c r="AO177" i="19"/>
  <c r="AN177" i="19"/>
  <c r="AM177" i="19"/>
  <c r="AL177" i="19"/>
  <c r="AT176" i="19"/>
  <c r="AS176" i="19"/>
  <c r="AR176" i="19"/>
  <c r="AQ176" i="19"/>
  <c r="AP176" i="19"/>
  <c r="AO176" i="19"/>
  <c r="AN176" i="19"/>
  <c r="AM176" i="19"/>
  <c r="AL176" i="19"/>
  <c r="AT175" i="19"/>
  <c r="AS175" i="19"/>
  <c r="AR175" i="19"/>
  <c r="AQ175" i="19"/>
  <c r="AP175" i="19"/>
  <c r="AO175" i="19"/>
  <c r="AN175" i="19"/>
  <c r="AM175" i="19"/>
  <c r="AL175" i="19"/>
  <c r="AT174" i="19"/>
  <c r="AS174" i="19"/>
  <c r="AR174" i="19"/>
  <c r="AQ174" i="19"/>
  <c r="AP174" i="19"/>
  <c r="AO174" i="19"/>
  <c r="AN174" i="19"/>
  <c r="AM174" i="19"/>
  <c r="AL174" i="19"/>
  <c r="AT173" i="19"/>
  <c r="AS173" i="19"/>
  <c r="AR173" i="19"/>
  <c r="AQ173" i="19"/>
  <c r="AP173" i="19"/>
  <c r="AO173" i="19"/>
  <c r="AN173" i="19"/>
  <c r="AM173" i="19"/>
  <c r="AL173" i="19"/>
  <c r="AT172" i="19"/>
  <c r="AS172" i="19"/>
  <c r="AR172" i="19"/>
  <c r="AQ172" i="19"/>
  <c r="AP172" i="19"/>
  <c r="AO172" i="19"/>
  <c r="AN172" i="19"/>
  <c r="AM172" i="19"/>
  <c r="AL172" i="19"/>
  <c r="AT171" i="19"/>
  <c r="AS171" i="19"/>
  <c r="AR171" i="19"/>
  <c r="AQ171" i="19"/>
  <c r="AP171" i="19"/>
  <c r="AO171" i="19"/>
  <c r="AN171" i="19"/>
  <c r="AM171" i="19"/>
  <c r="AL171" i="19"/>
  <c r="AT170" i="19"/>
  <c r="AS170" i="19"/>
  <c r="AR170" i="19"/>
  <c r="AQ170" i="19"/>
  <c r="AP170" i="19"/>
  <c r="AO170" i="19"/>
  <c r="AN170" i="19"/>
  <c r="AM170" i="19"/>
  <c r="AL170" i="19"/>
  <c r="AT169" i="19"/>
  <c r="AS169" i="19"/>
  <c r="AR169" i="19"/>
  <c r="AQ169" i="19"/>
  <c r="AP169" i="19"/>
  <c r="AO169" i="19"/>
  <c r="AN169" i="19"/>
  <c r="AM169" i="19"/>
  <c r="AL169" i="19"/>
  <c r="AT168" i="19"/>
  <c r="AS168" i="19"/>
  <c r="AR168" i="19"/>
  <c r="AQ168" i="19"/>
  <c r="AP168" i="19"/>
  <c r="AO168" i="19"/>
  <c r="AN168" i="19"/>
  <c r="AM168" i="19"/>
  <c r="AL168" i="19"/>
  <c r="AT167" i="19"/>
  <c r="AS167" i="19"/>
  <c r="AR167" i="19"/>
  <c r="AQ167" i="19"/>
  <c r="AP167" i="19"/>
  <c r="AO167" i="19"/>
  <c r="AN167" i="19"/>
  <c r="AM167" i="19"/>
  <c r="AL167" i="19"/>
  <c r="AT166" i="19"/>
  <c r="AS166" i="19"/>
  <c r="AR166" i="19"/>
  <c r="AQ166" i="19"/>
  <c r="AP166" i="19"/>
  <c r="AO166" i="19"/>
  <c r="AN166" i="19"/>
  <c r="AM166" i="19"/>
  <c r="AL166" i="19"/>
  <c r="AT165" i="19"/>
  <c r="AS165" i="19"/>
  <c r="AR165" i="19"/>
  <c r="AQ165" i="19"/>
  <c r="AP165" i="19"/>
  <c r="AO165" i="19"/>
  <c r="AN165" i="19"/>
  <c r="AM165" i="19"/>
  <c r="AL165" i="19"/>
  <c r="AT164" i="19"/>
  <c r="AS164" i="19"/>
  <c r="AR164" i="19"/>
  <c r="AQ164" i="19"/>
  <c r="AP164" i="19"/>
  <c r="AO164" i="19"/>
  <c r="AN164" i="19"/>
  <c r="AM164" i="19"/>
  <c r="AL164" i="19"/>
  <c r="AT163" i="19"/>
  <c r="AS163" i="19"/>
  <c r="AR163" i="19"/>
  <c r="AQ163" i="19"/>
  <c r="AP163" i="19"/>
  <c r="AO163" i="19"/>
  <c r="AN163" i="19"/>
  <c r="AM163" i="19"/>
  <c r="AL163" i="19"/>
  <c r="AT162" i="19"/>
  <c r="AS162" i="19"/>
  <c r="AR162" i="19"/>
  <c r="AQ162" i="19"/>
  <c r="AP162" i="19"/>
  <c r="AO162" i="19"/>
  <c r="AN162" i="19"/>
  <c r="AM162" i="19"/>
  <c r="AL162" i="19"/>
  <c r="AT161" i="19"/>
  <c r="AS161" i="19"/>
  <c r="AR161" i="19"/>
  <c r="AQ161" i="19"/>
  <c r="AP161" i="19"/>
  <c r="AO161" i="19"/>
  <c r="AN161" i="19"/>
  <c r="AM161" i="19"/>
  <c r="AL161" i="19"/>
  <c r="AT160" i="19"/>
  <c r="AS160" i="19"/>
  <c r="AR160" i="19"/>
  <c r="AQ160" i="19"/>
  <c r="AP160" i="19"/>
  <c r="AO160" i="19"/>
  <c r="AN160" i="19"/>
  <c r="AM160" i="19"/>
  <c r="AL160" i="19"/>
  <c r="AT159" i="19"/>
  <c r="AS159" i="19"/>
  <c r="AR159" i="19"/>
  <c r="AQ159" i="19"/>
  <c r="AP159" i="19"/>
  <c r="AO159" i="19"/>
  <c r="AN159" i="19"/>
  <c r="AM159" i="19"/>
  <c r="AL159" i="19"/>
  <c r="AT158" i="19"/>
  <c r="AS158" i="19"/>
  <c r="AR158" i="19"/>
  <c r="AQ158" i="19"/>
  <c r="AP158" i="19"/>
  <c r="AO158" i="19"/>
  <c r="AN158" i="19"/>
  <c r="AM158" i="19"/>
  <c r="AL158" i="19"/>
  <c r="AT157" i="19"/>
  <c r="AS157" i="19"/>
  <c r="AR157" i="19"/>
  <c r="AQ157" i="19"/>
  <c r="AP157" i="19"/>
  <c r="AO157" i="19"/>
  <c r="AN157" i="19"/>
  <c r="AM157" i="19"/>
  <c r="AL157" i="19"/>
  <c r="AT156" i="19"/>
  <c r="AS156" i="19"/>
  <c r="AR156" i="19"/>
  <c r="AQ156" i="19"/>
  <c r="AP156" i="19"/>
  <c r="AO156" i="19"/>
  <c r="AN156" i="19"/>
  <c r="AM156" i="19"/>
  <c r="AL156" i="19"/>
  <c r="AT155" i="19"/>
  <c r="AS155" i="19"/>
  <c r="AR155" i="19"/>
  <c r="AQ155" i="19"/>
  <c r="AP155" i="19"/>
  <c r="AO155" i="19"/>
  <c r="AN155" i="19"/>
  <c r="AM155" i="19"/>
  <c r="AL155" i="19"/>
  <c r="AT154" i="19"/>
  <c r="AS154" i="19"/>
  <c r="AR154" i="19"/>
  <c r="AQ154" i="19"/>
  <c r="AP154" i="19"/>
  <c r="AO154" i="19"/>
  <c r="AN154" i="19"/>
  <c r="AM154" i="19"/>
  <c r="AL154" i="19"/>
  <c r="AT153" i="19"/>
  <c r="AS153" i="19"/>
  <c r="AR153" i="19"/>
  <c r="AQ153" i="19"/>
  <c r="AP153" i="19"/>
  <c r="AO153" i="19"/>
  <c r="AN153" i="19"/>
  <c r="AM153" i="19"/>
  <c r="AL153" i="19"/>
  <c r="AT152" i="19"/>
  <c r="AS152" i="19"/>
  <c r="AR152" i="19"/>
  <c r="AQ152" i="19"/>
  <c r="AP152" i="19"/>
  <c r="AO152" i="19"/>
  <c r="AN152" i="19"/>
  <c r="AM152" i="19"/>
  <c r="AL152" i="19"/>
  <c r="AT151" i="19"/>
  <c r="AS151" i="19"/>
  <c r="AR151" i="19"/>
  <c r="AQ151" i="19"/>
  <c r="AP151" i="19"/>
  <c r="AO151" i="19"/>
  <c r="AN151" i="19"/>
  <c r="AM151" i="19"/>
  <c r="AL151" i="19"/>
  <c r="AT150" i="19"/>
  <c r="AS150" i="19"/>
  <c r="AR150" i="19"/>
  <c r="AQ150" i="19"/>
  <c r="AP150" i="19"/>
  <c r="AO150" i="19"/>
  <c r="AN150" i="19"/>
  <c r="AM150" i="19"/>
  <c r="AL150" i="19"/>
  <c r="AT149" i="19"/>
  <c r="AS149" i="19"/>
  <c r="AR149" i="19"/>
  <c r="AQ149" i="19"/>
  <c r="AP149" i="19"/>
  <c r="AO149" i="19"/>
  <c r="AN149" i="19"/>
  <c r="AM149" i="19"/>
  <c r="AL149" i="19"/>
  <c r="AT148" i="19"/>
  <c r="AS148" i="19"/>
  <c r="AR148" i="19"/>
  <c r="AQ148" i="19"/>
  <c r="AP148" i="19"/>
  <c r="AO148" i="19"/>
  <c r="AN148" i="19"/>
  <c r="AM148" i="19"/>
  <c r="AL148" i="19"/>
  <c r="AT147" i="19"/>
  <c r="AS147" i="19"/>
  <c r="AR147" i="19"/>
  <c r="AQ147" i="19"/>
  <c r="AP147" i="19"/>
  <c r="AO147" i="19"/>
  <c r="AN147" i="19"/>
  <c r="AM147" i="19"/>
  <c r="AL147" i="19"/>
  <c r="AT146" i="19"/>
  <c r="AS146" i="19"/>
  <c r="AR146" i="19"/>
  <c r="AQ146" i="19"/>
  <c r="AP146" i="19"/>
  <c r="AO146" i="19"/>
  <c r="AN146" i="19"/>
  <c r="AM146" i="19"/>
  <c r="AL146" i="19"/>
  <c r="AT145" i="19"/>
  <c r="AS145" i="19"/>
  <c r="AR145" i="19"/>
  <c r="AQ145" i="19"/>
  <c r="AP145" i="19"/>
  <c r="AO145" i="19"/>
  <c r="AN145" i="19"/>
  <c r="AM145" i="19"/>
  <c r="AL145" i="19"/>
  <c r="AT144" i="19"/>
  <c r="AS144" i="19"/>
  <c r="AR144" i="19"/>
  <c r="AQ144" i="19"/>
  <c r="AP144" i="19"/>
  <c r="AO144" i="19"/>
  <c r="AN144" i="19"/>
  <c r="AM144" i="19"/>
  <c r="AL144" i="19"/>
  <c r="AT143" i="19"/>
  <c r="AS143" i="19"/>
  <c r="AR143" i="19"/>
  <c r="AQ143" i="19"/>
  <c r="AP143" i="19"/>
  <c r="AO143" i="19"/>
  <c r="AN143" i="19"/>
  <c r="AM143" i="19"/>
  <c r="AL143" i="19"/>
  <c r="AT142" i="19"/>
  <c r="AS142" i="19"/>
  <c r="AR142" i="19"/>
  <c r="AQ142" i="19"/>
  <c r="AP142" i="19"/>
  <c r="AO142" i="19"/>
  <c r="AN142" i="19"/>
  <c r="AM142" i="19"/>
  <c r="AL142" i="19"/>
  <c r="AT141" i="19"/>
  <c r="AS141" i="19"/>
  <c r="AR141" i="19"/>
  <c r="AQ141" i="19"/>
  <c r="AP141" i="19"/>
  <c r="AO141" i="19"/>
  <c r="AN141" i="19"/>
  <c r="AM141" i="19"/>
  <c r="AL141" i="19"/>
  <c r="AT140" i="19"/>
  <c r="AS140" i="19"/>
  <c r="AR140" i="19"/>
  <c r="AQ140" i="19"/>
  <c r="AP140" i="19"/>
  <c r="AO140" i="19"/>
  <c r="AN140" i="19"/>
  <c r="AM140" i="19"/>
  <c r="AL140" i="19"/>
  <c r="AT139" i="19"/>
  <c r="AS139" i="19"/>
  <c r="AR139" i="19"/>
  <c r="AQ139" i="19"/>
  <c r="AP139" i="19"/>
  <c r="AO139" i="19"/>
  <c r="AN139" i="19"/>
  <c r="AM139" i="19"/>
  <c r="AL139" i="19"/>
  <c r="AT138" i="19"/>
  <c r="AS138" i="19"/>
  <c r="AR138" i="19"/>
  <c r="AQ138" i="19"/>
  <c r="AP138" i="19"/>
  <c r="AO138" i="19"/>
  <c r="AN138" i="19"/>
  <c r="AM138" i="19"/>
  <c r="AL138" i="19"/>
  <c r="AT137" i="19"/>
  <c r="AS137" i="19"/>
  <c r="AR137" i="19"/>
  <c r="AQ137" i="19"/>
  <c r="AP137" i="19"/>
  <c r="AO137" i="19"/>
  <c r="AN137" i="19"/>
  <c r="AM137" i="19"/>
  <c r="AL137" i="19"/>
  <c r="AT136" i="19"/>
  <c r="AS136" i="19"/>
  <c r="AR136" i="19"/>
  <c r="AQ136" i="19"/>
  <c r="AP136" i="19"/>
  <c r="AO136" i="19"/>
  <c r="AN136" i="19"/>
  <c r="AM136" i="19"/>
  <c r="AL136" i="19"/>
  <c r="AT135" i="19"/>
  <c r="AS135" i="19"/>
  <c r="AR135" i="19"/>
  <c r="AQ135" i="19"/>
  <c r="AP135" i="19"/>
  <c r="AO135" i="19"/>
  <c r="AN135" i="19"/>
  <c r="AM135" i="19"/>
  <c r="AL135" i="19"/>
  <c r="AT134" i="19"/>
  <c r="AS134" i="19"/>
  <c r="AR134" i="19"/>
  <c r="AQ134" i="19"/>
  <c r="AP134" i="19"/>
  <c r="AO134" i="19"/>
  <c r="AN134" i="19"/>
  <c r="AM134" i="19"/>
  <c r="AL134" i="19"/>
  <c r="AT133" i="19"/>
  <c r="AS133" i="19"/>
  <c r="AR133" i="19"/>
  <c r="AQ133" i="19"/>
  <c r="AP133" i="19"/>
  <c r="AO133" i="19"/>
  <c r="AN133" i="19"/>
  <c r="AM133" i="19"/>
  <c r="AL133" i="19"/>
  <c r="AT132" i="19"/>
  <c r="AS132" i="19"/>
  <c r="AR132" i="19"/>
  <c r="AQ132" i="19"/>
  <c r="AP132" i="19"/>
  <c r="AO132" i="19"/>
  <c r="AN132" i="19"/>
  <c r="AM132" i="19"/>
  <c r="AL132" i="19"/>
  <c r="AT131" i="19"/>
  <c r="AS131" i="19"/>
  <c r="AR131" i="19"/>
  <c r="AQ131" i="19"/>
  <c r="AP131" i="19"/>
  <c r="AO131" i="19"/>
  <c r="AN131" i="19"/>
  <c r="AM131" i="19"/>
  <c r="AL131" i="19"/>
  <c r="AT130" i="19"/>
  <c r="AS130" i="19"/>
  <c r="AR130" i="19"/>
  <c r="AQ130" i="19"/>
  <c r="AP130" i="19"/>
  <c r="AO130" i="19"/>
  <c r="AN130" i="19"/>
  <c r="AM130" i="19"/>
  <c r="AL130" i="19"/>
  <c r="AT129" i="19"/>
  <c r="AS129" i="19"/>
  <c r="AR129" i="19"/>
  <c r="AQ129" i="19"/>
  <c r="AP129" i="19"/>
  <c r="AO129" i="19"/>
  <c r="AN129" i="19"/>
  <c r="AM129" i="19"/>
  <c r="AL129" i="19"/>
  <c r="AT128" i="19"/>
  <c r="AS128" i="19"/>
  <c r="AR128" i="19"/>
  <c r="AQ128" i="19"/>
  <c r="AP128" i="19"/>
  <c r="AO128" i="19"/>
  <c r="AN128" i="19"/>
  <c r="AM128" i="19"/>
  <c r="AL128" i="19"/>
  <c r="AT127" i="19"/>
  <c r="AS127" i="19"/>
  <c r="AR127" i="19"/>
  <c r="AQ127" i="19"/>
  <c r="AP127" i="19"/>
  <c r="AO127" i="19"/>
  <c r="AN127" i="19"/>
  <c r="AM127" i="19"/>
  <c r="AL127" i="19"/>
  <c r="AT126" i="19"/>
  <c r="AS126" i="19"/>
  <c r="AR126" i="19"/>
  <c r="AQ126" i="19"/>
  <c r="AP126" i="19"/>
  <c r="AO126" i="19"/>
  <c r="AN126" i="19"/>
  <c r="AM126" i="19"/>
  <c r="AL126" i="19"/>
  <c r="AT125" i="19"/>
  <c r="AS125" i="19"/>
  <c r="AR125" i="19"/>
  <c r="AQ125" i="19"/>
  <c r="AP125" i="19"/>
  <c r="AO125" i="19"/>
  <c r="AN125" i="19"/>
  <c r="AM125" i="19"/>
  <c r="AL125" i="19"/>
  <c r="AT124" i="19"/>
  <c r="AS124" i="19"/>
  <c r="AR124" i="19"/>
  <c r="AQ124" i="19"/>
  <c r="AP124" i="19"/>
  <c r="AO124" i="19"/>
  <c r="AN124" i="19"/>
  <c r="AM124" i="19"/>
  <c r="AL124" i="19"/>
  <c r="AT123" i="19"/>
  <c r="AS123" i="19"/>
  <c r="AR123" i="19"/>
  <c r="AQ123" i="19"/>
  <c r="AP123" i="19"/>
  <c r="AO123" i="19"/>
  <c r="AN123" i="19"/>
  <c r="AM123" i="19"/>
  <c r="AL123" i="19"/>
  <c r="AT122" i="19"/>
  <c r="AS122" i="19"/>
  <c r="AR122" i="19"/>
  <c r="AQ122" i="19"/>
  <c r="AP122" i="19"/>
  <c r="AO122" i="19"/>
  <c r="AN122" i="19"/>
  <c r="AM122" i="19"/>
  <c r="AL122" i="19"/>
  <c r="AT121" i="19"/>
  <c r="AS121" i="19"/>
  <c r="AR121" i="19"/>
  <c r="AQ121" i="19"/>
  <c r="AP121" i="19"/>
  <c r="AO121" i="19"/>
  <c r="AN121" i="19"/>
  <c r="AM121" i="19"/>
  <c r="AL121" i="19"/>
  <c r="AT120" i="19"/>
  <c r="AS120" i="19"/>
  <c r="AR120" i="19"/>
  <c r="AQ120" i="19"/>
  <c r="AP120" i="19"/>
  <c r="AO120" i="19"/>
  <c r="AN120" i="19"/>
  <c r="AM120" i="19"/>
  <c r="AL120" i="19"/>
  <c r="AT119" i="19"/>
  <c r="AS119" i="19"/>
  <c r="AR119" i="19"/>
  <c r="AQ119" i="19"/>
  <c r="AP119" i="19"/>
  <c r="AO119" i="19"/>
  <c r="AN119" i="19"/>
  <c r="AM119" i="19"/>
  <c r="AL119" i="19"/>
  <c r="AT118" i="19"/>
  <c r="AS118" i="19"/>
  <c r="AR118" i="19"/>
  <c r="AQ118" i="19"/>
  <c r="AP118" i="19"/>
  <c r="AO118" i="19"/>
  <c r="AN118" i="19"/>
  <c r="AM118" i="19"/>
  <c r="AL118" i="19"/>
  <c r="AT117" i="19"/>
  <c r="AS117" i="19"/>
  <c r="AR117" i="19"/>
  <c r="AQ117" i="19"/>
  <c r="AP117" i="19"/>
  <c r="AO117" i="19"/>
  <c r="AN117" i="19"/>
  <c r="AM117" i="19"/>
  <c r="AL117" i="19"/>
  <c r="AT116" i="19"/>
  <c r="AS116" i="19"/>
  <c r="AR116" i="19"/>
  <c r="AQ116" i="19"/>
  <c r="AP116" i="19"/>
  <c r="AO116" i="19"/>
  <c r="AN116" i="19"/>
  <c r="AM116" i="19"/>
  <c r="AL116" i="19"/>
  <c r="AT115" i="19"/>
  <c r="AS115" i="19"/>
  <c r="AR115" i="19"/>
  <c r="AQ115" i="19"/>
  <c r="AP115" i="19"/>
  <c r="AO115" i="19"/>
  <c r="AN115" i="19"/>
  <c r="AM115" i="19"/>
  <c r="AL115" i="19"/>
  <c r="AT114" i="19"/>
  <c r="AS114" i="19"/>
  <c r="AR114" i="19"/>
  <c r="AQ114" i="19"/>
  <c r="AP114" i="19"/>
  <c r="AO114" i="19"/>
  <c r="AN114" i="19"/>
  <c r="AM114" i="19"/>
  <c r="AL114" i="19"/>
  <c r="AT113" i="19"/>
  <c r="AS113" i="19"/>
  <c r="AR113" i="19"/>
  <c r="AQ113" i="19"/>
  <c r="AP113" i="19"/>
  <c r="AO113" i="19"/>
  <c r="AN113" i="19"/>
  <c r="AM113" i="19"/>
  <c r="AL113" i="19"/>
  <c r="AT112" i="19"/>
  <c r="AS112" i="19"/>
  <c r="AR112" i="19"/>
  <c r="AQ112" i="19"/>
  <c r="AP112" i="19"/>
  <c r="AO112" i="19"/>
  <c r="AN112" i="19"/>
  <c r="AM112" i="19"/>
  <c r="AL112" i="19"/>
  <c r="AT111" i="19"/>
  <c r="AS111" i="19"/>
  <c r="AR111" i="19"/>
  <c r="AQ111" i="19"/>
  <c r="AP111" i="19"/>
  <c r="AO111" i="19"/>
  <c r="AN111" i="19"/>
  <c r="AM111" i="19"/>
  <c r="AL111" i="19"/>
  <c r="AT110" i="19"/>
  <c r="AS110" i="19"/>
  <c r="AR110" i="19"/>
  <c r="AQ110" i="19"/>
  <c r="AP110" i="19"/>
  <c r="AO110" i="19"/>
  <c r="AN110" i="19"/>
  <c r="AM110" i="19"/>
  <c r="AL110" i="19"/>
  <c r="AT109" i="19"/>
  <c r="AS109" i="19"/>
  <c r="AR109" i="19"/>
  <c r="AQ109" i="19"/>
  <c r="AP109" i="19"/>
  <c r="AO109" i="19"/>
  <c r="AN109" i="19"/>
  <c r="AM109" i="19"/>
  <c r="AL109" i="19"/>
  <c r="AT108" i="19"/>
  <c r="AS108" i="19"/>
  <c r="AR108" i="19"/>
  <c r="AQ108" i="19"/>
  <c r="AP108" i="19"/>
  <c r="AO108" i="19"/>
  <c r="AN108" i="19"/>
  <c r="AM108" i="19"/>
  <c r="AL108" i="19"/>
  <c r="AT107" i="19"/>
  <c r="AS107" i="19"/>
  <c r="AR107" i="19"/>
  <c r="AQ107" i="19"/>
  <c r="AP107" i="19"/>
  <c r="AO107" i="19"/>
  <c r="AN107" i="19"/>
  <c r="AM107" i="19"/>
  <c r="AL107" i="19"/>
  <c r="AT106" i="19"/>
  <c r="AS106" i="19"/>
  <c r="AR106" i="19"/>
  <c r="AQ106" i="19"/>
  <c r="AP106" i="19"/>
  <c r="AO106" i="19"/>
  <c r="AN106" i="19"/>
  <c r="AM106" i="19"/>
  <c r="AL106" i="19"/>
  <c r="AT105" i="19"/>
  <c r="AS105" i="19"/>
  <c r="AR105" i="19"/>
  <c r="AQ105" i="19"/>
  <c r="AP105" i="19"/>
  <c r="AO105" i="19"/>
  <c r="AN105" i="19"/>
  <c r="AM105" i="19"/>
  <c r="AL105" i="19"/>
  <c r="AT104" i="19"/>
  <c r="AS104" i="19"/>
  <c r="AR104" i="19"/>
  <c r="AQ104" i="19"/>
  <c r="AP104" i="19"/>
  <c r="AO104" i="19"/>
  <c r="AN104" i="19"/>
  <c r="AM104" i="19"/>
  <c r="AL104" i="19"/>
  <c r="AT103" i="19"/>
  <c r="AS103" i="19"/>
  <c r="AR103" i="19"/>
  <c r="AQ103" i="19"/>
  <c r="AP103" i="19"/>
  <c r="AO103" i="19"/>
  <c r="AN103" i="19"/>
  <c r="AM103" i="19"/>
  <c r="AL103" i="19"/>
  <c r="AT102" i="19"/>
  <c r="AS102" i="19"/>
  <c r="AR102" i="19"/>
  <c r="AQ102" i="19"/>
  <c r="AP102" i="19"/>
  <c r="AO102" i="19"/>
  <c r="AN102" i="19"/>
  <c r="AM102" i="19"/>
  <c r="AL102" i="19"/>
  <c r="AT101" i="19"/>
  <c r="AS101" i="19"/>
  <c r="AR101" i="19"/>
  <c r="AQ101" i="19"/>
  <c r="AP101" i="19"/>
  <c r="AO101" i="19"/>
  <c r="AN101" i="19"/>
  <c r="AM101" i="19"/>
  <c r="AL101" i="19"/>
  <c r="AT100" i="19"/>
  <c r="AS100" i="19"/>
  <c r="AR100" i="19"/>
  <c r="AQ100" i="19"/>
  <c r="AP100" i="19"/>
  <c r="AO100" i="19"/>
  <c r="AN100" i="19"/>
  <c r="AM100" i="19"/>
  <c r="AL100" i="19"/>
  <c r="AT99" i="19"/>
  <c r="AS99" i="19"/>
  <c r="AR99" i="19"/>
  <c r="AQ99" i="19"/>
  <c r="AP99" i="19"/>
  <c r="AO99" i="19"/>
  <c r="AN99" i="19"/>
  <c r="AM99" i="19"/>
  <c r="AL99" i="19"/>
  <c r="AT98" i="19"/>
  <c r="AS98" i="19"/>
  <c r="AR98" i="19"/>
  <c r="AQ98" i="19"/>
  <c r="AP98" i="19"/>
  <c r="AO98" i="19"/>
  <c r="AN98" i="19"/>
  <c r="AM98" i="19"/>
  <c r="AL98" i="19"/>
  <c r="AT97" i="19"/>
  <c r="AS97" i="19"/>
  <c r="AR97" i="19"/>
  <c r="AQ97" i="19"/>
  <c r="AP97" i="19"/>
  <c r="AO97" i="19"/>
  <c r="AN97" i="19"/>
  <c r="AM97" i="19"/>
  <c r="AL97" i="19"/>
  <c r="AT96" i="19"/>
  <c r="AS96" i="19"/>
  <c r="AR96" i="19"/>
  <c r="AQ96" i="19"/>
  <c r="AP96" i="19"/>
  <c r="AO96" i="19"/>
  <c r="AN96" i="19"/>
  <c r="AM96" i="19"/>
  <c r="AL96" i="19"/>
  <c r="AL156" i="13"/>
  <c r="AQ156" i="13" s="1"/>
  <c r="AM156" i="13"/>
  <c r="AN156" i="13"/>
  <c r="AR156" i="13" s="1"/>
  <c r="AO156" i="13"/>
  <c r="AP156" i="13"/>
  <c r="AS156" i="13"/>
  <c r="AT156" i="13"/>
  <c r="AL157" i="13"/>
  <c r="AS157" i="13" s="1"/>
  <c r="AM157" i="13"/>
  <c r="AN157" i="13"/>
  <c r="AO157" i="13"/>
  <c r="AP157" i="13"/>
  <c r="AR157" i="13"/>
  <c r="AT157" i="13"/>
  <c r="AL158" i="13"/>
  <c r="AR158" i="13" s="1"/>
  <c r="AM158" i="13"/>
  <c r="AN158" i="13"/>
  <c r="AO158" i="13"/>
  <c r="AP158" i="13"/>
  <c r="AQ158" i="13"/>
  <c r="AT158" i="13"/>
  <c r="AL159" i="13"/>
  <c r="AQ159" i="13" s="1"/>
  <c r="AM159" i="13"/>
  <c r="AN159" i="13"/>
  <c r="AO159" i="13"/>
  <c r="AP159" i="13"/>
  <c r="AT159" i="13" s="1"/>
  <c r="AR159" i="13"/>
  <c r="AS159" i="13"/>
  <c r="AL160" i="13"/>
  <c r="AM160" i="13"/>
  <c r="AN160" i="13"/>
  <c r="AO160" i="13"/>
  <c r="AS160" i="13" s="1"/>
  <c r="AP160" i="13"/>
  <c r="AT160" i="13" s="1"/>
  <c r="AQ160" i="13"/>
  <c r="AR160" i="13"/>
  <c r="AL161" i="13"/>
  <c r="AR161" i="13" s="1"/>
  <c r="AM161" i="13"/>
  <c r="AN161" i="13"/>
  <c r="AO161" i="13"/>
  <c r="AP161" i="13"/>
  <c r="AT161" i="13" s="1"/>
  <c r="AQ161" i="13"/>
  <c r="AL162" i="13"/>
  <c r="AQ162" i="13" s="1"/>
  <c r="AM162" i="13"/>
  <c r="AN162" i="13"/>
  <c r="AO162" i="13"/>
  <c r="AS162" i="13" s="1"/>
  <c r="AP162" i="13"/>
  <c r="AT162" i="13"/>
  <c r="AL163" i="13"/>
  <c r="AT163" i="13" s="1"/>
  <c r="AM163" i="13"/>
  <c r="AN163" i="13"/>
  <c r="AO163" i="13"/>
  <c r="AP163" i="13"/>
  <c r="AL164" i="13"/>
  <c r="AQ164" i="13" s="1"/>
  <c r="AM164" i="13"/>
  <c r="AN164" i="13"/>
  <c r="AR164" i="13" s="1"/>
  <c r="AO164" i="13"/>
  <c r="AP164" i="13"/>
  <c r="AS164" i="13"/>
  <c r="AT164" i="13"/>
  <c r="AL165" i="13"/>
  <c r="AS165" i="13" s="1"/>
  <c r="AM165" i="13"/>
  <c r="AN165" i="13"/>
  <c r="AO165" i="13"/>
  <c r="AP165" i="13"/>
  <c r="AR165" i="13"/>
  <c r="AT165" i="13"/>
  <c r="AL166" i="13"/>
  <c r="AM166" i="13"/>
  <c r="AN166" i="13"/>
  <c r="AO166" i="13"/>
  <c r="AP166" i="13"/>
  <c r="AQ166" i="13"/>
  <c r="AR166" i="13"/>
  <c r="AS166" i="13"/>
  <c r="AT166" i="13"/>
  <c r="AL167" i="13"/>
  <c r="AM167" i="13"/>
  <c r="AN167" i="13"/>
  <c r="AO167" i="13"/>
  <c r="AP167" i="13"/>
  <c r="AQ167" i="13"/>
  <c r="AR167" i="13"/>
  <c r="AS167" i="13"/>
  <c r="AT167" i="13"/>
  <c r="AL168" i="13"/>
  <c r="AM168" i="13"/>
  <c r="AN168" i="13"/>
  <c r="AO168" i="13"/>
  <c r="AP168" i="13"/>
  <c r="AQ168" i="13"/>
  <c r="AR168" i="13"/>
  <c r="AS168" i="13"/>
  <c r="AT168" i="13"/>
  <c r="AL169" i="13"/>
  <c r="AM169" i="13"/>
  <c r="AN169" i="13"/>
  <c r="AO169" i="13"/>
  <c r="AP169" i="13"/>
  <c r="AQ169" i="13"/>
  <c r="AR169" i="13"/>
  <c r="AS169" i="13"/>
  <c r="AT169" i="13"/>
  <c r="AL170" i="13"/>
  <c r="AM170" i="13"/>
  <c r="AN170" i="13"/>
  <c r="AO170" i="13"/>
  <c r="AP170" i="13"/>
  <c r="AQ170" i="13"/>
  <c r="AR170" i="13"/>
  <c r="AS170" i="13"/>
  <c r="AT170" i="13"/>
  <c r="AL171" i="13"/>
  <c r="AM171" i="13"/>
  <c r="AN171" i="13"/>
  <c r="AO171" i="13"/>
  <c r="AP171" i="13"/>
  <c r="AQ171" i="13"/>
  <c r="AR171" i="13"/>
  <c r="AS171" i="13"/>
  <c r="AT171" i="13"/>
  <c r="AL172" i="13"/>
  <c r="AM172" i="13"/>
  <c r="AN172" i="13"/>
  <c r="AO172" i="13"/>
  <c r="AP172" i="13"/>
  <c r="AQ172" i="13"/>
  <c r="AR172" i="13"/>
  <c r="AS172" i="13"/>
  <c r="AT172" i="13"/>
  <c r="AL173" i="13"/>
  <c r="AM173" i="13"/>
  <c r="AN173" i="13"/>
  <c r="AO173" i="13"/>
  <c r="AP173" i="13"/>
  <c r="AQ173" i="13"/>
  <c r="AR173" i="13"/>
  <c r="AS173" i="13"/>
  <c r="AT173" i="13"/>
  <c r="AL174" i="13"/>
  <c r="AM174" i="13"/>
  <c r="AN174" i="13"/>
  <c r="AO174" i="13"/>
  <c r="AP174" i="13"/>
  <c r="AQ174" i="13"/>
  <c r="AR174" i="13"/>
  <c r="AS174" i="13"/>
  <c r="AT174" i="13"/>
  <c r="AL175" i="13"/>
  <c r="AM175" i="13"/>
  <c r="AN175" i="13"/>
  <c r="AO175" i="13"/>
  <c r="AP175" i="13"/>
  <c r="AQ175" i="13"/>
  <c r="AR175" i="13"/>
  <c r="AS175" i="13"/>
  <c r="AT175" i="13"/>
  <c r="AL176" i="13"/>
  <c r="AM176" i="13"/>
  <c r="AN176" i="13"/>
  <c r="AO176" i="13"/>
  <c r="AP176" i="13"/>
  <c r="AQ176" i="13"/>
  <c r="AR176" i="13"/>
  <c r="AS176" i="13"/>
  <c r="AT176" i="13"/>
  <c r="AL177" i="13"/>
  <c r="AM177" i="13"/>
  <c r="AN177" i="13"/>
  <c r="AO177" i="13"/>
  <c r="AP177" i="13"/>
  <c r="AQ177" i="13"/>
  <c r="AR177" i="13"/>
  <c r="AS177" i="13"/>
  <c r="AT177" i="13"/>
  <c r="AL178" i="13"/>
  <c r="AM178" i="13"/>
  <c r="AN178" i="13"/>
  <c r="AO178" i="13"/>
  <c r="AP178" i="13"/>
  <c r="AQ178" i="13"/>
  <c r="AR178" i="13"/>
  <c r="AS178" i="13"/>
  <c r="AT178" i="13"/>
  <c r="AL179" i="13"/>
  <c r="AM179" i="13"/>
  <c r="AN179" i="13"/>
  <c r="AO179" i="13"/>
  <c r="AP179" i="13"/>
  <c r="AQ179" i="13"/>
  <c r="AR179" i="13"/>
  <c r="AS179" i="13"/>
  <c r="AT179" i="13"/>
  <c r="AL180" i="13"/>
  <c r="AM180" i="13"/>
  <c r="AN180" i="13"/>
  <c r="AO180" i="13"/>
  <c r="AP180" i="13"/>
  <c r="AQ180" i="13"/>
  <c r="AR180" i="13"/>
  <c r="AS180" i="13"/>
  <c r="AT180" i="13"/>
  <c r="AL181" i="13"/>
  <c r="AM181" i="13"/>
  <c r="AN181" i="13"/>
  <c r="AO181" i="13"/>
  <c r="AP181" i="13"/>
  <c r="AQ181" i="13"/>
  <c r="AR181" i="13"/>
  <c r="AS181" i="13"/>
  <c r="AT181" i="13"/>
  <c r="AL182" i="13"/>
  <c r="AM182" i="13"/>
  <c r="AN182" i="13"/>
  <c r="AO182" i="13"/>
  <c r="AP182" i="13"/>
  <c r="AQ182" i="13"/>
  <c r="AR182" i="13"/>
  <c r="AS182" i="13"/>
  <c r="AT182" i="13"/>
  <c r="AL183" i="13"/>
  <c r="AM183" i="13"/>
  <c r="AN183" i="13"/>
  <c r="AO183" i="13"/>
  <c r="AP183" i="13"/>
  <c r="AQ183" i="13"/>
  <c r="AR183" i="13"/>
  <c r="AS183" i="13"/>
  <c r="AT183" i="13"/>
  <c r="AL184" i="13"/>
  <c r="AM184" i="13"/>
  <c r="AN184" i="13"/>
  <c r="AO184" i="13"/>
  <c r="AP184" i="13"/>
  <c r="AQ184" i="13"/>
  <c r="AR184" i="13"/>
  <c r="AS184" i="13"/>
  <c r="AT184" i="13"/>
  <c r="AL185" i="13"/>
  <c r="AM185" i="13"/>
  <c r="AN185" i="13"/>
  <c r="AO185" i="13"/>
  <c r="AP185" i="13"/>
  <c r="AQ185" i="13"/>
  <c r="AR185" i="13"/>
  <c r="AS185" i="13"/>
  <c r="AT185" i="13"/>
  <c r="AL186" i="13"/>
  <c r="AM186" i="13"/>
  <c r="AN186" i="13"/>
  <c r="AO186" i="13"/>
  <c r="AP186" i="13"/>
  <c r="AQ186" i="13"/>
  <c r="AR186" i="13"/>
  <c r="AS186" i="13"/>
  <c r="AT186" i="13"/>
  <c r="AL187" i="13"/>
  <c r="AM187" i="13"/>
  <c r="AN187" i="13"/>
  <c r="AO187" i="13"/>
  <c r="AP187" i="13"/>
  <c r="AQ187" i="13"/>
  <c r="AR187" i="13"/>
  <c r="AS187" i="13"/>
  <c r="AT187" i="13"/>
  <c r="AL188" i="13"/>
  <c r="AM188" i="13"/>
  <c r="AN188" i="13"/>
  <c r="AO188" i="13"/>
  <c r="AP188" i="13"/>
  <c r="AQ188" i="13"/>
  <c r="AR188" i="13"/>
  <c r="AS188" i="13"/>
  <c r="AT188" i="13"/>
  <c r="AL189" i="13"/>
  <c r="AM189" i="13"/>
  <c r="AN189" i="13"/>
  <c r="AO189" i="13"/>
  <c r="AP189" i="13"/>
  <c r="AQ189" i="13"/>
  <c r="AR189" i="13"/>
  <c r="AS189" i="13"/>
  <c r="AT189" i="13"/>
  <c r="AL190" i="13"/>
  <c r="AM190" i="13"/>
  <c r="AN190" i="13"/>
  <c r="AO190" i="13"/>
  <c r="AP190" i="13"/>
  <c r="AQ190" i="13"/>
  <c r="AR190" i="13"/>
  <c r="AS190" i="13"/>
  <c r="AT190" i="13"/>
  <c r="AL191" i="13"/>
  <c r="AM191" i="13"/>
  <c r="AN191" i="13"/>
  <c r="AO191" i="13"/>
  <c r="AP191" i="13"/>
  <c r="AQ191" i="13"/>
  <c r="AR191" i="13"/>
  <c r="AS191" i="13"/>
  <c r="AT191" i="13"/>
  <c r="AL192" i="13"/>
  <c r="AM192" i="13"/>
  <c r="AN192" i="13"/>
  <c r="AO192" i="13"/>
  <c r="AP192" i="13"/>
  <c r="AQ192" i="13"/>
  <c r="AR192" i="13"/>
  <c r="AS192" i="13"/>
  <c r="AT192" i="13"/>
  <c r="AL193" i="13"/>
  <c r="AM193" i="13"/>
  <c r="AN193" i="13"/>
  <c r="AO193" i="13"/>
  <c r="AP193" i="13"/>
  <c r="AQ193" i="13"/>
  <c r="AR193" i="13"/>
  <c r="AS193" i="13"/>
  <c r="AT193" i="13"/>
  <c r="AL194" i="13"/>
  <c r="AM194" i="13"/>
  <c r="AN194" i="13"/>
  <c r="AO194" i="13"/>
  <c r="AP194" i="13"/>
  <c r="AQ194" i="13"/>
  <c r="AR194" i="13"/>
  <c r="AS194" i="13"/>
  <c r="AT194" i="13"/>
  <c r="AL195" i="13"/>
  <c r="AM195" i="13"/>
  <c r="AN195" i="13"/>
  <c r="AO195" i="13"/>
  <c r="AP195" i="13"/>
  <c r="AQ195" i="13"/>
  <c r="AR195" i="13"/>
  <c r="AS195" i="13"/>
  <c r="AT195" i="13"/>
  <c r="AL196" i="13"/>
  <c r="AM196" i="13"/>
  <c r="AN196" i="13"/>
  <c r="AO196" i="13"/>
  <c r="AP196" i="13"/>
  <c r="AQ196" i="13"/>
  <c r="AR196" i="13"/>
  <c r="AS196" i="13"/>
  <c r="AT196" i="13"/>
  <c r="AL197" i="13"/>
  <c r="AM197" i="13"/>
  <c r="AN197" i="13"/>
  <c r="AO197" i="13"/>
  <c r="AP197" i="13"/>
  <c r="AQ197" i="13"/>
  <c r="AR197" i="13"/>
  <c r="AS197" i="13"/>
  <c r="AT197" i="13"/>
  <c r="AL198" i="13"/>
  <c r="AM198" i="13"/>
  <c r="AN198" i="13"/>
  <c r="AO198" i="13"/>
  <c r="AP198" i="13"/>
  <c r="AQ198" i="13"/>
  <c r="AR198" i="13"/>
  <c r="AS198" i="13"/>
  <c r="AT198" i="13"/>
  <c r="AL199" i="13"/>
  <c r="AM199" i="13"/>
  <c r="AN199" i="13"/>
  <c r="AO199" i="13"/>
  <c r="AP199" i="13"/>
  <c r="AQ199" i="13"/>
  <c r="AR199" i="13"/>
  <c r="AS199" i="13"/>
  <c r="AT199" i="13"/>
  <c r="AL200" i="13"/>
  <c r="AM200" i="13"/>
  <c r="AN200" i="13"/>
  <c r="AO200" i="13"/>
  <c r="AP200" i="13"/>
  <c r="AQ200" i="13"/>
  <c r="AR200" i="13"/>
  <c r="AS200" i="13"/>
  <c r="AT200" i="13"/>
  <c r="AL201" i="13"/>
  <c r="AM201" i="13"/>
  <c r="AN201" i="13"/>
  <c r="AO201" i="13"/>
  <c r="AP201" i="13"/>
  <c r="AQ201" i="13"/>
  <c r="AR201" i="13"/>
  <c r="AS201" i="13"/>
  <c r="AT201" i="13"/>
  <c r="AL202" i="13"/>
  <c r="AM202" i="13"/>
  <c r="AN202" i="13"/>
  <c r="AO202" i="13"/>
  <c r="AP202" i="13"/>
  <c r="AQ202" i="13"/>
  <c r="AR202" i="13"/>
  <c r="AS202" i="13"/>
  <c r="AT202" i="13"/>
  <c r="AL203" i="13"/>
  <c r="AM203" i="13"/>
  <c r="AN203" i="13"/>
  <c r="AO203" i="13"/>
  <c r="AP203" i="13"/>
  <c r="AQ203" i="13"/>
  <c r="AR203" i="13"/>
  <c r="AS203" i="13"/>
  <c r="AT203" i="13"/>
  <c r="AL204" i="13"/>
  <c r="AM204" i="13"/>
  <c r="AN204" i="13"/>
  <c r="AO204" i="13"/>
  <c r="AP204" i="13"/>
  <c r="AQ204" i="13"/>
  <c r="AR204" i="13"/>
  <c r="AS204" i="13"/>
  <c r="AT204" i="13"/>
  <c r="AL205" i="13"/>
  <c r="AM205" i="13"/>
  <c r="AN205" i="13"/>
  <c r="AO205" i="13"/>
  <c r="AP205" i="13"/>
  <c r="AQ205" i="13"/>
  <c r="AR205" i="13"/>
  <c r="AS205" i="13"/>
  <c r="AT205" i="13"/>
  <c r="G54" i="19" l="1"/>
  <c r="G53" i="19"/>
  <c r="AQ165" i="13"/>
  <c r="AS163" i="13"/>
  <c r="AQ157" i="13"/>
  <c r="AR163" i="13"/>
  <c r="AQ163" i="13"/>
  <c r="AR162" i="13"/>
  <c r="AS161" i="13"/>
  <c r="AS158" i="13"/>
  <c r="B83" i="19"/>
  <c r="B84" i="19" l="1"/>
  <c r="B85" i="19" l="1"/>
  <c r="B86" i="19" l="1"/>
  <c r="G20" i="24"/>
  <c r="G19" i="24"/>
  <c r="F19" i="24"/>
  <c r="F20" i="24"/>
  <c r="C91" i="19"/>
  <c r="C90" i="19"/>
  <c r="C89" i="19"/>
  <c r="C88" i="19"/>
  <c r="C87" i="19"/>
  <c r="C86" i="19"/>
  <c r="C85" i="19"/>
  <c r="C84" i="19"/>
  <c r="C82" i="19"/>
  <c r="C83" i="19"/>
  <c r="B87" i="19" l="1"/>
  <c r="B88" i="19" l="1"/>
  <c r="B89" i="19" l="1"/>
  <c r="B90" i="19" l="1"/>
  <c r="B91" i="19" l="1"/>
  <c r="F94" i="18" l="1"/>
  <c r="E94" i="18"/>
  <c r="F87" i="18"/>
  <c r="E87" i="18"/>
  <c r="C87" i="18"/>
  <c r="F86" i="18"/>
  <c r="E86" i="18"/>
  <c r="C86" i="18"/>
  <c r="F85" i="18"/>
  <c r="E85" i="18"/>
  <c r="C85" i="18"/>
  <c r="F84" i="18"/>
  <c r="E84" i="18"/>
  <c r="F83" i="18"/>
  <c r="E83" i="18"/>
  <c r="F82" i="18"/>
  <c r="E82" i="18"/>
  <c r="H82" i="18" s="1"/>
  <c r="F10" i="13"/>
  <c r="F10" i="21"/>
  <c r="J35" i="21"/>
  <c r="F10" i="26"/>
  <c r="J35" i="26"/>
  <c r="F10" i="20"/>
  <c r="M6" i="20" s="1"/>
  <c r="F13" i="19"/>
  <c r="F10" i="19"/>
  <c r="C84" i="13"/>
  <c r="C85" i="13"/>
  <c r="C86" i="13"/>
  <c r="C87" i="13"/>
  <c r="C88" i="13"/>
  <c r="C89" i="13"/>
  <c r="C90" i="13"/>
  <c r="C91" i="13"/>
  <c r="C92" i="13"/>
  <c r="C93" i="13"/>
  <c r="B82" i="20"/>
  <c r="B83" i="20"/>
  <c r="B84" i="20"/>
  <c r="B85" i="20"/>
  <c r="B86" i="20"/>
  <c r="B87" i="20"/>
  <c r="B82" i="26"/>
  <c r="B94" i="20"/>
  <c r="C94" i="20" s="1"/>
  <c r="B94" i="26"/>
  <c r="B90" i="20"/>
  <c r="B91" i="20"/>
  <c r="B92" i="20"/>
  <c r="B93" i="20"/>
  <c r="E24" i="24"/>
  <c r="F24" i="24"/>
  <c r="G24" i="24"/>
  <c r="H24" i="24"/>
  <c r="J24" i="24"/>
  <c r="I24" i="24"/>
  <c r="AI205" i="13"/>
  <c r="AH205" i="13"/>
  <c r="AG205" i="13"/>
  <c r="AF205" i="13"/>
  <c r="AE205" i="13"/>
  <c r="AD205" i="13"/>
  <c r="AC205" i="13"/>
  <c r="AB205" i="13"/>
  <c r="AI204" i="13"/>
  <c r="AH204" i="13"/>
  <c r="AG204" i="13"/>
  <c r="AF204" i="13"/>
  <c r="AE204" i="13"/>
  <c r="AD204" i="13"/>
  <c r="AC204" i="13"/>
  <c r="AB204" i="13"/>
  <c r="AI203" i="13"/>
  <c r="AH203" i="13"/>
  <c r="AG203" i="13"/>
  <c r="AF203" i="13"/>
  <c r="AE203" i="13"/>
  <c r="AD203" i="13"/>
  <c r="AC203" i="13"/>
  <c r="AB203" i="13"/>
  <c r="AI202" i="13"/>
  <c r="AH202" i="13"/>
  <c r="AG202" i="13"/>
  <c r="AF202" i="13"/>
  <c r="AE202" i="13"/>
  <c r="AD202" i="13"/>
  <c r="AC202" i="13"/>
  <c r="AB202" i="13"/>
  <c r="AI201" i="13"/>
  <c r="AH201" i="13"/>
  <c r="AG201" i="13"/>
  <c r="AF201" i="13"/>
  <c r="AE201" i="13"/>
  <c r="AD201" i="13"/>
  <c r="AC201" i="13"/>
  <c r="AB201" i="13"/>
  <c r="AI200" i="13"/>
  <c r="AH200" i="13"/>
  <c r="AG200" i="13"/>
  <c r="AF200" i="13"/>
  <c r="AE200" i="13"/>
  <c r="AD200" i="13"/>
  <c r="AC200" i="13"/>
  <c r="AB200" i="13"/>
  <c r="AI199" i="13"/>
  <c r="AH199" i="13"/>
  <c r="AG199" i="13"/>
  <c r="AF199" i="13"/>
  <c r="AE199" i="13"/>
  <c r="AD199" i="13"/>
  <c r="AC199" i="13"/>
  <c r="AB199" i="13"/>
  <c r="AI198" i="13"/>
  <c r="AH198" i="13"/>
  <c r="AG198" i="13"/>
  <c r="AF198" i="13"/>
  <c r="AE198" i="13"/>
  <c r="AD198" i="13"/>
  <c r="AC198" i="13"/>
  <c r="AB198" i="13"/>
  <c r="AI197" i="13"/>
  <c r="AH197" i="13"/>
  <c r="AG197" i="13"/>
  <c r="AF197" i="13"/>
  <c r="AE197" i="13"/>
  <c r="AD197" i="13"/>
  <c r="AC197" i="13"/>
  <c r="AB197" i="13"/>
  <c r="AI196" i="13"/>
  <c r="AH196" i="13"/>
  <c r="AG196" i="13"/>
  <c r="AF196" i="13"/>
  <c r="AE196" i="13"/>
  <c r="AD196" i="13"/>
  <c r="AC196" i="13"/>
  <c r="AB196" i="13"/>
  <c r="AI195" i="13"/>
  <c r="AH195" i="13"/>
  <c r="AG195" i="13"/>
  <c r="AF195" i="13"/>
  <c r="AE195" i="13"/>
  <c r="AD195" i="13"/>
  <c r="AC195" i="13"/>
  <c r="AB195" i="13"/>
  <c r="AI194" i="13"/>
  <c r="AH194" i="13"/>
  <c r="AG194" i="13"/>
  <c r="AF194" i="13"/>
  <c r="AE194" i="13"/>
  <c r="AD194" i="13"/>
  <c r="AC194" i="13"/>
  <c r="AB194" i="13"/>
  <c r="AI193" i="13"/>
  <c r="AH193" i="13"/>
  <c r="AG193" i="13"/>
  <c r="AF193" i="13"/>
  <c r="AE193" i="13"/>
  <c r="AD193" i="13"/>
  <c r="AC193" i="13"/>
  <c r="AB193" i="13"/>
  <c r="AI192" i="13"/>
  <c r="AH192" i="13"/>
  <c r="AG192" i="13"/>
  <c r="AF192" i="13"/>
  <c r="AE192" i="13"/>
  <c r="AD192" i="13"/>
  <c r="AC192" i="13"/>
  <c r="AB192" i="13"/>
  <c r="AI191" i="13"/>
  <c r="AH191" i="13"/>
  <c r="AG191" i="13"/>
  <c r="AF191" i="13"/>
  <c r="AE191" i="13"/>
  <c r="AD191" i="13"/>
  <c r="AC191" i="13"/>
  <c r="AB191" i="13"/>
  <c r="AI190" i="13"/>
  <c r="AH190" i="13"/>
  <c r="AG190" i="13"/>
  <c r="AF190" i="13"/>
  <c r="AE190" i="13"/>
  <c r="AD190" i="13"/>
  <c r="AC190" i="13"/>
  <c r="AB190" i="13"/>
  <c r="AI189" i="13"/>
  <c r="AH189" i="13"/>
  <c r="AG189" i="13"/>
  <c r="AF189" i="13"/>
  <c r="AE189" i="13"/>
  <c r="AD189" i="13"/>
  <c r="AC189" i="13"/>
  <c r="AB189" i="13"/>
  <c r="AI188" i="13"/>
  <c r="AH188" i="13"/>
  <c r="AG188" i="13"/>
  <c r="AF188" i="13"/>
  <c r="AE188" i="13"/>
  <c r="AD188" i="13"/>
  <c r="AC188" i="13"/>
  <c r="AB188" i="13"/>
  <c r="AI187" i="13"/>
  <c r="AH187" i="13"/>
  <c r="AG187" i="13"/>
  <c r="AF187" i="13"/>
  <c r="AE187" i="13"/>
  <c r="AD187" i="13"/>
  <c r="AC187" i="13"/>
  <c r="AB187" i="13"/>
  <c r="AI186" i="13"/>
  <c r="AH186" i="13"/>
  <c r="AG186" i="13"/>
  <c r="AF186" i="13"/>
  <c r="AE186" i="13"/>
  <c r="AD186" i="13"/>
  <c r="AC186" i="13"/>
  <c r="AB186" i="13"/>
  <c r="AI185" i="13"/>
  <c r="AH185" i="13"/>
  <c r="AG185" i="13"/>
  <c r="AF185" i="13"/>
  <c r="AE185" i="13"/>
  <c r="AD185" i="13"/>
  <c r="AC185" i="13"/>
  <c r="AB185" i="13"/>
  <c r="AI184" i="13"/>
  <c r="AH184" i="13"/>
  <c r="AG184" i="13"/>
  <c r="AF184" i="13"/>
  <c r="AE184" i="13"/>
  <c r="AD184" i="13"/>
  <c r="AC184" i="13"/>
  <c r="AB184" i="13"/>
  <c r="AI183" i="13"/>
  <c r="AH183" i="13"/>
  <c r="AG183" i="13"/>
  <c r="AF183" i="13"/>
  <c r="AE183" i="13"/>
  <c r="AD183" i="13"/>
  <c r="AC183" i="13"/>
  <c r="AB183" i="13"/>
  <c r="AI182" i="13"/>
  <c r="AH182" i="13"/>
  <c r="AG182" i="13"/>
  <c r="AF182" i="13"/>
  <c r="AE182" i="13"/>
  <c r="AD182" i="13"/>
  <c r="AC182" i="13"/>
  <c r="AB182" i="13"/>
  <c r="AI181" i="13"/>
  <c r="AH181" i="13"/>
  <c r="AG181" i="13"/>
  <c r="AF181" i="13"/>
  <c r="AE181" i="13"/>
  <c r="AD181" i="13"/>
  <c r="AC181" i="13"/>
  <c r="AB181" i="13"/>
  <c r="AI180" i="13"/>
  <c r="AH180" i="13"/>
  <c r="AG180" i="13"/>
  <c r="AF180" i="13"/>
  <c r="AE180" i="13"/>
  <c r="AD180" i="13"/>
  <c r="AC180" i="13"/>
  <c r="AB180" i="13"/>
  <c r="AI179" i="13"/>
  <c r="AH179" i="13"/>
  <c r="AG179" i="13"/>
  <c r="AF179" i="13"/>
  <c r="AE179" i="13"/>
  <c r="AD179" i="13"/>
  <c r="AC179" i="13"/>
  <c r="AB179" i="13"/>
  <c r="AI178" i="13"/>
  <c r="AH178" i="13"/>
  <c r="AG178" i="13"/>
  <c r="AF178" i="13"/>
  <c r="AE178" i="13"/>
  <c r="AD178" i="13"/>
  <c r="AC178" i="13"/>
  <c r="AB178" i="13"/>
  <c r="AI177" i="13"/>
  <c r="AH177" i="13"/>
  <c r="AG177" i="13"/>
  <c r="AF177" i="13"/>
  <c r="AE177" i="13"/>
  <c r="AD177" i="13"/>
  <c r="AC177" i="13"/>
  <c r="AB177" i="13"/>
  <c r="AI176" i="13"/>
  <c r="AH176" i="13"/>
  <c r="AG176" i="13"/>
  <c r="AF176" i="13"/>
  <c r="AE176" i="13"/>
  <c r="AD176" i="13"/>
  <c r="AC176" i="13"/>
  <c r="AB176" i="13"/>
  <c r="AI175" i="13"/>
  <c r="AH175" i="13"/>
  <c r="AG175" i="13"/>
  <c r="AF175" i="13"/>
  <c r="AE175" i="13"/>
  <c r="AD175" i="13"/>
  <c r="AC175" i="13"/>
  <c r="AB175" i="13"/>
  <c r="AI174" i="13"/>
  <c r="AH174" i="13"/>
  <c r="AG174" i="13"/>
  <c r="AF174" i="13"/>
  <c r="AE174" i="13"/>
  <c r="AD174" i="13"/>
  <c r="AC174" i="13"/>
  <c r="AB174" i="13"/>
  <c r="AI173" i="13"/>
  <c r="AH173" i="13"/>
  <c r="AG173" i="13"/>
  <c r="AF173" i="13"/>
  <c r="AE173" i="13"/>
  <c r="AD173" i="13"/>
  <c r="AC173" i="13"/>
  <c r="AB173" i="13"/>
  <c r="AI172" i="13"/>
  <c r="AH172" i="13"/>
  <c r="AG172" i="13"/>
  <c r="AF172" i="13"/>
  <c r="AE172" i="13"/>
  <c r="AD172" i="13"/>
  <c r="AC172" i="13"/>
  <c r="AB172" i="13"/>
  <c r="AI171" i="13"/>
  <c r="AH171" i="13"/>
  <c r="AG171" i="13"/>
  <c r="AF171" i="13"/>
  <c r="AE171" i="13"/>
  <c r="AD171" i="13"/>
  <c r="AC171" i="13"/>
  <c r="AB171" i="13"/>
  <c r="AI170" i="13"/>
  <c r="AH170" i="13"/>
  <c r="AG170" i="13"/>
  <c r="AF170" i="13"/>
  <c r="AE170" i="13"/>
  <c r="AD170" i="13"/>
  <c r="AC170" i="13"/>
  <c r="AB170" i="13"/>
  <c r="AI169" i="13"/>
  <c r="AH169" i="13"/>
  <c r="AG169" i="13"/>
  <c r="AF169" i="13"/>
  <c r="AE169" i="13"/>
  <c r="AD169" i="13"/>
  <c r="AC169" i="13"/>
  <c r="AB169" i="13"/>
  <c r="AI168" i="13"/>
  <c r="AH168" i="13"/>
  <c r="AG168" i="13"/>
  <c r="AF168" i="13"/>
  <c r="AE168" i="13"/>
  <c r="AD168" i="13"/>
  <c r="AC168" i="13"/>
  <c r="AB168" i="13"/>
  <c r="AI167" i="13"/>
  <c r="AH167" i="13"/>
  <c r="AG167" i="13"/>
  <c r="AF167" i="13"/>
  <c r="AE167" i="13"/>
  <c r="AD167" i="13"/>
  <c r="AC167" i="13"/>
  <c r="AB167" i="13"/>
  <c r="AI166" i="13"/>
  <c r="AH166" i="13"/>
  <c r="AG166" i="13"/>
  <c r="AF166" i="13"/>
  <c r="AE166" i="13"/>
  <c r="AD166" i="13"/>
  <c r="AC166" i="13"/>
  <c r="AB166" i="13"/>
  <c r="AI5" i="13"/>
  <c r="AI205" i="19"/>
  <c r="AH205" i="19"/>
  <c r="AG205" i="19"/>
  <c r="AF205" i="19"/>
  <c r="AE205" i="19"/>
  <c r="AD205" i="19"/>
  <c r="AC205" i="19"/>
  <c r="AB205" i="19"/>
  <c r="AI204" i="19"/>
  <c r="AH204" i="19"/>
  <c r="AG204" i="19"/>
  <c r="AF204" i="19"/>
  <c r="AE204" i="19"/>
  <c r="AD204" i="19"/>
  <c r="AC204" i="19"/>
  <c r="AB204" i="19"/>
  <c r="AI203" i="19"/>
  <c r="AH203" i="19"/>
  <c r="AG203" i="19"/>
  <c r="AF203" i="19"/>
  <c r="AE203" i="19"/>
  <c r="AD203" i="19"/>
  <c r="AC203" i="19"/>
  <c r="AB203" i="19"/>
  <c r="AI202" i="19"/>
  <c r="AH202" i="19"/>
  <c r="AG202" i="19"/>
  <c r="AF202" i="19"/>
  <c r="AE202" i="19"/>
  <c r="AD202" i="19"/>
  <c r="AC202" i="19"/>
  <c r="AB202" i="19"/>
  <c r="AI201" i="19"/>
  <c r="AH201" i="19"/>
  <c r="AG201" i="19"/>
  <c r="AF201" i="19"/>
  <c r="AE201" i="19"/>
  <c r="AD201" i="19"/>
  <c r="AC201" i="19"/>
  <c r="AB201" i="19"/>
  <c r="AI200" i="19"/>
  <c r="AH200" i="19"/>
  <c r="AG200" i="19"/>
  <c r="AF200" i="19"/>
  <c r="AE200" i="19"/>
  <c r="AD200" i="19"/>
  <c r="AC200" i="19"/>
  <c r="AB200" i="19"/>
  <c r="AI199" i="19"/>
  <c r="AH199" i="19"/>
  <c r="AG199" i="19"/>
  <c r="AF199" i="19"/>
  <c r="AE199" i="19"/>
  <c r="AD199" i="19"/>
  <c r="AC199" i="19"/>
  <c r="AB199" i="19"/>
  <c r="AI198" i="19"/>
  <c r="AH198" i="19"/>
  <c r="AG198" i="19"/>
  <c r="AF198" i="19"/>
  <c r="AE198" i="19"/>
  <c r="AD198" i="19"/>
  <c r="AC198" i="19"/>
  <c r="AB198" i="19"/>
  <c r="AI197" i="19"/>
  <c r="AH197" i="19"/>
  <c r="AG197" i="19"/>
  <c r="AF197" i="19"/>
  <c r="AE197" i="19"/>
  <c r="AD197" i="19"/>
  <c r="AC197" i="19"/>
  <c r="AB197" i="19"/>
  <c r="AI196" i="19"/>
  <c r="AH196" i="19"/>
  <c r="AG196" i="19"/>
  <c r="AF196" i="19"/>
  <c r="AE196" i="19"/>
  <c r="AD196" i="19"/>
  <c r="AC196" i="19"/>
  <c r="AB196" i="19"/>
  <c r="AI195" i="19"/>
  <c r="AH195" i="19"/>
  <c r="AG195" i="19"/>
  <c r="AF195" i="19"/>
  <c r="AE195" i="19"/>
  <c r="AD195" i="19"/>
  <c r="AC195" i="19"/>
  <c r="AB195" i="19"/>
  <c r="AI194" i="19"/>
  <c r="AH194" i="19"/>
  <c r="AG194" i="19"/>
  <c r="AF194" i="19"/>
  <c r="AE194" i="19"/>
  <c r="AD194" i="19"/>
  <c r="AC194" i="19"/>
  <c r="AB194" i="19"/>
  <c r="AI193" i="19"/>
  <c r="AH193" i="19"/>
  <c r="AG193" i="19"/>
  <c r="AF193" i="19"/>
  <c r="AE193" i="19"/>
  <c r="AD193" i="19"/>
  <c r="AC193" i="19"/>
  <c r="AB193" i="19"/>
  <c r="AI192" i="19"/>
  <c r="AH192" i="19"/>
  <c r="AG192" i="19"/>
  <c r="AF192" i="19"/>
  <c r="AE192" i="19"/>
  <c r="AD192" i="19"/>
  <c r="AC192" i="19"/>
  <c r="AB192" i="19"/>
  <c r="AI191" i="19"/>
  <c r="AH191" i="19"/>
  <c r="AG191" i="19"/>
  <c r="AF191" i="19"/>
  <c r="AE191" i="19"/>
  <c r="AD191" i="19"/>
  <c r="AC191" i="19"/>
  <c r="AB191" i="19"/>
  <c r="AI190" i="19"/>
  <c r="AH190" i="19"/>
  <c r="AG190" i="19"/>
  <c r="AF190" i="19"/>
  <c r="AE190" i="19"/>
  <c r="AD190" i="19"/>
  <c r="AC190" i="19"/>
  <c r="AB190" i="19"/>
  <c r="AI189" i="19"/>
  <c r="AH189" i="19"/>
  <c r="AG189" i="19"/>
  <c r="AF189" i="19"/>
  <c r="AE189" i="19"/>
  <c r="AD189" i="19"/>
  <c r="AC189" i="19"/>
  <c r="AB189" i="19"/>
  <c r="AI188" i="19"/>
  <c r="AH188" i="19"/>
  <c r="AG188" i="19"/>
  <c r="AF188" i="19"/>
  <c r="AE188" i="19"/>
  <c r="AD188" i="19"/>
  <c r="AC188" i="19"/>
  <c r="AB188" i="19"/>
  <c r="AI187" i="19"/>
  <c r="AH187" i="19"/>
  <c r="AG187" i="19"/>
  <c r="AF187" i="19"/>
  <c r="AE187" i="19"/>
  <c r="AD187" i="19"/>
  <c r="AC187" i="19"/>
  <c r="AB187" i="19"/>
  <c r="AI186" i="19"/>
  <c r="AH186" i="19"/>
  <c r="AG186" i="19"/>
  <c r="AF186" i="19"/>
  <c r="AE186" i="19"/>
  <c r="AD186" i="19"/>
  <c r="AC186" i="19"/>
  <c r="AB186" i="19"/>
  <c r="AI185" i="19"/>
  <c r="AH185" i="19"/>
  <c r="AG185" i="19"/>
  <c r="AF185" i="19"/>
  <c r="AE185" i="19"/>
  <c r="AD185" i="19"/>
  <c r="AC185" i="19"/>
  <c r="AB185" i="19"/>
  <c r="AI184" i="19"/>
  <c r="AH184" i="19"/>
  <c r="AG184" i="19"/>
  <c r="AF184" i="19"/>
  <c r="AE184" i="19"/>
  <c r="AD184" i="19"/>
  <c r="AC184" i="19"/>
  <c r="AB184" i="19"/>
  <c r="AI183" i="19"/>
  <c r="AH183" i="19"/>
  <c r="AG183" i="19"/>
  <c r="AF183" i="19"/>
  <c r="AE183" i="19"/>
  <c r="AD183" i="19"/>
  <c r="AC183" i="19"/>
  <c r="AB183" i="19"/>
  <c r="AI182" i="19"/>
  <c r="AH182" i="19"/>
  <c r="AG182" i="19"/>
  <c r="AF182" i="19"/>
  <c r="AE182" i="19"/>
  <c r="AD182" i="19"/>
  <c r="AC182" i="19"/>
  <c r="AB182" i="19"/>
  <c r="AI181" i="19"/>
  <c r="AH181" i="19"/>
  <c r="AG181" i="19"/>
  <c r="AF181" i="19"/>
  <c r="AE181" i="19"/>
  <c r="AD181" i="19"/>
  <c r="AC181" i="19"/>
  <c r="AB181" i="19"/>
  <c r="AI180" i="19"/>
  <c r="AH180" i="19"/>
  <c r="AG180" i="19"/>
  <c r="AF180" i="19"/>
  <c r="AE180" i="19"/>
  <c r="AD180" i="19"/>
  <c r="AC180" i="19"/>
  <c r="AB180" i="19"/>
  <c r="AI179" i="19"/>
  <c r="AH179" i="19"/>
  <c r="AG179" i="19"/>
  <c r="AF179" i="19"/>
  <c r="AE179" i="19"/>
  <c r="AD179" i="19"/>
  <c r="AC179" i="19"/>
  <c r="AB179" i="19"/>
  <c r="AI178" i="19"/>
  <c r="AH178" i="19"/>
  <c r="AG178" i="19"/>
  <c r="AF178" i="19"/>
  <c r="AE178" i="19"/>
  <c r="AD178" i="19"/>
  <c r="AC178" i="19"/>
  <c r="AB178" i="19"/>
  <c r="AI177" i="19"/>
  <c r="AH177" i="19"/>
  <c r="AG177" i="19"/>
  <c r="AF177" i="19"/>
  <c r="AE177" i="19"/>
  <c r="AD177" i="19"/>
  <c r="AC177" i="19"/>
  <c r="AB177" i="19"/>
  <c r="AI176" i="19"/>
  <c r="AH176" i="19"/>
  <c r="AG176" i="19"/>
  <c r="AF176" i="19"/>
  <c r="AE176" i="19"/>
  <c r="AD176" i="19"/>
  <c r="AC176" i="19"/>
  <c r="AB176" i="19"/>
  <c r="AI175" i="19"/>
  <c r="AH175" i="19"/>
  <c r="AG175" i="19"/>
  <c r="AF175" i="19"/>
  <c r="AE175" i="19"/>
  <c r="AD175" i="19"/>
  <c r="AC175" i="19"/>
  <c r="AB175" i="19"/>
  <c r="AI174" i="19"/>
  <c r="AH174" i="19"/>
  <c r="AG174" i="19"/>
  <c r="AF174" i="19"/>
  <c r="AE174" i="19"/>
  <c r="AD174" i="19"/>
  <c r="AC174" i="19"/>
  <c r="AB174" i="19"/>
  <c r="AI173" i="19"/>
  <c r="AH173" i="19"/>
  <c r="AG173" i="19"/>
  <c r="AF173" i="19"/>
  <c r="AE173" i="19"/>
  <c r="AD173" i="19"/>
  <c r="AC173" i="19"/>
  <c r="AB173" i="19"/>
  <c r="AI172" i="19"/>
  <c r="AH172" i="19"/>
  <c r="AG172" i="19"/>
  <c r="AF172" i="19"/>
  <c r="AE172" i="19"/>
  <c r="AD172" i="19"/>
  <c r="AC172" i="19"/>
  <c r="AB172" i="19"/>
  <c r="AI171" i="19"/>
  <c r="AH171" i="19"/>
  <c r="AG171" i="19"/>
  <c r="AF171" i="19"/>
  <c r="AE171" i="19"/>
  <c r="AD171" i="19"/>
  <c r="AC171" i="19"/>
  <c r="AB171" i="19"/>
  <c r="AI170" i="19"/>
  <c r="AH170" i="19"/>
  <c r="AG170" i="19"/>
  <c r="AF170" i="19"/>
  <c r="AE170" i="19"/>
  <c r="AD170" i="19"/>
  <c r="AC170" i="19"/>
  <c r="AB170" i="19"/>
  <c r="AI169" i="19"/>
  <c r="AH169" i="19"/>
  <c r="AG169" i="19"/>
  <c r="AF169" i="19"/>
  <c r="AE169" i="19"/>
  <c r="AD169" i="19"/>
  <c r="AC169" i="19"/>
  <c r="AB169" i="19"/>
  <c r="AI168" i="19"/>
  <c r="AH168" i="19"/>
  <c r="AG168" i="19"/>
  <c r="AF168" i="19"/>
  <c r="AE168" i="19"/>
  <c r="AD168" i="19"/>
  <c r="AC168" i="19"/>
  <c r="AB168" i="19"/>
  <c r="AI167" i="19"/>
  <c r="AH167" i="19"/>
  <c r="AG167" i="19"/>
  <c r="AF167" i="19"/>
  <c r="AE167" i="19"/>
  <c r="AD167" i="19"/>
  <c r="AC167" i="19"/>
  <c r="AB167" i="19"/>
  <c r="AI166" i="19"/>
  <c r="AH166" i="19"/>
  <c r="AG166" i="19"/>
  <c r="AF166" i="19"/>
  <c r="AE166" i="19"/>
  <c r="AD166" i="19"/>
  <c r="AC166" i="19"/>
  <c r="AB166" i="19"/>
  <c r="AI165" i="19"/>
  <c r="AH165" i="19"/>
  <c r="AG165" i="19"/>
  <c r="AF165" i="19"/>
  <c r="AE165" i="19"/>
  <c r="AD165" i="19"/>
  <c r="AC165" i="19"/>
  <c r="AB165" i="19"/>
  <c r="AI164" i="19"/>
  <c r="AH164" i="19"/>
  <c r="AG164" i="19"/>
  <c r="AF164" i="19"/>
  <c r="AE164" i="19"/>
  <c r="AD164" i="19"/>
  <c r="AC164" i="19"/>
  <c r="AB164" i="19"/>
  <c r="AI163" i="19"/>
  <c r="AH163" i="19"/>
  <c r="AG163" i="19"/>
  <c r="AF163" i="19"/>
  <c r="AE163" i="19"/>
  <c r="AD163" i="19"/>
  <c r="AC163" i="19"/>
  <c r="AB163" i="19"/>
  <c r="AI162" i="19"/>
  <c r="AH162" i="19"/>
  <c r="AG162" i="19"/>
  <c r="AF162" i="19"/>
  <c r="AE162" i="19"/>
  <c r="AD162" i="19"/>
  <c r="AC162" i="19"/>
  <c r="AB162" i="19"/>
  <c r="AI161" i="19"/>
  <c r="AH161" i="19"/>
  <c r="AG161" i="19"/>
  <c r="AF161" i="19"/>
  <c r="AE161" i="19"/>
  <c r="AD161" i="19"/>
  <c r="AC161" i="19"/>
  <c r="AB161" i="19"/>
  <c r="AI160" i="19"/>
  <c r="AH160" i="19"/>
  <c r="AG160" i="19"/>
  <c r="AF160" i="19"/>
  <c r="AE160" i="19"/>
  <c r="AD160" i="19"/>
  <c r="AC160" i="19"/>
  <c r="AB160" i="19"/>
  <c r="AI159" i="19"/>
  <c r="AH159" i="19"/>
  <c r="AG159" i="19"/>
  <c r="AF159" i="19"/>
  <c r="AE159" i="19"/>
  <c r="AD159" i="19"/>
  <c r="AC159" i="19"/>
  <c r="AB159" i="19"/>
  <c r="AI158" i="19"/>
  <c r="AH158" i="19"/>
  <c r="AG158" i="19"/>
  <c r="AF158" i="19"/>
  <c r="AE158" i="19"/>
  <c r="AD158" i="19"/>
  <c r="AC158" i="19"/>
  <c r="AB158" i="19"/>
  <c r="AI157" i="19"/>
  <c r="AH157" i="19"/>
  <c r="AG157" i="19"/>
  <c r="AF157" i="19"/>
  <c r="AE157" i="19"/>
  <c r="AD157" i="19"/>
  <c r="AC157" i="19"/>
  <c r="AB157" i="19"/>
  <c r="AI156" i="19"/>
  <c r="AH156" i="19"/>
  <c r="AG156" i="19"/>
  <c r="AF156" i="19"/>
  <c r="AE156" i="19"/>
  <c r="AD156" i="19"/>
  <c r="AC156" i="19"/>
  <c r="AB156" i="19"/>
  <c r="AI155" i="19"/>
  <c r="AH155" i="19"/>
  <c r="AG155" i="19"/>
  <c r="AF155" i="19"/>
  <c r="AE155" i="19"/>
  <c r="AD155" i="19"/>
  <c r="AC155" i="19"/>
  <c r="AB155" i="19"/>
  <c r="AI154" i="19"/>
  <c r="AH154" i="19"/>
  <c r="AG154" i="19"/>
  <c r="AF154" i="19"/>
  <c r="AE154" i="19"/>
  <c r="AD154" i="19"/>
  <c r="AC154" i="19"/>
  <c r="AB154" i="19"/>
  <c r="AI153" i="19"/>
  <c r="AH153" i="19"/>
  <c r="AG153" i="19"/>
  <c r="AF153" i="19"/>
  <c r="AE153" i="19"/>
  <c r="AD153" i="19"/>
  <c r="AC153" i="19"/>
  <c r="AB153" i="19"/>
  <c r="AI152" i="19"/>
  <c r="AH152" i="19"/>
  <c r="AG152" i="19"/>
  <c r="AF152" i="19"/>
  <c r="AE152" i="19"/>
  <c r="AD152" i="19"/>
  <c r="AC152" i="19"/>
  <c r="AB152" i="19"/>
  <c r="AI151" i="19"/>
  <c r="AH151" i="19"/>
  <c r="AG151" i="19"/>
  <c r="AF151" i="19"/>
  <c r="AE151" i="19"/>
  <c r="AD151" i="19"/>
  <c r="AC151" i="19"/>
  <c r="AB151" i="19"/>
  <c r="AI150" i="19"/>
  <c r="AH150" i="19"/>
  <c r="AG150" i="19"/>
  <c r="AF150" i="19"/>
  <c r="AE150" i="19"/>
  <c r="AD150" i="19"/>
  <c r="AC150" i="19"/>
  <c r="AB150" i="19"/>
  <c r="AI149" i="19"/>
  <c r="AH149" i="19"/>
  <c r="AG149" i="19"/>
  <c r="AF149" i="19"/>
  <c r="AE149" i="19"/>
  <c r="AD149" i="19"/>
  <c r="AC149" i="19"/>
  <c r="AB149" i="19"/>
  <c r="AI148" i="19"/>
  <c r="AH148" i="19"/>
  <c r="AG148" i="19"/>
  <c r="AF148" i="19"/>
  <c r="AE148" i="19"/>
  <c r="AD148" i="19"/>
  <c r="AC148" i="19"/>
  <c r="AB148" i="19"/>
  <c r="AI147" i="19"/>
  <c r="AH147" i="19"/>
  <c r="AG147" i="19"/>
  <c r="AF147" i="19"/>
  <c r="AE147" i="19"/>
  <c r="AD147" i="19"/>
  <c r="AC147" i="19"/>
  <c r="AB147" i="19"/>
  <c r="AI146" i="19"/>
  <c r="AH146" i="19"/>
  <c r="AG146" i="19"/>
  <c r="AF146" i="19"/>
  <c r="AE146" i="19"/>
  <c r="AD146" i="19"/>
  <c r="AC146" i="19"/>
  <c r="AB146" i="19"/>
  <c r="AI145" i="19"/>
  <c r="AH145" i="19"/>
  <c r="AG145" i="19"/>
  <c r="AF145" i="19"/>
  <c r="AE145" i="19"/>
  <c r="AD145" i="19"/>
  <c r="AC145" i="19"/>
  <c r="AB145" i="19"/>
  <c r="AI144" i="19"/>
  <c r="AH144" i="19"/>
  <c r="AG144" i="19"/>
  <c r="AF144" i="19"/>
  <c r="AE144" i="19"/>
  <c r="AD144" i="19"/>
  <c r="AC144" i="19"/>
  <c r="AB144" i="19"/>
  <c r="AI143" i="19"/>
  <c r="AH143" i="19"/>
  <c r="AG143" i="19"/>
  <c r="AF143" i="19"/>
  <c r="AE143" i="19"/>
  <c r="AD143" i="19"/>
  <c r="AC143" i="19"/>
  <c r="AB143" i="19"/>
  <c r="AI142" i="19"/>
  <c r="AH142" i="19"/>
  <c r="AG142" i="19"/>
  <c r="AF142" i="19"/>
  <c r="AE142" i="19"/>
  <c r="AD142" i="19"/>
  <c r="AC142" i="19"/>
  <c r="AB142" i="19"/>
  <c r="AI141" i="19"/>
  <c r="AH141" i="19"/>
  <c r="AG141" i="19"/>
  <c r="AF141" i="19"/>
  <c r="AE141" i="19"/>
  <c r="AD141" i="19"/>
  <c r="AC141" i="19"/>
  <c r="AB141" i="19"/>
  <c r="AI140" i="19"/>
  <c r="AH140" i="19"/>
  <c r="AG140" i="19"/>
  <c r="AF140" i="19"/>
  <c r="AE140" i="19"/>
  <c r="AD140" i="19"/>
  <c r="AC140" i="19"/>
  <c r="AB140" i="19"/>
  <c r="AI139" i="19"/>
  <c r="AH139" i="19"/>
  <c r="AG139" i="19"/>
  <c r="AF139" i="19"/>
  <c r="AE139" i="19"/>
  <c r="AD139" i="19"/>
  <c r="AC139" i="19"/>
  <c r="AB139" i="19"/>
  <c r="AI138" i="19"/>
  <c r="AH138" i="19"/>
  <c r="AG138" i="19"/>
  <c r="AF138" i="19"/>
  <c r="AE138" i="19"/>
  <c r="AD138" i="19"/>
  <c r="AC138" i="19"/>
  <c r="AB138" i="19"/>
  <c r="AI137" i="19"/>
  <c r="AH137" i="19"/>
  <c r="AG137" i="19"/>
  <c r="AF137" i="19"/>
  <c r="AE137" i="19"/>
  <c r="AD137" i="19"/>
  <c r="AC137" i="19"/>
  <c r="AB137" i="19"/>
  <c r="AI136" i="19"/>
  <c r="AH136" i="19"/>
  <c r="AG136" i="19"/>
  <c r="AF136" i="19"/>
  <c r="AE136" i="19"/>
  <c r="AD136" i="19"/>
  <c r="AC136" i="19"/>
  <c r="AB136" i="19"/>
  <c r="AI135" i="19"/>
  <c r="AH135" i="19"/>
  <c r="AG135" i="19"/>
  <c r="AF135" i="19"/>
  <c r="AE135" i="19"/>
  <c r="AD135" i="19"/>
  <c r="AC135" i="19"/>
  <c r="AB135" i="19"/>
  <c r="AI134" i="19"/>
  <c r="AH134" i="19"/>
  <c r="AG134" i="19"/>
  <c r="AF134" i="19"/>
  <c r="AE134" i="19"/>
  <c r="AD134" i="19"/>
  <c r="AC134" i="19"/>
  <c r="AB134" i="19"/>
  <c r="AI133" i="19"/>
  <c r="AH133" i="19"/>
  <c r="AG133" i="19"/>
  <c r="AF133" i="19"/>
  <c r="AE133" i="19"/>
  <c r="AD133" i="19"/>
  <c r="AC133" i="19"/>
  <c r="AB133" i="19"/>
  <c r="AI132" i="19"/>
  <c r="AH132" i="19"/>
  <c r="AG132" i="19"/>
  <c r="AF132" i="19"/>
  <c r="AE132" i="19"/>
  <c r="AD132" i="19"/>
  <c r="AC132" i="19"/>
  <c r="AB132" i="19"/>
  <c r="AI131" i="19"/>
  <c r="AH131" i="19"/>
  <c r="AG131" i="19"/>
  <c r="AF131" i="19"/>
  <c r="AE131" i="19"/>
  <c r="AD131" i="19"/>
  <c r="AC131" i="19"/>
  <c r="AB131" i="19"/>
  <c r="AI130" i="19"/>
  <c r="AH130" i="19"/>
  <c r="AG130" i="19"/>
  <c r="AF130" i="19"/>
  <c r="AE130" i="19"/>
  <c r="AD130" i="19"/>
  <c r="AC130" i="19"/>
  <c r="AB130" i="19"/>
  <c r="AI129" i="19"/>
  <c r="AH129" i="19"/>
  <c r="AG129" i="19"/>
  <c r="AF129" i="19"/>
  <c r="AE129" i="19"/>
  <c r="AD129" i="19"/>
  <c r="AC129" i="19"/>
  <c r="AB129" i="19"/>
  <c r="AI128" i="19"/>
  <c r="AH128" i="19"/>
  <c r="AG128" i="19"/>
  <c r="AF128" i="19"/>
  <c r="AE128" i="19"/>
  <c r="AD128" i="19"/>
  <c r="AC128" i="19"/>
  <c r="AB128" i="19"/>
  <c r="AI127" i="19"/>
  <c r="AH127" i="19"/>
  <c r="AG127" i="19"/>
  <c r="AF127" i="19"/>
  <c r="AE127" i="19"/>
  <c r="AD127" i="19"/>
  <c r="AC127" i="19"/>
  <c r="AB127" i="19"/>
  <c r="AI126" i="19"/>
  <c r="AH126" i="19"/>
  <c r="AG126" i="19"/>
  <c r="AF126" i="19"/>
  <c r="AE126" i="19"/>
  <c r="AD126" i="19"/>
  <c r="AC126" i="19"/>
  <c r="AB126" i="19"/>
  <c r="AI125" i="19"/>
  <c r="AH125" i="19"/>
  <c r="AG125" i="19"/>
  <c r="AF125" i="19"/>
  <c r="AE125" i="19"/>
  <c r="AD125" i="19"/>
  <c r="AC125" i="19"/>
  <c r="AB125" i="19"/>
  <c r="AI124" i="19"/>
  <c r="AH124" i="19"/>
  <c r="AG124" i="19"/>
  <c r="AF124" i="19"/>
  <c r="AE124" i="19"/>
  <c r="AD124" i="19"/>
  <c r="AC124" i="19"/>
  <c r="AB124" i="19"/>
  <c r="AI123" i="19"/>
  <c r="AH123" i="19"/>
  <c r="AG123" i="19"/>
  <c r="AF123" i="19"/>
  <c r="AE123" i="19"/>
  <c r="AD123" i="19"/>
  <c r="AC123" i="19"/>
  <c r="AB123" i="19"/>
  <c r="AI122" i="19"/>
  <c r="AH122" i="19"/>
  <c r="AG122" i="19"/>
  <c r="AF122" i="19"/>
  <c r="AE122" i="19"/>
  <c r="AD122" i="19"/>
  <c r="AC122" i="19"/>
  <c r="AB122" i="19"/>
  <c r="AI121" i="19"/>
  <c r="AH121" i="19"/>
  <c r="AG121" i="19"/>
  <c r="AF121" i="19"/>
  <c r="AE121" i="19"/>
  <c r="AD121" i="19"/>
  <c r="AC121" i="19"/>
  <c r="AB121" i="19"/>
  <c r="AI120" i="19"/>
  <c r="AH120" i="19"/>
  <c r="AG120" i="19"/>
  <c r="AF120" i="19"/>
  <c r="AE120" i="19"/>
  <c r="AD120" i="19"/>
  <c r="AC120" i="19"/>
  <c r="AB120" i="19"/>
  <c r="AI119" i="19"/>
  <c r="AH119" i="19"/>
  <c r="AG119" i="19"/>
  <c r="AF119" i="19"/>
  <c r="AE119" i="19"/>
  <c r="AD119" i="19"/>
  <c r="AC119" i="19"/>
  <c r="AB119" i="19"/>
  <c r="AI118" i="19"/>
  <c r="AH118" i="19"/>
  <c r="AG118" i="19"/>
  <c r="AF118" i="19"/>
  <c r="AE118" i="19"/>
  <c r="AD118" i="19"/>
  <c r="AC118" i="19"/>
  <c r="AB118" i="19"/>
  <c r="AI117" i="19"/>
  <c r="AH117" i="19"/>
  <c r="AG117" i="19"/>
  <c r="AF117" i="19"/>
  <c r="AE117" i="19"/>
  <c r="AD117" i="19"/>
  <c r="AC117" i="19"/>
  <c r="AB117" i="19"/>
  <c r="AI116" i="19"/>
  <c r="AH116" i="19"/>
  <c r="AG116" i="19"/>
  <c r="AF116" i="19"/>
  <c r="AE116" i="19"/>
  <c r="AD116" i="19"/>
  <c r="AC116" i="19"/>
  <c r="AB116" i="19"/>
  <c r="AI115" i="19"/>
  <c r="AH115" i="19"/>
  <c r="AG115" i="19"/>
  <c r="AF115" i="19"/>
  <c r="AE115" i="19"/>
  <c r="AD115" i="19"/>
  <c r="AC115" i="19"/>
  <c r="AB115" i="19"/>
  <c r="AI114" i="19"/>
  <c r="AH114" i="19"/>
  <c r="AG114" i="19"/>
  <c r="AF114" i="19"/>
  <c r="AE114" i="19"/>
  <c r="AD114" i="19"/>
  <c r="AC114" i="19"/>
  <c r="AB114" i="19"/>
  <c r="AI113" i="19"/>
  <c r="AH113" i="19"/>
  <c r="AG113" i="19"/>
  <c r="AF113" i="19"/>
  <c r="AE113" i="19"/>
  <c r="AD113" i="19"/>
  <c r="AC113" i="19"/>
  <c r="AB113" i="19"/>
  <c r="AI112" i="19"/>
  <c r="AH112" i="19"/>
  <c r="AG112" i="19"/>
  <c r="AF112" i="19"/>
  <c r="AE112" i="19"/>
  <c r="AD112" i="19"/>
  <c r="AC112" i="19"/>
  <c r="AB112" i="19"/>
  <c r="AI111" i="19"/>
  <c r="AH111" i="19"/>
  <c r="AG111" i="19"/>
  <c r="AF111" i="19"/>
  <c r="AE111" i="19"/>
  <c r="AD111" i="19"/>
  <c r="AC111" i="19"/>
  <c r="AB111" i="19"/>
  <c r="AI110" i="19"/>
  <c r="AH110" i="19"/>
  <c r="AG110" i="19"/>
  <c r="AF110" i="19"/>
  <c r="AE110" i="19"/>
  <c r="AD110" i="19"/>
  <c r="AC110" i="19"/>
  <c r="AB110" i="19"/>
  <c r="AI109" i="19"/>
  <c r="AH109" i="19"/>
  <c r="AG109" i="19"/>
  <c r="AF109" i="19"/>
  <c r="AE109" i="19"/>
  <c r="AD109" i="19"/>
  <c r="AC109" i="19"/>
  <c r="AB109" i="19"/>
  <c r="AI108" i="19"/>
  <c r="AH108" i="19"/>
  <c r="AG108" i="19"/>
  <c r="AF108" i="19"/>
  <c r="AE108" i="19"/>
  <c r="AD108" i="19"/>
  <c r="AC108" i="19"/>
  <c r="AB108" i="19"/>
  <c r="AI107" i="19"/>
  <c r="AH107" i="19"/>
  <c r="AG107" i="19"/>
  <c r="AF107" i="19"/>
  <c r="AE107" i="19"/>
  <c r="AD107" i="19"/>
  <c r="AC107" i="19"/>
  <c r="AB107" i="19"/>
  <c r="AI106" i="19"/>
  <c r="AH106" i="19"/>
  <c r="AG106" i="19"/>
  <c r="AF106" i="19"/>
  <c r="AE106" i="19"/>
  <c r="AD106" i="19"/>
  <c r="AC106" i="19"/>
  <c r="AB106" i="19"/>
  <c r="AI105" i="19"/>
  <c r="AH105" i="19"/>
  <c r="AG105" i="19"/>
  <c r="AF105" i="19"/>
  <c r="AE105" i="19"/>
  <c r="AD105" i="19"/>
  <c r="AC105" i="19"/>
  <c r="AB105" i="19"/>
  <c r="AI104" i="19"/>
  <c r="AH104" i="19"/>
  <c r="AG104" i="19"/>
  <c r="AF104" i="19"/>
  <c r="AE104" i="19"/>
  <c r="AD104" i="19"/>
  <c r="AC104" i="19"/>
  <c r="AB104" i="19"/>
  <c r="AI103" i="19"/>
  <c r="AH103" i="19"/>
  <c r="AG103" i="19"/>
  <c r="AF103" i="19"/>
  <c r="AE103" i="19"/>
  <c r="AD103" i="19"/>
  <c r="AC103" i="19"/>
  <c r="AB103" i="19"/>
  <c r="AI102" i="19"/>
  <c r="AH102" i="19"/>
  <c r="AG102" i="19"/>
  <c r="AF102" i="19"/>
  <c r="AE102" i="19"/>
  <c r="AD102" i="19"/>
  <c r="AC102" i="19"/>
  <c r="AB102" i="19"/>
  <c r="AI101" i="19"/>
  <c r="AH101" i="19"/>
  <c r="AG101" i="19"/>
  <c r="AF101" i="19"/>
  <c r="AE101" i="19"/>
  <c r="AD101" i="19"/>
  <c r="AC101" i="19"/>
  <c r="AB101" i="19"/>
  <c r="AI100" i="19"/>
  <c r="AH100" i="19"/>
  <c r="AG100" i="19"/>
  <c r="AF100" i="19"/>
  <c r="AE100" i="19"/>
  <c r="AD100" i="19"/>
  <c r="AC100" i="19"/>
  <c r="AB100" i="19"/>
  <c r="AI99" i="19"/>
  <c r="AH99" i="19"/>
  <c r="AG99" i="19"/>
  <c r="AF99" i="19"/>
  <c r="AE99" i="19"/>
  <c r="AD99" i="19"/>
  <c r="AC99" i="19"/>
  <c r="AB99" i="19"/>
  <c r="AI98" i="19"/>
  <c r="AH98" i="19"/>
  <c r="AG98" i="19"/>
  <c r="AF98" i="19"/>
  <c r="AE98" i="19"/>
  <c r="AD98" i="19"/>
  <c r="AC98" i="19"/>
  <c r="AB98" i="19"/>
  <c r="AI97" i="19"/>
  <c r="AH97" i="19"/>
  <c r="AG97" i="19"/>
  <c r="AF97" i="19"/>
  <c r="AE97" i="19"/>
  <c r="AD97" i="19"/>
  <c r="AC97" i="19"/>
  <c r="AB97" i="19"/>
  <c r="AI96" i="19"/>
  <c r="AH96" i="19"/>
  <c r="AG96" i="19"/>
  <c r="AF96" i="19"/>
  <c r="AE96" i="19"/>
  <c r="AD96" i="19"/>
  <c r="AC96" i="19"/>
  <c r="AB96" i="19"/>
  <c r="S5" i="19"/>
  <c r="AI5" i="19"/>
  <c r="AI205" i="20"/>
  <c r="AH205" i="20"/>
  <c r="AG205" i="20"/>
  <c r="AF205" i="20"/>
  <c r="AE205" i="20"/>
  <c r="AD205" i="20"/>
  <c r="AC205" i="20"/>
  <c r="AB205" i="20"/>
  <c r="AI204" i="20"/>
  <c r="AH204" i="20"/>
  <c r="AG204" i="20"/>
  <c r="AF204" i="20"/>
  <c r="AE204" i="20"/>
  <c r="AD204" i="20"/>
  <c r="AC204" i="20"/>
  <c r="AB204" i="20"/>
  <c r="AI203" i="20"/>
  <c r="AH203" i="20"/>
  <c r="AG203" i="20"/>
  <c r="AF203" i="20"/>
  <c r="AE203" i="20"/>
  <c r="AD203" i="20"/>
  <c r="AC203" i="20"/>
  <c r="AB203" i="20"/>
  <c r="AI202" i="20"/>
  <c r="AH202" i="20"/>
  <c r="AG202" i="20"/>
  <c r="AF202" i="20"/>
  <c r="AE202" i="20"/>
  <c r="AD202" i="20"/>
  <c r="AC202" i="20"/>
  <c r="AB202" i="20"/>
  <c r="AI201" i="20"/>
  <c r="AH201" i="20"/>
  <c r="AG201" i="20"/>
  <c r="AF201" i="20"/>
  <c r="AE201" i="20"/>
  <c r="AD201" i="20"/>
  <c r="AC201" i="20"/>
  <c r="AB201" i="20"/>
  <c r="AI200" i="20"/>
  <c r="AH200" i="20"/>
  <c r="AG200" i="20"/>
  <c r="AF200" i="20"/>
  <c r="AE200" i="20"/>
  <c r="AD200" i="20"/>
  <c r="AC200" i="20"/>
  <c r="AB200" i="20"/>
  <c r="AI199" i="20"/>
  <c r="AH199" i="20"/>
  <c r="AG199" i="20"/>
  <c r="AF199" i="20"/>
  <c r="AE199" i="20"/>
  <c r="AD199" i="20"/>
  <c r="AC199" i="20"/>
  <c r="AB199" i="20"/>
  <c r="AI198" i="20"/>
  <c r="AH198" i="20"/>
  <c r="AG198" i="20"/>
  <c r="AF198" i="20"/>
  <c r="AE198" i="20"/>
  <c r="AD198" i="20"/>
  <c r="AC198" i="20"/>
  <c r="AB198" i="20"/>
  <c r="AI197" i="20"/>
  <c r="AH197" i="20"/>
  <c r="AG197" i="20"/>
  <c r="AF197" i="20"/>
  <c r="AE197" i="20"/>
  <c r="AD197" i="20"/>
  <c r="AC197" i="20"/>
  <c r="AB197" i="20"/>
  <c r="AI196" i="20"/>
  <c r="AH196" i="20"/>
  <c r="AG196" i="20"/>
  <c r="AF196" i="20"/>
  <c r="AE196" i="20"/>
  <c r="AD196" i="20"/>
  <c r="AC196" i="20"/>
  <c r="AB196" i="20"/>
  <c r="AI195" i="20"/>
  <c r="AH195" i="20"/>
  <c r="AG195" i="20"/>
  <c r="AF195" i="20"/>
  <c r="AE195" i="20"/>
  <c r="AD195" i="20"/>
  <c r="AC195" i="20"/>
  <c r="AB195" i="20"/>
  <c r="AI194" i="20"/>
  <c r="AH194" i="20"/>
  <c r="AG194" i="20"/>
  <c r="AF194" i="20"/>
  <c r="AE194" i="20"/>
  <c r="AD194" i="20"/>
  <c r="AC194" i="20"/>
  <c r="AB194" i="20"/>
  <c r="AI193" i="20"/>
  <c r="AH193" i="20"/>
  <c r="AG193" i="20"/>
  <c r="AF193" i="20"/>
  <c r="AE193" i="20"/>
  <c r="AD193" i="20"/>
  <c r="AC193" i="20"/>
  <c r="AB193" i="20"/>
  <c r="AI192" i="20"/>
  <c r="AH192" i="20"/>
  <c r="AG192" i="20"/>
  <c r="AF192" i="20"/>
  <c r="AE192" i="20"/>
  <c r="AD192" i="20"/>
  <c r="AC192" i="20"/>
  <c r="AB192" i="20"/>
  <c r="AI191" i="20"/>
  <c r="AH191" i="20"/>
  <c r="AG191" i="20"/>
  <c r="AF191" i="20"/>
  <c r="AE191" i="20"/>
  <c r="AD191" i="20"/>
  <c r="AC191" i="20"/>
  <c r="AB191" i="20"/>
  <c r="AI190" i="20"/>
  <c r="AH190" i="20"/>
  <c r="AG190" i="20"/>
  <c r="AF190" i="20"/>
  <c r="AE190" i="20"/>
  <c r="AD190" i="20"/>
  <c r="AC190" i="20"/>
  <c r="AB190" i="20"/>
  <c r="AI189" i="20"/>
  <c r="AH189" i="20"/>
  <c r="AG189" i="20"/>
  <c r="AF189" i="20"/>
  <c r="AE189" i="20"/>
  <c r="AD189" i="20"/>
  <c r="AC189" i="20"/>
  <c r="AB189" i="20"/>
  <c r="AI188" i="20"/>
  <c r="AH188" i="20"/>
  <c r="AG188" i="20"/>
  <c r="AF188" i="20"/>
  <c r="AE188" i="20"/>
  <c r="AD188" i="20"/>
  <c r="AC188" i="20"/>
  <c r="AB188" i="20"/>
  <c r="AI187" i="20"/>
  <c r="AH187" i="20"/>
  <c r="AG187" i="20"/>
  <c r="AF187" i="20"/>
  <c r="AE187" i="20"/>
  <c r="AD187" i="20"/>
  <c r="AC187" i="20"/>
  <c r="AB187" i="20"/>
  <c r="AI186" i="20"/>
  <c r="AH186" i="20"/>
  <c r="AG186" i="20"/>
  <c r="AF186" i="20"/>
  <c r="AE186" i="20"/>
  <c r="AD186" i="20"/>
  <c r="AC186" i="20"/>
  <c r="AB186" i="20"/>
  <c r="AI185" i="20"/>
  <c r="AH185" i="20"/>
  <c r="AG185" i="20"/>
  <c r="AF185" i="20"/>
  <c r="AE185" i="20"/>
  <c r="AD185" i="20"/>
  <c r="AC185" i="20"/>
  <c r="AB185" i="20"/>
  <c r="AI184" i="20"/>
  <c r="AH184" i="20"/>
  <c r="AG184" i="20"/>
  <c r="AF184" i="20"/>
  <c r="AE184" i="20"/>
  <c r="AD184" i="20"/>
  <c r="AC184" i="20"/>
  <c r="AB184" i="20"/>
  <c r="AI183" i="20"/>
  <c r="AH183" i="20"/>
  <c r="AG183" i="20"/>
  <c r="AF183" i="20"/>
  <c r="AE183" i="20"/>
  <c r="AD183" i="20"/>
  <c r="AC183" i="20"/>
  <c r="AB183" i="20"/>
  <c r="AI182" i="20"/>
  <c r="AH182" i="20"/>
  <c r="AG182" i="20"/>
  <c r="AF182" i="20"/>
  <c r="AE182" i="20"/>
  <c r="AD182" i="20"/>
  <c r="AC182" i="20"/>
  <c r="AB182" i="20"/>
  <c r="AI181" i="20"/>
  <c r="AH181" i="20"/>
  <c r="AG181" i="20"/>
  <c r="AF181" i="20"/>
  <c r="AE181" i="20"/>
  <c r="AD181" i="20"/>
  <c r="AC181" i="20"/>
  <c r="AB181" i="20"/>
  <c r="AI180" i="20"/>
  <c r="AH180" i="20"/>
  <c r="AG180" i="20"/>
  <c r="AF180" i="20"/>
  <c r="AE180" i="20"/>
  <c r="AD180" i="20"/>
  <c r="AC180" i="20"/>
  <c r="AB180" i="20"/>
  <c r="AI179" i="20"/>
  <c r="AH179" i="20"/>
  <c r="AG179" i="20"/>
  <c r="AF179" i="20"/>
  <c r="AE179" i="20"/>
  <c r="AD179" i="20"/>
  <c r="AC179" i="20"/>
  <c r="AB179" i="20"/>
  <c r="AI178" i="20"/>
  <c r="AH178" i="20"/>
  <c r="AG178" i="20"/>
  <c r="AF178" i="20"/>
  <c r="AE178" i="20"/>
  <c r="AD178" i="20"/>
  <c r="AC178" i="20"/>
  <c r="AB178" i="20"/>
  <c r="AI177" i="20"/>
  <c r="AH177" i="20"/>
  <c r="AG177" i="20"/>
  <c r="AF177" i="20"/>
  <c r="AE177" i="20"/>
  <c r="AD177" i="20"/>
  <c r="AC177" i="20"/>
  <c r="AB177" i="20"/>
  <c r="AI176" i="20"/>
  <c r="AH176" i="20"/>
  <c r="AG176" i="20"/>
  <c r="AF176" i="20"/>
  <c r="AE176" i="20"/>
  <c r="AD176" i="20"/>
  <c r="AC176" i="20"/>
  <c r="AB176" i="20"/>
  <c r="AI175" i="20"/>
  <c r="AH175" i="20"/>
  <c r="AG175" i="20"/>
  <c r="AF175" i="20"/>
  <c r="AE175" i="20"/>
  <c r="AD175" i="20"/>
  <c r="AC175" i="20"/>
  <c r="AB175" i="20"/>
  <c r="AI174" i="20"/>
  <c r="AH174" i="20"/>
  <c r="AG174" i="20"/>
  <c r="AF174" i="20"/>
  <c r="AE174" i="20"/>
  <c r="AD174" i="20"/>
  <c r="AC174" i="20"/>
  <c r="AB174" i="20"/>
  <c r="AI173" i="20"/>
  <c r="AH173" i="20"/>
  <c r="AG173" i="20"/>
  <c r="AF173" i="20"/>
  <c r="AE173" i="20"/>
  <c r="AD173" i="20"/>
  <c r="AC173" i="20"/>
  <c r="AB173" i="20"/>
  <c r="AI172" i="20"/>
  <c r="AH172" i="20"/>
  <c r="AG172" i="20"/>
  <c r="AF172" i="20"/>
  <c r="AE172" i="20"/>
  <c r="AD172" i="20"/>
  <c r="AC172" i="20"/>
  <c r="AB172" i="20"/>
  <c r="AI171" i="20"/>
  <c r="AH171" i="20"/>
  <c r="AG171" i="20"/>
  <c r="AF171" i="20"/>
  <c r="AE171" i="20"/>
  <c r="AD171" i="20"/>
  <c r="AC171" i="20"/>
  <c r="AB171" i="20"/>
  <c r="AI170" i="20"/>
  <c r="AH170" i="20"/>
  <c r="AG170" i="20"/>
  <c r="AF170" i="20"/>
  <c r="AE170" i="20"/>
  <c r="AD170" i="20"/>
  <c r="AC170" i="20"/>
  <c r="AB170" i="20"/>
  <c r="AI169" i="20"/>
  <c r="AH169" i="20"/>
  <c r="AG169" i="20"/>
  <c r="AF169" i="20"/>
  <c r="AE169" i="20"/>
  <c r="AD169" i="20"/>
  <c r="AC169" i="20"/>
  <c r="AB169" i="20"/>
  <c r="AI168" i="20"/>
  <c r="AH168" i="20"/>
  <c r="AG168" i="20"/>
  <c r="AF168" i="20"/>
  <c r="AE168" i="20"/>
  <c r="AD168" i="20"/>
  <c r="AC168" i="20"/>
  <c r="AB168" i="20"/>
  <c r="AI167" i="20"/>
  <c r="AH167" i="20"/>
  <c r="AG167" i="20"/>
  <c r="AF167" i="20"/>
  <c r="AE167" i="20"/>
  <c r="AD167" i="20"/>
  <c r="AC167" i="20"/>
  <c r="AB167" i="20"/>
  <c r="AI166" i="20"/>
  <c r="AH166" i="20"/>
  <c r="AG166" i="20"/>
  <c r="AF166" i="20"/>
  <c r="AE166" i="20"/>
  <c r="AD166" i="20"/>
  <c r="AC166" i="20"/>
  <c r="AB166" i="20"/>
  <c r="AI165" i="20"/>
  <c r="AH165" i="20"/>
  <c r="AG165" i="20"/>
  <c r="AF165" i="20"/>
  <c r="AE165" i="20"/>
  <c r="AD165" i="20"/>
  <c r="AC165" i="20"/>
  <c r="AB165" i="20"/>
  <c r="AI164" i="20"/>
  <c r="AH164" i="20"/>
  <c r="AG164" i="20"/>
  <c r="AF164" i="20"/>
  <c r="AE164" i="20"/>
  <c r="AD164" i="20"/>
  <c r="AC164" i="20"/>
  <c r="AB164" i="20"/>
  <c r="AI163" i="20"/>
  <c r="AH163" i="20"/>
  <c r="AG163" i="20"/>
  <c r="AF163" i="20"/>
  <c r="AE163" i="20"/>
  <c r="AD163" i="20"/>
  <c r="AC163" i="20"/>
  <c r="AB163" i="20"/>
  <c r="AI162" i="20"/>
  <c r="AH162" i="20"/>
  <c r="AG162" i="20"/>
  <c r="AF162" i="20"/>
  <c r="AE162" i="20"/>
  <c r="AD162" i="20"/>
  <c r="AC162" i="20"/>
  <c r="AB162" i="20"/>
  <c r="AI161" i="20"/>
  <c r="AH161" i="20"/>
  <c r="AG161" i="20"/>
  <c r="AF161" i="20"/>
  <c r="AE161" i="20"/>
  <c r="AD161" i="20"/>
  <c r="AC161" i="20"/>
  <c r="AB161" i="20"/>
  <c r="AI160" i="20"/>
  <c r="AH160" i="20"/>
  <c r="AG160" i="20"/>
  <c r="AF160" i="20"/>
  <c r="AE160" i="20"/>
  <c r="AD160" i="20"/>
  <c r="AC160" i="20"/>
  <c r="AB160" i="20"/>
  <c r="AI159" i="20"/>
  <c r="AH159" i="20"/>
  <c r="AG159" i="20"/>
  <c r="AF159" i="20"/>
  <c r="AE159" i="20"/>
  <c r="AD159" i="20"/>
  <c r="AC159" i="20"/>
  <c r="AB159" i="20"/>
  <c r="AI158" i="20"/>
  <c r="AH158" i="20"/>
  <c r="AG158" i="20"/>
  <c r="AF158" i="20"/>
  <c r="AE158" i="20"/>
  <c r="AD158" i="20"/>
  <c r="AC158" i="20"/>
  <c r="AB158" i="20"/>
  <c r="AI157" i="20"/>
  <c r="AH157" i="20"/>
  <c r="AG157" i="20"/>
  <c r="AF157" i="20"/>
  <c r="AE157" i="20"/>
  <c r="AD157" i="20"/>
  <c r="AC157" i="20"/>
  <c r="AB157" i="20"/>
  <c r="AI156" i="20"/>
  <c r="AH156" i="20"/>
  <c r="AG156" i="20"/>
  <c r="AF156" i="20"/>
  <c r="AE156" i="20"/>
  <c r="AD156" i="20"/>
  <c r="AC156" i="20"/>
  <c r="AB156" i="20"/>
  <c r="AI155" i="20"/>
  <c r="AH155" i="20"/>
  <c r="AG155" i="20"/>
  <c r="AF155" i="20"/>
  <c r="AE155" i="20"/>
  <c r="AD155" i="20"/>
  <c r="AC155" i="20"/>
  <c r="AB155" i="20"/>
  <c r="AI154" i="20"/>
  <c r="AH154" i="20"/>
  <c r="AG154" i="20"/>
  <c r="AF154" i="20"/>
  <c r="AE154" i="20"/>
  <c r="AD154" i="20"/>
  <c r="AC154" i="20"/>
  <c r="AB154" i="20"/>
  <c r="AI153" i="20"/>
  <c r="AH153" i="20"/>
  <c r="AG153" i="20"/>
  <c r="AF153" i="20"/>
  <c r="AE153" i="20"/>
  <c r="AD153" i="20"/>
  <c r="AC153" i="20"/>
  <c r="AB153" i="20"/>
  <c r="AI152" i="20"/>
  <c r="AH152" i="20"/>
  <c r="AG152" i="20"/>
  <c r="AF152" i="20"/>
  <c r="AE152" i="20"/>
  <c r="AD152" i="20"/>
  <c r="AC152" i="20"/>
  <c r="AB152" i="20"/>
  <c r="AI151" i="20"/>
  <c r="AH151" i="20"/>
  <c r="AG151" i="20"/>
  <c r="AF151" i="20"/>
  <c r="AE151" i="20"/>
  <c r="AD151" i="20"/>
  <c r="AC151" i="20"/>
  <c r="AB151" i="20"/>
  <c r="AI150" i="20"/>
  <c r="AH150" i="20"/>
  <c r="AG150" i="20"/>
  <c r="AF150" i="20"/>
  <c r="AE150" i="20"/>
  <c r="AD150" i="20"/>
  <c r="AC150" i="20"/>
  <c r="AB150" i="20"/>
  <c r="AI149" i="20"/>
  <c r="AH149" i="20"/>
  <c r="AG149" i="20"/>
  <c r="AF149" i="20"/>
  <c r="AE149" i="20"/>
  <c r="AD149" i="20"/>
  <c r="AC149" i="20"/>
  <c r="AB149" i="20"/>
  <c r="AI148" i="20"/>
  <c r="AH148" i="20"/>
  <c r="AG148" i="20"/>
  <c r="AF148" i="20"/>
  <c r="AE148" i="20"/>
  <c r="AD148" i="20"/>
  <c r="AC148" i="20"/>
  <c r="AB148" i="20"/>
  <c r="AI147" i="20"/>
  <c r="AH147" i="20"/>
  <c r="AG147" i="20"/>
  <c r="AF147" i="20"/>
  <c r="AE147" i="20"/>
  <c r="AD147" i="20"/>
  <c r="AC147" i="20"/>
  <c r="AB147" i="20"/>
  <c r="AI146" i="20"/>
  <c r="AH146" i="20"/>
  <c r="AG146" i="20"/>
  <c r="AF146" i="20"/>
  <c r="AE146" i="20"/>
  <c r="AD146" i="20"/>
  <c r="AC146" i="20"/>
  <c r="AB146" i="20"/>
  <c r="AI145" i="20"/>
  <c r="AH145" i="20"/>
  <c r="AG145" i="20"/>
  <c r="AF145" i="20"/>
  <c r="AE145" i="20"/>
  <c r="AD145" i="20"/>
  <c r="AC145" i="20"/>
  <c r="AB145" i="20"/>
  <c r="AI144" i="20"/>
  <c r="AH144" i="20"/>
  <c r="AG144" i="20"/>
  <c r="AF144" i="20"/>
  <c r="AE144" i="20"/>
  <c r="AD144" i="20"/>
  <c r="AC144" i="20"/>
  <c r="AB144" i="20"/>
  <c r="AI143" i="20"/>
  <c r="AH143" i="20"/>
  <c r="AG143" i="20"/>
  <c r="AF143" i="20"/>
  <c r="AE143" i="20"/>
  <c r="AD143" i="20"/>
  <c r="AC143" i="20"/>
  <c r="AB143" i="20"/>
  <c r="AI142" i="20"/>
  <c r="AH142" i="20"/>
  <c r="AG142" i="20"/>
  <c r="AF142" i="20"/>
  <c r="AE142" i="20"/>
  <c r="AD142" i="20"/>
  <c r="AC142" i="20"/>
  <c r="AB142" i="20"/>
  <c r="AI141" i="20"/>
  <c r="AH141" i="20"/>
  <c r="AG141" i="20"/>
  <c r="AF141" i="20"/>
  <c r="AE141" i="20"/>
  <c r="AD141" i="20"/>
  <c r="AC141" i="20"/>
  <c r="AB141" i="20"/>
  <c r="AI140" i="20"/>
  <c r="AH140" i="20"/>
  <c r="AG140" i="20"/>
  <c r="AF140" i="20"/>
  <c r="AE140" i="20"/>
  <c r="AD140" i="20"/>
  <c r="AC140" i="20"/>
  <c r="AB140" i="20"/>
  <c r="AI139" i="20"/>
  <c r="AH139" i="20"/>
  <c r="AG139" i="20"/>
  <c r="AF139" i="20"/>
  <c r="AE139" i="20"/>
  <c r="AD139" i="20"/>
  <c r="AC139" i="20"/>
  <c r="AB139" i="20"/>
  <c r="AI138" i="20"/>
  <c r="AH138" i="20"/>
  <c r="AG138" i="20"/>
  <c r="AF138" i="20"/>
  <c r="AE138" i="20"/>
  <c r="AD138" i="20"/>
  <c r="AC138" i="20"/>
  <c r="AB138" i="20"/>
  <c r="AI137" i="20"/>
  <c r="AH137" i="20"/>
  <c r="AG137" i="20"/>
  <c r="AF137" i="20"/>
  <c r="AE137" i="20"/>
  <c r="AD137" i="20"/>
  <c r="AC137" i="20"/>
  <c r="AB137" i="20"/>
  <c r="AI136" i="20"/>
  <c r="AH136" i="20"/>
  <c r="AG136" i="20"/>
  <c r="AF136" i="20"/>
  <c r="AE136" i="20"/>
  <c r="AD136" i="20"/>
  <c r="AC136" i="20"/>
  <c r="AB136" i="20"/>
  <c r="AI135" i="20"/>
  <c r="AH135" i="20"/>
  <c r="AG135" i="20"/>
  <c r="AF135" i="20"/>
  <c r="AE135" i="20"/>
  <c r="AD135" i="20"/>
  <c r="AC135" i="20"/>
  <c r="AB135" i="20"/>
  <c r="AI134" i="20"/>
  <c r="AH134" i="20"/>
  <c r="AG134" i="20"/>
  <c r="AF134" i="20"/>
  <c r="AE134" i="20"/>
  <c r="AD134" i="20"/>
  <c r="AC134" i="20"/>
  <c r="AB134" i="20"/>
  <c r="AI133" i="20"/>
  <c r="AH133" i="20"/>
  <c r="AG133" i="20"/>
  <c r="AF133" i="20"/>
  <c r="AE133" i="20"/>
  <c r="AD133" i="20"/>
  <c r="AC133" i="20"/>
  <c r="AB133" i="20"/>
  <c r="AI132" i="20"/>
  <c r="AH132" i="20"/>
  <c r="AG132" i="20"/>
  <c r="AF132" i="20"/>
  <c r="AE132" i="20"/>
  <c r="AD132" i="20"/>
  <c r="AC132" i="20"/>
  <c r="AB132" i="20"/>
  <c r="AI131" i="20"/>
  <c r="AH131" i="20"/>
  <c r="AG131" i="20"/>
  <c r="AF131" i="20"/>
  <c r="AE131" i="20"/>
  <c r="AD131" i="20"/>
  <c r="AC131" i="20"/>
  <c r="AB131" i="20"/>
  <c r="AI130" i="20"/>
  <c r="AH130" i="20"/>
  <c r="AG130" i="20"/>
  <c r="AF130" i="20"/>
  <c r="AE130" i="20"/>
  <c r="AD130" i="20"/>
  <c r="AC130" i="20"/>
  <c r="AB130" i="20"/>
  <c r="AI129" i="20"/>
  <c r="AH129" i="20"/>
  <c r="AG129" i="20"/>
  <c r="AF129" i="20"/>
  <c r="AE129" i="20"/>
  <c r="AD129" i="20"/>
  <c r="AC129" i="20"/>
  <c r="AB129" i="20"/>
  <c r="AI128" i="20"/>
  <c r="AH128" i="20"/>
  <c r="AG128" i="20"/>
  <c r="AF128" i="20"/>
  <c r="AE128" i="20"/>
  <c r="AD128" i="20"/>
  <c r="AC128" i="20"/>
  <c r="AB128" i="20"/>
  <c r="AI127" i="20"/>
  <c r="AH127" i="20"/>
  <c r="AG127" i="20"/>
  <c r="AF127" i="20"/>
  <c r="AE127" i="20"/>
  <c r="AD127" i="20"/>
  <c r="AC127" i="20"/>
  <c r="AB127" i="20"/>
  <c r="AI126" i="20"/>
  <c r="AH126" i="20"/>
  <c r="AG126" i="20"/>
  <c r="AF126" i="20"/>
  <c r="AE126" i="20"/>
  <c r="AD126" i="20"/>
  <c r="AC126" i="20"/>
  <c r="AB126" i="20"/>
  <c r="AI125" i="20"/>
  <c r="AH125" i="20"/>
  <c r="AG125" i="20"/>
  <c r="AF125" i="20"/>
  <c r="AE125" i="20"/>
  <c r="AD125" i="20"/>
  <c r="AC125" i="20"/>
  <c r="AB125" i="20"/>
  <c r="AI124" i="20"/>
  <c r="AH124" i="20"/>
  <c r="AG124" i="20"/>
  <c r="AF124" i="20"/>
  <c r="AE124" i="20"/>
  <c r="AD124" i="20"/>
  <c r="AC124" i="20"/>
  <c r="AB124" i="20"/>
  <c r="AI123" i="20"/>
  <c r="AH123" i="20"/>
  <c r="AG123" i="20"/>
  <c r="AF123" i="20"/>
  <c r="AE123" i="20"/>
  <c r="AD123" i="20"/>
  <c r="AC123" i="20"/>
  <c r="AB123" i="20"/>
  <c r="AI122" i="20"/>
  <c r="AH122" i="20"/>
  <c r="AG122" i="20"/>
  <c r="AF122" i="20"/>
  <c r="AE122" i="20"/>
  <c r="AD122" i="20"/>
  <c r="AC122" i="20"/>
  <c r="AB122" i="20"/>
  <c r="AI121" i="20"/>
  <c r="AH121" i="20"/>
  <c r="AG121" i="20"/>
  <c r="AF121" i="20"/>
  <c r="AE121" i="20"/>
  <c r="AD121" i="20"/>
  <c r="AC121" i="20"/>
  <c r="AB121" i="20"/>
  <c r="AI120" i="20"/>
  <c r="AH120" i="20"/>
  <c r="AG120" i="20"/>
  <c r="AF120" i="20"/>
  <c r="AE120" i="20"/>
  <c r="AD120" i="20"/>
  <c r="AC120" i="20"/>
  <c r="AB120" i="20"/>
  <c r="AI119" i="20"/>
  <c r="AH119" i="20"/>
  <c r="AG119" i="20"/>
  <c r="AF119" i="20"/>
  <c r="AE119" i="20"/>
  <c r="AD119" i="20"/>
  <c r="AC119" i="20"/>
  <c r="AB119" i="20"/>
  <c r="AI118" i="20"/>
  <c r="AH118" i="20"/>
  <c r="AG118" i="20"/>
  <c r="AF118" i="20"/>
  <c r="AE118" i="20"/>
  <c r="AD118" i="20"/>
  <c r="AC118" i="20"/>
  <c r="AB118" i="20"/>
  <c r="AI117" i="20"/>
  <c r="AH117" i="20"/>
  <c r="AG117" i="20"/>
  <c r="AF117" i="20"/>
  <c r="AE117" i="20"/>
  <c r="AD117" i="20"/>
  <c r="AC117" i="20"/>
  <c r="AB117" i="20"/>
  <c r="AI116" i="20"/>
  <c r="AH116" i="20"/>
  <c r="AG116" i="20"/>
  <c r="AF116" i="20"/>
  <c r="AE116" i="20"/>
  <c r="AD116" i="20"/>
  <c r="AC116" i="20"/>
  <c r="AB116" i="20"/>
  <c r="AI115" i="20"/>
  <c r="AH115" i="20"/>
  <c r="AG115" i="20"/>
  <c r="AF115" i="20"/>
  <c r="AE115" i="20"/>
  <c r="AD115" i="20"/>
  <c r="AC115" i="20"/>
  <c r="AB115" i="20"/>
  <c r="AI114" i="20"/>
  <c r="AH114" i="20"/>
  <c r="AG114" i="20"/>
  <c r="AF114" i="20"/>
  <c r="AE114" i="20"/>
  <c r="AD114" i="20"/>
  <c r="AC114" i="20"/>
  <c r="AB114" i="20"/>
  <c r="AI113" i="20"/>
  <c r="AH113" i="20"/>
  <c r="AG113" i="20"/>
  <c r="AF113" i="20"/>
  <c r="AE113" i="20"/>
  <c r="AD113" i="20"/>
  <c r="AC113" i="20"/>
  <c r="AB113" i="20"/>
  <c r="AI112" i="20"/>
  <c r="AH112" i="20"/>
  <c r="AG112" i="20"/>
  <c r="AF112" i="20"/>
  <c r="AE112" i="20"/>
  <c r="AD112" i="20"/>
  <c r="AC112" i="20"/>
  <c r="AB112" i="20"/>
  <c r="AI111" i="20"/>
  <c r="AH111" i="20"/>
  <c r="AG111" i="20"/>
  <c r="AF111" i="20"/>
  <c r="AE111" i="20"/>
  <c r="AD111" i="20"/>
  <c r="AC111" i="20"/>
  <c r="AB111" i="20"/>
  <c r="AI110" i="20"/>
  <c r="AH110" i="20"/>
  <c r="AG110" i="20"/>
  <c r="AF110" i="20"/>
  <c r="AE110" i="20"/>
  <c r="AD110" i="20"/>
  <c r="AC110" i="20"/>
  <c r="AB110" i="20"/>
  <c r="AI109" i="20"/>
  <c r="AH109" i="20"/>
  <c r="AG109" i="20"/>
  <c r="AF109" i="20"/>
  <c r="AE109" i="20"/>
  <c r="AD109" i="20"/>
  <c r="AC109" i="20"/>
  <c r="AB109" i="20"/>
  <c r="AI108" i="20"/>
  <c r="AH108" i="20"/>
  <c r="AG108" i="20"/>
  <c r="AF108" i="20"/>
  <c r="AE108" i="20"/>
  <c r="AD108" i="20"/>
  <c r="AC108" i="20"/>
  <c r="AB108" i="20"/>
  <c r="AI107" i="20"/>
  <c r="AH107" i="20"/>
  <c r="AG107" i="20"/>
  <c r="AF107" i="20"/>
  <c r="AE107" i="20"/>
  <c r="AD107" i="20"/>
  <c r="AC107" i="20"/>
  <c r="AB107" i="20"/>
  <c r="AI106" i="20"/>
  <c r="AH106" i="20"/>
  <c r="AG106" i="20"/>
  <c r="AF106" i="20"/>
  <c r="AE106" i="20"/>
  <c r="AD106" i="20"/>
  <c r="AC106" i="20"/>
  <c r="AB106" i="20"/>
  <c r="AI105" i="20"/>
  <c r="AH105" i="20"/>
  <c r="AG105" i="20"/>
  <c r="AF105" i="20"/>
  <c r="AE105" i="20"/>
  <c r="AD105" i="20"/>
  <c r="AC105" i="20"/>
  <c r="AB105" i="20"/>
  <c r="AI104" i="20"/>
  <c r="AH104" i="20"/>
  <c r="AG104" i="20"/>
  <c r="AF104" i="20"/>
  <c r="AE104" i="20"/>
  <c r="AD104" i="20"/>
  <c r="AC104" i="20"/>
  <c r="AB104" i="20"/>
  <c r="AI103" i="20"/>
  <c r="AH103" i="20"/>
  <c r="AG103" i="20"/>
  <c r="AF103" i="20"/>
  <c r="AE103" i="20"/>
  <c r="AD103" i="20"/>
  <c r="AC103" i="20"/>
  <c r="AB103" i="20"/>
  <c r="AI102" i="20"/>
  <c r="AH102" i="20"/>
  <c r="AG102" i="20"/>
  <c r="AF102" i="20"/>
  <c r="AE102" i="20"/>
  <c r="AD102" i="20"/>
  <c r="AC102" i="20"/>
  <c r="AB102" i="20"/>
  <c r="AI101" i="20"/>
  <c r="AH101" i="20"/>
  <c r="AG101" i="20"/>
  <c r="AF101" i="20"/>
  <c r="AE101" i="20"/>
  <c r="AD101" i="20"/>
  <c r="AC101" i="20"/>
  <c r="AB101" i="20"/>
  <c r="AI100" i="20"/>
  <c r="AH100" i="20"/>
  <c r="AG100" i="20"/>
  <c r="AF100" i="20"/>
  <c r="AE100" i="20"/>
  <c r="AD100" i="20"/>
  <c r="AC100" i="20"/>
  <c r="AB100" i="20"/>
  <c r="AI99" i="20"/>
  <c r="AH99" i="20"/>
  <c r="AG99" i="20"/>
  <c r="AF99" i="20"/>
  <c r="AE99" i="20"/>
  <c r="AD99" i="20"/>
  <c r="AC99" i="20"/>
  <c r="AB99" i="20"/>
  <c r="AI98" i="20"/>
  <c r="AH98" i="20"/>
  <c r="AG98" i="20"/>
  <c r="AF98" i="20"/>
  <c r="AE98" i="20"/>
  <c r="AD98" i="20"/>
  <c r="AC98" i="20"/>
  <c r="AB98" i="20"/>
  <c r="AI97" i="20"/>
  <c r="AH97" i="20"/>
  <c r="AG97" i="20"/>
  <c r="AF97" i="20"/>
  <c r="AE97" i="20"/>
  <c r="AD97" i="20"/>
  <c r="AC97" i="20"/>
  <c r="AB97" i="20"/>
  <c r="AI96" i="20"/>
  <c r="AH96" i="20"/>
  <c r="AG96" i="20"/>
  <c r="AF96" i="20"/>
  <c r="AE96" i="20"/>
  <c r="AD96" i="20"/>
  <c r="AC96" i="20"/>
  <c r="AB96" i="20"/>
  <c r="AI95" i="20"/>
  <c r="AH95" i="20"/>
  <c r="AG95" i="20"/>
  <c r="AF95" i="20"/>
  <c r="AE95" i="20"/>
  <c r="AD95" i="20"/>
  <c r="AC95" i="20"/>
  <c r="AB95" i="20"/>
  <c r="AI94" i="20"/>
  <c r="AH94" i="20"/>
  <c r="AG94" i="20"/>
  <c r="AF94" i="20"/>
  <c r="AE94" i="20"/>
  <c r="AD94" i="20"/>
  <c r="AC94" i="20"/>
  <c r="AB94" i="20"/>
  <c r="AI93" i="20"/>
  <c r="AH93" i="20"/>
  <c r="AG93" i="20"/>
  <c r="AF93" i="20"/>
  <c r="AE93" i="20"/>
  <c r="AD93" i="20"/>
  <c r="AC93" i="20"/>
  <c r="AB93" i="20"/>
  <c r="AI92" i="20"/>
  <c r="AH92" i="20"/>
  <c r="AG92" i="20"/>
  <c r="AF92" i="20"/>
  <c r="AE92" i="20"/>
  <c r="AD92" i="20"/>
  <c r="AC92" i="20"/>
  <c r="AB92" i="20"/>
  <c r="AI91" i="20"/>
  <c r="AH91" i="20"/>
  <c r="AG91" i="20"/>
  <c r="AF91" i="20"/>
  <c r="AE91" i="20"/>
  <c r="AD91" i="20"/>
  <c r="AC91" i="20"/>
  <c r="AB91" i="20"/>
  <c r="AI90" i="20"/>
  <c r="AH90" i="20"/>
  <c r="AG90" i="20"/>
  <c r="AF90" i="20"/>
  <c r="AE90" i="20"/>
  <c r="AD90" i="20"/>
  <c r="AC90" i="20"/>
  <c r="AB90" i="20"/>
  <c r="AI89" i="20"/>
  <c r="AH89" i="20"/>
  <c r="AG89" i="20"/>
  <c r="AF89" i="20"/>
  <c r="AE89" i="20"/>
  <c r="AD89" i="20"/>
  <c r="AC89" i="20"/>
  <c r="AB89" i="20"/>
  <c r="AI88" i="20"/>
  <c r="AH88" i="20"/>
  <c r="AG88" i="20"/>
  <c r="AF88" i="20"/>
  <c r="AE88" i="20"/>
  <c r="AD88" i="20"/>
  <c r="AC88" i="20"/>
  <c r="AB88" i="20"/>
  <c r="AI87" i="20"/>
  <c r="AH87" i="20"/>
  <c r="AG87" i="20"/>
  <c r="AF87" i="20"/>
  <c r="AE87" i="20"/>
  <c r="AD87" i="20"/>
  <c r="AC87" i="20"/>
  <c r="AB87" i="20"/>
  <c r="AI86" i="20"/>
  <c r="AH86" i="20"/>
  <c r="AG86" i="20"/>
  <c r="AF86" i="20"/>
  <c r="AE86" i="20"/>
  <c r="AD86" i="20"/>
  <c r="AC86" i="20"/>
  <c r="AB86" i="20"/>
  <c r="F19" i="20"/>
  <c r="AC23" i="20"/>
  <c r="AC41" i="20"/>
  <c r="AD41" i="20"/>
  <c r="AE41" i="20"/>
  <c r="AI5" i="20"/>
  <c r="B88" i="20"/>
  <c r="B89" i="20"/>
  <c r="AI205" i="26"/>
  <c r="AH205" i="26"/>
  <c r="AG205" i="26"/>
  <c r="AF205" i="26"/>
  <c r="AE205" i="26"/>
  <c r="AD205" i="26"/>
  <c r="AC205" i="26"/>
  <c r="AB205" i="26"/>
  <c r="AI204" i="26"/>
  <c r="AH204" i="26"/>
  <c r="AG204" i="26"/>
  <c r="AF204" i="26"/>
  <c r="AE204" i="26"/>
  <c r="AD204" i="26"/>
  <c r="AC204" i="26"/>
  <c r="AB204" i="26"/>
  <c r="AI203" i="26"/>
  <c r="AH203" i="26"/>
  <c r="AG203" i="26"/>
  <c r="AF203" i="26"/>
  <c r="AE203" i="26"/>
  <c r="AD203" i="26"/>
  <c r="AC203" i="26"/>
  <c r="AB203" i="26"/>
  <c r="AI202" i="26"/>
  <c r="AH202" i="26"/>
  <c r="AG202" i="26"/>
  <c r="AF202" i="26"/>
  <c r="AE202" i="26"/>
  <c r="AD202" i="26"/>
  <c r="AC202" i="26"/>
  <c r="AB202" i="26"/>
  <c r="AI201" i="26"/>
  <c r="AH201" i="26"/>
  <c r="AG201" i="26"/>
  <c r="AF201" i="26"/>
  <c r="AE201" i="26"/>
  <c r="AD201" i="26"/>
  <c r="AC201" i="26"/>
  <c r="AB201" i="26"/>
  <c r="AI200" i="26"/>
  <c r="AH200" i="26"/>
  <c r="AG200" i="26"/>
  <c r="AF200" i="26"/>
  <c r="AE200" i="26"/>
  <c r="AD200" i="26"/>
  <c r="AC200" i="26"/>
  <c r="AB200" i="26"/>
  <c r="AI199" i="26"/>
  <c r="AH199" i="26"/>
  <c r="AG199" i="26"/>
  <c r="AF199" i="26"/>
  <c r="AE199" i="26"/>
  <c r="AD199" i="26"/>
  <c r="AC199" i="26"/>
  <c r="AB199" i="26"/>
  <c r="AI198" i="26"/>
  <c r="AH198" i="26"/>
  <c r="AG198" i="26"/>
  <c r="AF198" i="26"/>
  <c r="AE198" i="26"/>
  <c r="AD198" i="26"/>
  <c r="AC198" i="26"/>
  <c r="AB198" i="26"/>
  <c r="AI197" i="26"/>
  <c r="AH197" i="26"/>
  <c r="AG197" i="26"/>
  <c r="AF197" i="26"/>
  <c r="AE197" i="26"/>
  <c r="AD197" i="26"/>
  <c r="AC197" i="26"/>
  <c r="AB197" i="26"/>
  <c r="AI196" i="26"/>
  <c r="AH196" i="26"/>
  <c r="AG196" i="26"/>
  <c r="AF196" i="26"/>
  <c r="AE196" i="26"/>
  <c r="AD196" i="26"/>
  <c r="AC196" i="26"/>
  <c r="AB196" i="26"/>
  <c r="AI195" i="26"/>
  <c r="AH195" i="26"/>
  <c r="AG195" i="26"/>
  <c r="AF195" i="26"/>
  <c r="AE195" i="26"/>
  <c r="AD195" i="26"/>
  <c r="AC195" i="26"/>
  <c r="AB195" i="26"/>
  <c r="AI194" i="26"/>
  <c r="AH194" i="26"/>
  <c r="AG194" i="26"/>
  <c r="AF194" i="26"/>
  <c r="AE194" i="26"/>
  <c r="AD194" i="26"/>
  <c r="AC194" i="26"/>
  <c r="AB194" i="26"/>
  <c r="AI193" i="26"/>
  <c r="AH193" i="26"/>
  <c r="AG193" i="26"/>
  <c r="AF193" i="26"/>
  <c r="AE193" i="26"/>
  <c r="AD193" i="26"/>
  <c r="AC193" i="26"/>
  <c r="AB193" i="26"/>
  <c r="AI192" i="26"/>
  <c r="AH192" i="26"/>
  <c r="AG192" i="26"/>
  <c r="AF192" i="26"/>
  <c r="AE192" i="26"/>
  <c r="AD192" i="26"/>
  <c r="AC192" i="26"/>
  <c r="AB192" i="26"/>
  <c r="AI191" i="26"/>
  <c r="AH191" i="26"/>
  <c r="AG191" i="26"/>
  <c r="AF191" i="26"/>
  <c r="AE191" i="26"/>
  <c r="AD191" i="26"/>
  <c r="AC191" i="26"/>
  <c r="AB191" i="26"/>
  <c r="AI190" i="26"/>
  <c r="AH190" i="26"/>
  <c r="AG190" i="26"/>
  <c r="AF190" i="26"/>
  <c r="AE190" i="26"/>
  <c r="AD190" i="26"/>
  <c r="AC190" i="26"/>
  <c r="AB190" i="26"/>
  <c r="AI189" i="26"/>
  <c r="AH189" i="26"/>
  <c r="AG189" i="26"/>
  <c r="AF189" i="26"/>
  <c r="AE189" i="26"/>
  <c r="AD189" i="26"/>
  <c r="AC189" i="26"/>
  <c r="AB189" i="26"/>
  <c r="AI188" i="26"/>
  <c r="AH188" i="26"/>
  <c r="AG188" i="26"/>
  <c r="AF188" i="26"/>
  <c r="AE188" i="26"/>
  <c r="AD188" i="26"/>
  <c r="AC188" i="26"/>
  <c r="AB188" i="26"/>
  <c r="AI187" i="26"/>
  <c r="AH187" i="26"/>
  <c r="AG187" i="26"/>
  <c r="AF187" i="26"/>
  <c r="AE187" i="26"/>
  <c r="AD187" i="26"/>
  <c r="AC187" i="26"/>
  <c r="AB187" i="26"/>
  <c r="AI186" i="26"/>
  <c r="AH186" i="26"/>
  <c r="AG186" i="26"/>
  <c r="AF186" i="26"/>
  <c r="AE186" i="26"/>
  <c r="AD186" i="26"/>
  <c r="AC186" i="26"/>
  <c r="AB186" i="26"/>
  <c r="AI185" i="26"/>
  <c r="AH185" i="26"/>
  <c r="AG185" i="26"/>
  <c r="AF185" i="26"/>
  <c r="AE185" i="26"/>
  <c r="AD185" i="26"/>
  <c r="AC185" i="26"/>
  <c r="AB185" i="26"/>
  <c r="AI184" i="26"/>
  <c r="AH184" i="26"/>
  <c r="AG184" i="26"/>
  <c r="AF184" i="26"/>
  <c r="AE184" i="26"/>
  <c r="AD184" i="26"/>
  <c r="AC184" i="26"/>
  <c r="AB184" i="26"/>
  <c r="AI183" i="26"/>
  <c r="AH183" i="26"/>
  <c r="AG183" i="26"/>
  <c r="AF183" i="26"/>
  <c r="AE183" i="26"/>
  <c r="AD183" i="26"/>
  <c r="AC183" i="26"/>
  <c r="AB183" i="26"/>
  <c r="AI182" i="26"/>
  <c r="AH182" i="26"/>
  <c r="AG182" i="26"/>
  <c r="AF182" i="26"/>
  <c r="AE182" i="26"/>
  <c r="AD182" i="26"/>
  <c r="AC182" i="26"/>
  <c r="AB182" i="26"/>
  <c r="AI181" i="26"/>
  <c r="AH181" i="26"/>
  <c r="AG181" i="26"/>
  <c r="AF181" i="26"/>
  <c r="AE181" i="26"/>
  <c r="AD181" i="26"/>
  <c r="AC181" i="26"/>
  <c r="AB181" i="26"/>
  <c r="AI180" i="26"/>
  <c r="AH180" i="26"/>
  <c r="AG180" i="26"/>
  <c r="AF180" i="26"/>
  <c r="AE180" i="26"/>
  <c r="AD180" i="26"/>
  <c r="AC180" i="26"/>
  <c r="AB180" i="26"/>
  <c r="AI179" i="26"/>
  <c r="AH179" i="26"/>
  <c r="AG179" i="26"/>
  <c r="AF179" i="26"/>
  <c r="AE179" i="26"/>
  <c r="AD179" i="26"/>
  <c r="AC179" i="26"/>
  <c r="AB179" i="26"/>
  <c r="AI178" i="26"/>
  <c r="AH178" i="26"/>
  <c r="AG178" i="26"/>
  <c r="AF178" i="26"/>
  <c r="AE178" i="26"/>
  <c r="AD178" i="26"/>
  <c r="AC178" i="26"/>
  <c r="AB178" i="26"/>
  <c r="AI177" i="26"/>
  <c r="AH177" i="26"/>
  <c r="AG177" i="26"/>
  <c r="AF177" i="26"/>
  <c r="AE177" i="26"/>
  <c r="AD177" i="26"/>
  <c r="AC177" i="26"/>
  <c r="AB177" i="26"/>
  <c r="AI176" i="26"/>
  <c r="AH176" i="26"/>
  <c r="AG176" i="26"/>
  <c r="AF176" i="26"/>
  <c r="AE176" i="26"/>
  <c r="AD176" i="26"/>
  <c r="AC176" i="26"/>
  <c r="AB176" i="26"/>
  <c r="AI175" i="26"/>
  <c r="AH175" i="26"/>
  <c r="AG175" i="26"/>
  <c r="AF175" i="26"/>
  <c r="AE175" i="26"/>
  <c r="AD175" i="26"/>
  <c r="AC175" i="26"/>
  <c r="AB175" i="26"/>
  <c r="AI174" i="26"/>
  <c r="AH174" i="26"/>
  <c r="AG174" i="26"/>
  <c r="AF174" i="26"/>
  <c r="AE174" i="26"/>
  <c r="AD174" i="26"/>
  <c r="AC174" i="26"/>
  <c r="AB174" i="26"/>
  <c r="AI173" i="26"/>
  <c r="AH173" i="26"/>
  <c r="AG173" i="26"/>
  <c r="AF173" i="26"/>
  <c r="AE173" i="26"/>
  <c r="AD173" i="26"/>
  <c r="AC173" i="26"/>
  <c r="AB173" i="26"/>
  <c r="AI172" i="26"/>
  <c r="AH172" i="26"/>
  <c r="AG172" i="26"/>
  <c r="AF172" i="26"/>
  <c r="AE172" i="26"/>
  <c r="AD172" i="26"/>
  <c r="AC172" i="26"/>
  <c r="AB172" i="26"/>
  <c r="AI171" i="26"/>
  <c r="AH171" i="26"/>
  <c r="AG171" i="26"/>
  <c r="AF171" i="26"/>
  <c r="AE171" i="26"/>
  <c r="AD171" i="26"/>
  <c r="AC171" i="26"/>
  <c r="AB171" i="26"/>
  <c r="AI170" i="26"/>
  <c r="AH170" i="26"/>
  <c r="AG170" i="26"/>
  <c r="AF170" i="26"/>
  <c r="AE170" i="26"/>
  <c r="AD170" i="26"/>
  <c r="AC170" i="26"/>
  <c r="AB170" i="26"/>
  <c r="AI169" i="26"/>
  <c r="AH169" i="26"/>
  <c r="AG169" i="26"/>
  <c r="AF169" i="26"/>
  <c r="AE169" i="26"/>
  <c r="AD169" i="26"/>
  <c r="AC169" i="26"/>
  <c r="AB169" i="26"/>
  <c r="AI168" i="26"/>
  <c r="AH168" i="26"/>
  <c r="AG168" i="26"/>
  <c r="AF168" i="26"/>
  <c r="AE168" i="26"/>
  <c r="AD168" i="26"/>
  <c r="AC168" i="26"/>
  <c r="AB168" i="26"/>
  <c r="AI167" i="26"/>
  <c r="AH167" i="26"/>
  <c r="AG167" i="26"/>
  <c r="AF167" i="26"/>
  <c r="AE167" i="26"/>
  <c r="AD167" i="26"/>
  <c r="AC167" i="26"/>
  <c r="AB167" i="26"/>
  <c r="AI166" i="26"/>
  <c r="AH166" i="26"/>
  <c r="AG166" i="26"/>
  <c r="AF166" i="26"/>
  <c r="AE166" i="26"/>
  <c r="AD166" i="26"/>
  <c r="AC166" i="26"/>
  <c r="AB166" i="26"/>
  <c r="AI165" i="26"/>
  <c r="AH165" i="26"/>
  <c r="AG165" i="26"/>
  <c r="AF165" i="26"/>
  <c r="AE165" i="26"/>
  <c r="AD165" i="26"/>
  <c r="AC165" i="26"/>
  <c r="AB165" i="26"/>
  <c r="AI164" i="26"/>
  <c r="AH164" i="26"/>
  <c r="AG164" i="26"/>
  <c r="AF164" i="26"/>
  <c r="AE164" i="26"/>
  <c r="AD164" i="26"/>
  <c r="AC164" i="26"/>
  <c r="AB164" i="26"/>
  <c r="AI163" i="26"/>
  <c r="AH163" i="26"/>
  <c r="AG163" i="26"/>
  <c r="AF163" i="26"/>
  <c r="AE163" i="26"/>
  <c r="AD163" i="26"/>
  <c r="AC163" i="26"/>
  <c r="AB163" i="26"/>
  <c r="AI162" i="26"/>
  <c r="AH162" i="26"/>
  <c r="AG162" i="26"/>
  <c r="AF162" i="26"/>
  <c r="AE162" i="26"/>
  <c r="AD162" i="26"/>
  <c r="AC162" i="26"/>
  <c r="AB162" i="26"/>
  <c r="AI161" i="26"/>
  <c r="AH161" i="26"/>
  <c r="AG161" i="26"/>
  <c r="AF161" i="26"/>
  <c r="AE161" i="26"/>
  <c r="AD161" i="26"/>
  <c r="AC161" i="26"/>
  <c r="AB161" i="26"/>
  <c r="AI160" i="26"/>
  <c r="AH160" i="26"/>
  <c r="AG160" i="26"/>
  <c r="AF160" i="26"/>
  <c r="AE160" i="26"/>
  <c r="AD160" i="26"/>
  <c r="AC160" i="26"/>
  <c r="AB160" i="26"/>
  <c r="AI159" i="26"/>
  <c r="AH159" i="26"/>
  <c r="AG159" i="26"/>
  <c r="AF159" i="26"/>
  <c r="AE159" i="26"/>
  <c r="AD159" i="26"/>
  <c r="AC159" i="26"/>
  <c r="AB159" i="26"/>
  <c r="AI158" i="26"/>
  <c r="AH158" i="26"/>
  <c r="AG158" i="26"/>
  <c r="AF158" i="26"/>
  <c r="AE158" i="26"/>
  <c r="AD158" i="26"/>
  <c r="AC158" i="26"/>
  <c r="AB158" i="26"/>
  <c r="AI157" i="26"/>
  <c r="AH157" i="26"/>
  <c r="AG157" i="26"/>
  <c r="AF157" i="26"/>
  <c r="AE157" i="26"/>
  <c r="AD157" i="26"/>
  <c r="AC157" i="26"/>
  <c r="AB157" i="26"/>
  <c r="AI156" i="26"/>
  <c r="AH156" i="26"/>
  <c r="AG156" i="26"/>
  <c r="AF156" i="26"/>
  <c r="AE156" i="26"/>
  <c r="AD156" i="26"/>
  <c r="AC156" i="26"/>
  <c r="AB156" i="26"/>
  <c r="AB6" i="26"/>
  <c r="AC6" i="26"/>
  <c r="F19" i="26"/>
  <c r="AF6" i="26"/>
  <c r="AB7" i="26"/>
  <c r="AC7" i="26"/>
  <c r="AB8" i="26"/>
  <c r="AC8" i="26"/>
  <c r="AB9" i="26"/>
  <c r="AC9" i="26"/>
  <c r="AB10" i="26"/>
  <c r="AC10" i="26"/>
  <c r="AB11" i="26"/>
  <c r="AC11" i="26"/>
  <c r="AB12" i="26"/>
  <c r="AC12" i="26"/>
  <c r="AB13" i="26"/>
  <c r="AC13" i="26"/>
  <c r="AB14" i="26"/>
  <c r="AC14" i="26"/>
  <c r="AB15" i="26"/>
  <c r="AC15" i="26"/>
  <c r="AB16" i="26"/>
  <c r="AC16" i="26"/>
  <c r="AB17" i="26"/>
  <c r="AC17" i="26"/>
  <c r="AB18" i="26"/>
  <c r="AC18" i="26"/>
  <c r="AB19" i="26"/>
  <c r="AC19" i="26"/>
  <c r="AB20" i="26"/>
  <c r="AC20" i="26"/>
  <c r="AB21" i="26"/>
  <c r="AC21" i="26"/>
  <c r="AB22" i="26"/>
  <c r="AC22" i="26"/>
  <c r="AB23" i="26"/>
  <c r="AC23" i="26"/>
  <c r="AB24" i="26"/>
  <c r="AC24" i="26"/>
  <c r="AB25" i="26"/>
  <c r="AC25" i="26"/>
  <c r="AB26" i="26"/>
  <c r="AC26" i="26"/>
  <c r="AB27" i="26"/>
  <c r="AC27" i="26"/>
  <c r="AB28" i="26"/>
  <c r="AC28" i="26"/>
  <c r="AB29" i="26"/>
  <c r="AC29" i="26"/>
  <c r="AB30" i="26"/>
  <c r="AC30" i="26"/>
  <c r="AB31" i="26"/>
  <c r="AC31" i="26"/>
  <c r="AB32" i="26"/>
  <c r="AC32" i="26"/>
  <c r="AB33" i="26"/>
  <c r="AC33" i="26"/>
  <c r="AB34" i="26"/>
  <c r="AC34" i="26"/>
  <c r="AB35" i="26"/>
  <c r="AC35" i="26"/>
  <c r="AB36" i="26"/>
  <c r="AC36" i="26"/>
  <c r="AF36" i="26"/>
  <c r="AB37" i="26"/>
  <c r="AC37" i="26"/>
  <c r="AF37" i="26"/>
  <c r="AB38" i="26"/>
  <c r="AC38" i="26"/>
  <c r="AF38" i="26"/>
  <c r="AB39" i="26"/>
  <c r="AC39" i="26"/>
  <c r="AF39" i="26"/>
  <c r="AB40" i="26"/>
  <c r="AC40" i="26"/>
  <c r="AF40" i="26"/>
  <c r="AB41" i="26"/>
  <c r="AC41" i="26"/>
  <c r="AF41" i="26"/>
  <c r="AB42" i="26"/>
  <c r="AC42" i="26"/>
  <c r="AF42" i="26"/>
  <c r="AB43" i="26"/>
  <c r="AC43" i="26"/>
  <c r="AF43" i="26"/>
  <c r="AB44" i="26"/>
  <c r="AC44" i="26"/>
  <c r="AF44" i="26"/>
  <c r="AB45" i="26"/>
  <c r="AC45" i="26"/>
  <c r="AF45" i="26"/>
  <c r="AB46" i="26"/>
  <c r="AC46" i="26"/>
  <c r="AF46" i="26"/>
  <c r="AB47" i="26"/>
  <c r="AC47" i="26"/>
  <c r="AF47" i="26"/>
  <c r="AB48" i="26"/>
  <c r="AC48" i="26"/>
  <c r="AF48" i="26"/>
  <c r="AB49" i="26"/>
  <c r="AC49" i="26"/>
  <c r="AF49" i="26"/>
  <c r="AB50" i="26"/>
  <c r="AC50" i="26"/>
  <c r="AF50" i="26"/>
  <c r="AB51" i="26"/>
  <c r="AC51" i="26"/>
  <c r="AF51" i="26"/>
  <c r="AB52" i="26"/>
  <c r="AC52" i="26"/>
  <c r="AF52" i="26"/>
  <c r="AB53" i="26"/>
  <c r="AC53" i="26"/>
  <c r="AF53" i="26"/>
  <c r="AB54" i="26"/>
  <c r="AC54" i="26"/>
  <c r="AF54" i="26"/>
  <c r="AB55" i="26"/>
  <c r="AC55" i="26"/>
  <c r="AF55" i="26"/>
  <c r="AB56" i="26"/>
  <c r="AC56" i="26"/>
  <c r="AF56" i="26"/>
  <c r="AB57" i="26"/>
  <c r="AC57" i="26"/>
  <c r="AF57" i="26"/>
  <c r="AB58" i="26"/>
  <c r="AC58" i="26"/>
  <c r="AF58" i="26"/>
  <c r="AB59" i="26"/>
  <c r="AC59" i="26"/>
  <c r="AF59" i="26"/>
  <c r="AB60" i="26"/>
  <c r="AC60" i="26"/>
  <c r="AF60" i="26"/>
  <c r="AB61" i="26"/>
  <c r="AC61" i="26"/>
  <c r="AF61" i="26"/>
  <c r="AB62" i="26"/>
  <c r="AC62" i="26"/>
  <c r="AF62" i="26"/>
  <c r="AB63" i="26"/>
  <c r="AC63" i="26"/>
  <c r="AF63" i="26"/>
  <c r="AB64" i="26"/>
  <c r="AC64" i="26"/>
  <c r="AF64" i="26"/>
  <c r="AB65" i="26"/>
  <c r="AC65" i="26"/>
  <c r="AF65" i="26"/>
  <c r="AB66" i="26"/>
  <c r="AC66" i="26"/>
  <c r="AF66" i="26"/>
  <c r="AB67" i="26"/>
  <c r="AC67" i="26"/>
  <c r="AF67" i="26"/>
  <c r="AB68" i="26"/>
  <c r="AC68" i="26"/>
  <c r="AF68" i="26"/>
  <c r="AB69" i="26"/>
  <c r="AC69" i="26"/>
  <c r="AF69" i="26"/>
  <c r="AB70" i="26"/>
  <c r="AC70" i="26"/>
  <c r="AF70" i="26"/>
  <c r="AB71" i="26"/>
  <c r="AC71" i="26"/>
  <c r="AF71" i="26"/>
  <c r="AB72" i="26"/>
  <c r="AC72" i="26"/>
  <c r="AF72" i="26"/>
  <c r="AB73" i="26"/>
  <c r="AC73" i="26"/>
  <c r="AF73" i="26"/>
  <c r="AB74" i="26"/>
  <c r="AC74" i="26"/>
  <c r="AF74" i="26"/>
  <c r="AB75" i="26"/>
  <c r="AC75" i="26"/>
  <c r="AF75" i="26"/>
  <c r="AB76" i="26"/>
  <c r="AC76" i="26"/>
  <c r="AF76" i="26"/>
  <c r="AB77" i="26"/>
  <c r="AC77" i="26"/>
  <c r="AF77" i="26"/>
  <c r="AB78" i="26"/>
  <c r="AC78" i="26"/>
  <c r="AF78" i="26"/>
  <c r="AB79" i="26"/>
  <c r="AC79" i="26"/>
  <c r="AF79" i="26"/>
  <c r="AB80" i="26"/>
  <c r="AC80" i="26"/>
  <c r="AF80" i="26"/>
  <c r="AB81" i="26"/>
  <c r="AC81" i="26"/>
  <c r="AF81" i="26"/>
  <c r="AB82" i="26"/>
  <c r="AC82" i="26"/>
  <c r="AF82" i="26"/>
  <c r="AB83" i="26"/>
  <c r="AC83" i="26"/>
  <c r="AF83" i="26"/>
  <c r="AB84" i="26"/>
  <c r="AC84" i="26"/>
  <c r="AF84" i="26"/>
  <c r="AB85" i="26"/>
  <c r="AC85" i="26"/>
  <c r="AF85" i="26"/>
  <c r="AB86" i="26"/>
  <c r="AC86" i="26"/>
  <c r="AF86" i="26"/>
  <c r="AB87" i="26"/>
  <c r="AC87" i="26"/>
  <c r="AF87" i="26"/>
  <c r="AB88" i="26"/>
  <c r="AC88" i="26"/>
  <c r="AF88" i="26"/>
  <c r="AB89" i="26"/>
  <c r="AC89" i="26"/>
  <c r="AF89" i="26"/>
  <c r="AB90" i="26"/>
  <c r="AC90" i="26"/>
  <c r="AF90" i="26"/>
  <c r="AB91" i="26"/>
  <c r="AC91" i="26"/>
  <c r="AF91" i="26"/>
  <c r="AB92" i="26"/>
  <c r="AC92" i="26"/>
  <c r="AF92" i="26"/>
  <c r="AB93" i="26"/>
  <c r="AC93" i="26"/>
  <c r="AF93" i="26"/>
  <c r="AB94" i="26"/>
  <c r="AC94" i="26"/>
  <c r="AF94" i="26"/>
  <c r="AB95" i="26"/>
  <c r="AC95" i="26"/>
  <c r="AF95" i="26"/>
  <c r="AB96" i="26"/>
  <c r="AC96" i="26"/>
  <c r="AF96" i="26"/>
  <c r="AB97" i="26"/>
  <c r="AC97" i="26"/>
  <c r="AF97" i="26"/>
  <c r="AB98" i="26"/>
  <c r="AC98" i="26"/>
  <c r="AF98" i="26"/>
  <c r="AB99" i="26"/>
  <c r="AC99" i="26"/>
  <c r="AF99" i="26"/>
  <c r="AB100" i="26"/>
  <c r="AC100" i="26"/>
  <c r="AF100" i="26"/>
  <c r="AB101" i="26"/>
  <c r="AC101" i="26"/>
  <c r="AF101" i="26"/>
  <c r="AB102" i="26"/>
  <c r="AC102" i="26"/>
  <c r="AF102" i="26"/>
  <c r="AB103" i="26"/>
  <c r="AC103" i="26"/>
  <c r="AF103" i="26"/>
  <c r="AB104" i="26"/>
  <c r="AC104" i="26"/>
  <c r="AF104" i="26"/>
  <c r="AB105" i="26"/>
  <c r="AC105" i="26"/>
  <c r="AF105" i="26"/>
  <c r="AB106" i="26"/>
  <c r="AC106" i="26"/>
  <c r="AF106" i="26"/>
  <c r="AB107" i="26"/>
  <c r="AC107" i="26"/>
  <c r="AF107" i="26"/>
  <c r="AB108" i="26"/>
  <c r="AC108" i="26"/>
  <c r="AF108" i="26"/>
  <c r="AB109" i="26"/>
  <c r="AC109" i="26"/>
  <c r="AF109" i="26"/>
  <c r="AB110" i="26"/>
  <c r="AC110" i="26"/>
  <c r="AF110" i="26"/>
  <c r="AB111" i="26"/>
  <c r="AC111" i="26"/>
  <c r="AF111" i="26"/>
  <c r="AB112" i="26"/>
  <c r="AC112" i="26"/>
  <c r="AF112" i="26"/>
  <c r="AB113" i="26"/>
  <c r="AC113" i="26"/>
  <c r="AF113" i="26"/>
  <c r="AB114" i="26"/>
  <c r="AC114" i="26"/>
  <c r="AF114" i="26"/>
  <c r="AB115" i="26"/>
  <c r="AC115" i="26"/>
  <c r="AF115" i="26"/>
  <c r="AB116" i="26"/>
  <c r="AC116" i="26"/>
  <c r="AF116" i="26"/>
  <c r="AB117" i="26"/>
  <c r="AC117" i="26"/>
  <c r="AF117" i="26"/>
  <c r="AB118" i="26"/>
  <c r="AC118" i="26"/>
  <c r="AF118" i="26"/>
  <c r="AB119" i="26"/>
  <c r="AC119" i="26"/>
  <c r="AF119" i="26"/>
  <c r="AB120" i="26"/>
  <c r="AC120" i="26"/>
  <c r="AF120" i="26"/>
  <c r="AB121" i="26"/>
  <c r="AC121" i="26"/>
  <c r="AF121" i="26"/>
  <c r="AB122" i="26"/>
  <c r="AC122" i="26"/>
  <c r="AF122" i="26"/>
  <c r="AB123" i="26"/>
  <c r="AC123" i="26"/>
  <c r="AF123" i="26"/>
  <c r="AB124" i="26"/>
  <c r="AC124" i="26"/>
  <c r="AF124" i="26"/>
  <c r="AB125" i="26"/>
  <c r="AC125" i="26"/>
  <c r="AF125" i="26"/>
  <c r="AB126" i="26"/>
  <c r="AC126" i="26"/>
  <c r="AF126" i="26"/>
  <c r="AB127" i="26"/>
  <c r="AC127" i="26"/>
  <c r="AF127" i="26"/>
  <c r="AB128" i="26"/>
  <c r="AC128" i="26"/>
  <c r="AF128" i="26"/>
  <c r="AB129" i="26"/>
  <c r="AC129" i="26"/>
  <c r="AF129" i="26"/>
  <c r="AB130" i="26"/>
  <c r="AC130" i="26"/>
  <c r="AF130" i="26"/>
  <c r="AB131" i="26"/>
  <c r="AC131" i="26"/>
  <c r="AF131" i="26"/>
  <c r="AB132" i="26"/>
  <c r="AC132" i="26"/>
  <c r="AF132" i="26"/>
  <c r="AB133" i="26"/>
  <c r="AC133" i="26"/>
  <c r="AF133" i="26"/>
  <c r="AB134" i="26"/>
  <c r="AC134" i="26"/>
  <c r="AF134" i="26"/>
  <c r="AB135" i="26"/>
  <c r="AC135" i="26"/>
  <c r="AF135" i="26"/>
  <c r="AB136" i="26"/>
  <c r="AC136" i="26"/>
  <c r="AF136" i="26"/>
  <c r="AB137" i="26"/>
  <c r="AC137" i="26"/>
  <c r="AF137" i="26"/>
  <c r="AB138" i="26"/>
  <c r="AC138" i="26"/>
  <c r="AF138" i="26"/>
  <c r="AB139" i="26"/>
  <c r="AC139" i="26"/>
  <c r="AF139" i="26"/>
  <c r="AB140" i="26"/>
  <c r="AC140" i="26"/>
  <c r="AF140" i="26"/>
  <c r="AB141" i="26"/>
  <c r="AC141" i="26"/>
  <c r="AF141" i="26"/>
  <c r="AB142" i="26"/>
  <c r="AC142" i="26"/>
  <c r="AF142" i="26"/>
  <c r="AB143" i="26"/>
  <c r="AC143" i="26"/>
  <c r="AF143" i="26"/>
  <c r="AB144" i="26"/>
  <c r="AC144" i="26"/>
  <c r="AF144" i="26"/>
  <c r="AB145" i="26"/>
  <c r="AC145" i="26"/>
  <c r="AF145" i="26"/>
  <c r="AB146" i="26"/>
  <c r="AC146" i="26"/>
  <c r="AF146" i="26"/>
  <c r="AB147" i="26"/>
  <c r="AC147" i="26"/>
  <c r="AF147" i="26"/>
  <c r="AB148" i="26"/>
  <c r="AC148" i="26"/>
  <c r="AF148" i="26"/>
  <c r="AB149" i="26"/>
  <c r="AC149" i="26"/>
  <c r="AF149" i="26"/>
  <c r="AB150" i="26"/>
  <c r="AC150" i="26"/>
  <c r="AF150" i="26"/>
  <c r="AB151" i="26"/>
  <c r="AC151" i="26"/>
  <c r="AF151" i="26"/>
  <c r="AB152" i="26"/>
  <c r="AC152" i="26"/>
  <c r="AF152" i="26"/>
  <c r="AB153" i="26"/>
  <c r="AC153" i="26"/>
  <c r="AF153" i="26"/>
  <c r="AB154" i="26"/>
  <c r="AC154" i="26"/>
  <c r="AF154" i="26"/>
  <c r="AB155" i="26"/>
  <c r="AC155" i="26"/>
  <c r="AF155" i="26"/>
  <c r="AD6" i="26"/>
  <c r="AD7" i="26"/>
  <c r="AD8" i="26"/>
  <c r="AD9" i="26"/>
  <c r="AD10" i="26"/>
  <c r="AD11" i="26"/>
  <c r="AD12" i="26"/>
  <c r="AD13" i="26"/>
  <c r="AD14" i="26"/>
  <c r="AD15" i="26"/>
  <c r="AD16" i="26"/>
  <c r="AD17" i="26"/>
  <c r="AD18" i="26"/>
  <c r="AD19" i="26"/>
  <c r="AD20" i="26"/>
  <c r="AD21" i="26"/>
  <c r="AD22" i="26"/>
  <c r="AD23" i="26"/>
  <c r="AD24" i="26"/>
  <c r="AD25" i="26"/>
  <c r="AD26" i="26"/>
  <c r="AD27" i="26"/>
  <c r="AD28" i="26"/>
  <c r="AD29" i="26"/>
  <c r="AD30" i="26"/>
  <c r="AD31" i="26"/>
  <c r="AD32" i="26"/>
  <c r="AD33" i="26"/>
  <c r="AD34" i="26"/>
  <c r="AD35" i="26"/>
  <c r="AD36" i="26"/>
  <c r="AG36" i="26"/>
  <c r="AD37" i="26"/>
  <c r="AG37" i="26"/>
  <c r="AD38" i="26"/>
  <c r="AG38" i="26"/>
  <c r="AD39" i="26"/>
  <c r="AG39" i="26"/>
  <c r="AD40" i="26"/>
  <c r="AG40" i="26"/>
  <c r="AD41" i="26"/>
  <c r="AG41" i="26"/>
  <c r="AD42" i="26"/>
  <c r="AG42" i="26"/>
  <c r="AD43" i="26"/>
  <c r="AG43" i="26"/>
  <c r="AD44" i="26"/>
  <c r="AG44" i="26"/>
  <c r="AD45" i="26"/>
  <c r="AG45" i="26"/>
  <c r="AD46" i="26"/>
  <c r="AG46" i="26"/>
  <c r="AD47" i="26"/>
  <c r="AG47" i="26"/>
  <c r="AD48" i="26"/>
  <c r="AG48" i="26"/>
  <c r="AD49" i="26"/>
  <c r="AG49" i="26"/>
  <c r="AD50" i="26"/>
  <c r="AG50" i="26"/>
  <c r="AD51" i="26"/>
  <c r="AG51" i="26"/>
  <c r="AD52" i="26"/>
  <c r="AG52" i="26"/>
  <c r="AD53" i="26"/>
  <c r="AG53" i="26"/>
  <c r="AD54" i="26"/>
  <c r="AG54" i="26"/>
  <c r="AD55" i="26"/>
  <c r="AG55" i="26"/>
  <c r="AD56" i="26"/>
  <c r="AG56" i="26"/>
  <c r="AD57" i="26"/>
  <c r="AG57" i="26"/>
  <c r="AD58" i="26"/>
  <c r="AG58" i="26"/>
  <c r="AD59" i="26"/>
  <c r="AG59" i="26"/>
  <c r="AD60" i="26"/>
  <c r="AG60" i="26"/>
  <c r="AD61" i="26"/>
  <c r="AG61" i="26"/>
  <c r="AD62" i="26"/>
  <c r="AG62" i="26"/>
  <c r="AD63" i="26"/>
  <c r="AG63" i="26"/>
  <c r="AD64" i="26"/>
  <c r="AG64" i="26"/>
  <c r="AD65" i="26"/>
  <c r="AG65" i="26"/>
  <c r="AD66" i="26"/>
  <c r="AG66" i="26"/>
  <c r="AD67" i="26"/>
  <c r="AG67" i="26"/>
  <c r="AD68" i="26"/>
  <c r="AG68" i="26"/>
  <c r="AD69" i="26"/>
  <c r="AG69" i="26"/>
  <c r="AD70" i="26"/>
  <c r="AG70" i="26"/>
  <c r="AD71" i="26"/>
  <c r="AG71" i="26"/>
  <c r="AD72" i="26"/>
  <c r="AG72" i="26"/>
  <c r="AD73" i="26"/>
  <c r="AG73" i="26"/>
  <c r="AD74" i="26"/>
  <c r="AG74" i="26"/>
  <c r="AD75" i="26"/>
  <c r="AG75" i="26"/>
  <c r="AD76" i="26"/>
  <c r="AG76" i="26"/>
  <c r="AD77" i="26"/>
  <c r="AG77" i="26"/>
  <c r="AD78" i="26"/>
  <c r="AG78" i="26"/>
  <c r="AD79" i="26"/>
  <c r="AG79" i="26"/>
  <c r="AD80" i="26"/>
  <c r="AG80" i="26"/>
  <c r="AD81" i="26"/>
  <c r="AG81" i="26"/>
  <c r="AD82" i="26"/>
  <c r="AG82" i="26"/>
  <c r="AD83" i="26"/>
  <c r="AG83" i="26"/>
  <c r="AD84" i="26"/>
  <c r="AG84" i="26"/>
  <c r="AD85" i="26"/>
  <c r="AG85" i="26"/>
  <c r="AD86" i="26"/>
  <c r="AG86" i="26"/>
  <c r="AD87" i="26"/>
  <c r="AG87" i="26"/>
  <c r="AD88" i="26"/>
  <c r="AG88" i="26"/>
  <c r="AD89" i="26"/>
  <c r="AG89" i="26"/>
  <c r="AD90" i="26"/>
  <c r="AG90" i="26"/>
  <c r="AD91" i="26"/>
  <c r="AG91" i="26"/>
  <c r="AD92" i="26"/>
  <c r="AG92" i="26"/>
  <c r="AD93" i="26"/>
  <c r="AG93" i="26"/>
  <c r="AD94" i="26"/>
  <c r="AG94" i="26"/>
  <c r="AD95" i="26"/>
  <c r="AG95" i="26"/>
  <c r="AD96" i="26"/>
  <c r="AG96" i="26"/>
  <c r="AD97" i="26"/>
  <c r="AG97" i="26"/>
  <c r="AD98" i="26"/>
  <c r="AG98" i="26"/>
  <c r="AD99" i="26"/>
  <c r="AG99" i="26"/>
  <c r="AD100" i="26"/>
  <c r="AG100" i="26"/>
  <c r="AD101" i="26"/>
  <c r="AG101" i="26"/>
  <c r="AD102" i="26"/>
  <c r="AG102" i="26"/>
  <c r="AD103" i="26"/>
  <c r="AG103" i="26"/>
  <c r="AD104" i="26"/>
  <c r="AG104" i="26"/>
  <c r="AD105" i="26"/>
  <c r="AG105" i="26"/>
  <c r="AD106" i="26"/>
  <c r="AG106" i="26"/>
  <c r="AD107" i="26"/>
  <c r="AG107" i="26"/>
  <c r="AD108" i="26"/>
  <c r="AG108" i="26"/>
  <c r="AD109" i="26"/>
  <c r="AG109" i="26"/>
  <c r="AD110" i="26"/>
  <c r="AG110" i="26"/>
  <c r="AD111" i="26"/>
  <c r="AG111" i="26"/>
  <c r="AD112" i="26"/>
  <c r="AG112" i="26"/>
  <c r="AD113" i="26"/>
  <c r="AG113" i="26"/>
  <c r="AD114" i="26"/>
  <c r="AG114" i="26"/>
  <c r="AD115" i="26"/>
  <c r="AG115" i="26"/>
  <c r="AD116" i="26"/>
  <c r="AG116" i="26"/>
  <c r="AD117" i="26"/>
  <c r="AG117" i="26"/>
  <c r="AD118" i="26"/>
  <c r="AG118" i="26"/>
  <c r="AD119" i="26"/>
  <c r="AG119" i="26"/>
  <c r="AD120" i="26"/>
  <c r="AG120" i="26"/>
  <c r="AD121" i="26"/>
  <c r="AG121" i="26"/>
  <c r="AD122" i="26"/>
  <c r="AG122" i="26"/>
  <c r="AD123" i="26"/>
  <c r="AG123" i="26"/>
  <c r="AD124" i="26"/>
  <c r="AG124" i="26"/>
  <c r="AD125" i="26"/>
  <c r="AG125" i="26"/>
  <c r="AD126" i="26"/>
  <c r="AG126" i="26"/>
  <c r="AD127" i="26"/>
  <c r="AG127" i="26"/>
  <c r="AD128" i="26"/>
  <c r="AG128" i="26"/>
  <c r="AD129" i="26"/>
  <c r="AG129" i="26"/>
  <c r="AD130" i="26"/>
  <c r="AG130" i="26"/>
  <c r="AD131" i="26"/>
  <c r="AG131" i="26"/>
  <c r="AD132" i="26"/>
  <c r="AG132" i="26"/>
  <c r="AD133" i="26"/>
  <c r="AG133" i="26"/>
  <c r="AD134" i="26"/>
  <c r="AG134" i="26"/>
  <c r="AD135" i="26"/>
  <c r="AG135" i="26"/>
  <c r="AD136" i="26"/>
  <c r="AG136" i="26"/>
  <c r="AD137" i="26"/>
  <c r="AG137" i="26"/>
  <c r="AD138" i="26"/>
  <c r="AG138" i="26"/>
  <c r="AD139" i="26"/>
  <c r="AG139" i="26"/>
  <c r="AD140" i="26"/>
  <c r="AG140" i="26"/>
  <c r="AD141" i="26"/>
  <c r="AG141" i="26"/>
  <c r="AD142" i="26"/>
  <c r="AG142" i="26"/>
  <c r="AD143" i="26"/>
  <c r="AG143" i="26"/>
  <c r="AD144" i="26"/>
  <c r="AG144" i="26"/>
  <c r="AD145" i="26"/>
  <c r="AG145" i="26"/>
  <c r="AD146" i="26"/>
  <c r="AG146" i="26"/>
  <c r="AD147" i="26"/>
  <c r="AG147" i="26"/>
  <c r="AD148" i="26"/>
  <c r="AG148" i="26"/>
  <c r="AD149" i="26"/>
  <c r="AG149" i="26"/>
  <c r="AD150" i="26"/>
  <c r="AG150" i="26"/>
  <c r="AD151" i="26"/>
  <c r="AG151" i="26"/>
  <c r="AD152" i="26"/>
  <c r="AG152" i="26"/>
  <c r="AD153" i="26"/>
  <c r="AG153" i="26"/>
  <c r="AD154" i="26"/>
  <c r="AG154" i="26"/>
  <c r="AD155" i="26"/>
  <c r="AG155" i="26"/>
  <c r="AE6" i="26"/>
  <c r="AH6" i="26"/>
  <c r="AH7" i="26" s="1"/>
  <c r="AH8" i="26" s="1"/>
  <c r="AH9" i="26" s="1"/>
  <c r="AH10" i="26" s="1"/>
  <c r="AH11" i="26" s="1"/>
  <c r="AH12" i="26" s="1"/>
  <c r="AH13" i="26" s="1"/>
  <c r="AH14" i="26" s="1"/>
  <c r="AH15" i="26" s="1"/>
  <c r="AH16" i="26" s="1"/>
  <c r="AH17" i="26" s="1"/>
  <c r="AH18" i="26" s="1"/>
  <c r="AH19" i="26" s="1"/>
  <c r="AH20" i="26" s="1"/>
  <c r="AH21" i="26" s="1"/>
  <c r="AH22" i="26" s="1"/>
  <c r="AH23" i="26" s="1"/>
  <c r="AH24" i="26" s="1"/>
  <c r="AH25" i="26" s="1"/>
  <c r="AH26" i="26" s="1"/>
  <c r="AH27" i="26" s="1"/>
  <c r="AH28" i="26" s="1"/>
  <c r="AH29" i="26" s="1"/>
  <c r="AH30" i="26" s="1"/>
  <c r="AH31" i="26" s="1"/>
  <c r="AH32" i="26" s="1"/>
  <c r="AH33" i="26" s="1"/>
  <c r="AH34" i="26" s="1"/>
  <c r="AH35" i="26" s="1"/>
  <c r="AE7" i="26"/>
  <c r="AE8" i="26"/>
  <c r="AE9" i="26"/>
  <c r="AE10" i="26"/>
  <c r="AE11" i="26"/>
  <c r="AE12" i="26"/>
  <c r="AE13" i="26"/>
  <c r="AE14" i="26"/>
  <c r="AE15" i="26"/>
  <c r="AE16" i="26"/>
  <c r="AE17" i="26"/>
  <c r="AE18" i="26"/>
  <c r="AE19" i="26"/>
  <c r="AE20" i="26"/>
  <c r="AE21" i="26"/>
  <c r="AE22" i="26"/>
  <c r="AE23" i="26"/>
  <c r="AE24" i="26"/>
  <c r="AE25" i="26"/>
  <c r="AE26" i="26"/>
  <c r="AE27" i="26"/>
  <c r="AE28" i="26"/>
  <c r="AE29" i="26"/>
  <c r="AE30" i="26"/>
  <c r="AE31" i="26"/>
  <c r="AE32" i="26"/>
  <c r="AE33" i="26"/>
  <c r="AE34" i="26"/>
  <c r="AE35" i="26"/>
  <c r="AE36" i="26"/>
  <c r="AH36" i="26"/>
  <c r="AE37" i="26"/>
  <c r="AH37" i="26"/>
  <c r="AE38" i="26"/>
  <c r="AH38" i="26"/>
  <c r="AE39" i="26"/>
  <c r="AH39" i="26"/>
  <c r="AE40" i="26"/>
  <c r="AH40" i="26"/>
  <c r="AE41" i="26"/>
  <c r="AH41" i="26"/>
  <c r="AE42" i="26"/>
  <c r="AH42" i="26"/>
  <c r="AE43" i="26"/>
  <c r="AH43" i="26"/>
  <c r="AE44" i="26"/>
  <c r="AH44" i="26"/>
  <c r="AE45" i="26"/>
  <c r="AH45" i="26"/>
  <c r="AE46" i="26"/>
  <c r="AH46" i="26"/>
  <c r="AE47" i="26"/>
  <c r="AH47" i="26"/>
  <c r="AE48" i="26"/>
  <c r="AH48" i="26"/>
  <c r="AE49" i="26"/>
  <c r="AH49" i="26"/>
  <c r="AE50" i="26"/>
  <c r="AH50" i="26"/>
  <c r="AE51" i="26"/>
  <c r="AH51" i="26"/>
  <c r="AE52" i="26"/>
  <c r="AH52" i="26"/>
  <c r="AE53" i="26"/>
  <c r="AH53" i="26"/>
  <c r="AE54" i="26"/>
  <c r="AH54" i="26"/>
  <c r="AE55" i="26"/>
  <c r="AH55" i="26"/>
  <c r="AE56" i="26"/>
  <c r="AH56" i="26"/>
  <c r="AE57" i="26"/>
  <c r="AH57" i="26"/>
  <c r="AE58" i="26"/>
  <c r="AH58" i="26"/>
  <c r="AE59" i="26"/>
  <c r="AH59" i="26"/>
  <c r="AE60" i="26"/>
  <c r="AH60" i="26"/>
  <c r="AE61" i="26"/>
  <c r="AH61" i="26"/>
  <c r="AE62" i="26"/>
  <c r="AH62" i="26"/>
  <c r="AE63" i="26"/>
  <c r="AH63" i="26"/>
  <c r="AE64" i="26"/>
  <c r="AH64" i="26"/>
  <c r="AE65" i="26"/>
  <c r="AH65" i="26"/>
  <c r="AE66" i="26"/>
  <c r="AH66" i="26"/>
  <c r="AE67" i="26"/>
  <c r="AH67" i="26"/>
  <c r="AE68" i="26"/>
  <c r="AH68" i="26"/>
  <c r="AE69" i="26"/>
  <c r="AH69" i="26"/>
  <c r="AE70" i="26"/>
  <c r="AH70" i="26"/>
  <c r="AE71" i="26"/>
  <c r="AH71" i="26"/>
  <c r="AE72" i="26"/>
  <c r="AH72" i="26"/>
  <c r="AE73" i="26"/>
  <c r="AH73" i="26"/>
  <c r="AE74" i="26"/>
  <c r="AH74" i="26"/>
  <c r="AE75" i="26"/>
  <c r="AH75" i="26"/>
  <c r="AE76" i="26"/>
  <c r="AH76" i="26"/>
  <c r="AE77" i="26"/>
  <c r="AH77" i="26"/>
  <c r="AE78" i="26"/>
  <c r="AH78" i="26"/>
  <c r="AE79" i="26"/>
  <c r="AH79" i="26"/>
  <c r="AE80" i="26"/>
  <c r="AH80" i="26"/>
  <c r="AE81" i="26"/>
  <c r="AH81" i="26"/>
  <c r="AE82" i="26"/>
  <c r="AH82" i="26"/>
  <c r="AE83" i="26"/>
  <c r="AH83" i="26"/>
  <c r="AE84" i="26"/>
  <c r="AH84" i="26"/>
  <c r="AE85" i="26"/>
  <c r="AH85" i="26"/>
  <c r="AE86" i="26"/>
  <c r="AH86" i="26"/>
  <c r="AE87" i="26"/>
  <c r="AH87" i="26"/>
  <c r="AE88" i="26"/>
  <c r="AH88" i="26"/>
  <c r="AE89" i="26"/>
  <c r="AH89" i="26"/>
  <c r="AE90" i="26"/>
  <c r="AH90" i="26"/>
  <c r="AE91" i="26"/>
  <c r="AH91" i="26"/>
  <c r="AE92" i="26"/>
  <c r="AH92" i="26"/>
  <c r="AE93" i="26"/>
  <c r="AH93" i="26"/>
  <c r="AE94" i="26"/>
  <c r="AH94" i="26"/>
  <c r="AE95" i="26"/>
  <c r="AH95" i="26"/>
  <c r="AE96" i="26"/>
  <c r="AH96" i="26"/>
  <c r="AE97" i="26"/>
  <c r="AH97" i="26"/>
  <c r="AE98" i="26"/>
  <c r="AH98" i="26"/>
  <c r="AE99" i="26"/>
  <c r="AH99" i="26"/>
  <c r="AE100" i="26"/>
  <c r="AH100" i="26"/>
  <c r="AE101" i="26"/>
  <c r="AH101" i="26"/>
  <c r="AE102" i="26"/>
  <c r="AH102" i="26"/>
  <c r="AE103" i="26"/>
  <c r="AH103" i="26"/>
  <c r="AE104" i="26"/>
  <c r="AH104" i="26"/>
  <c r="AE105" i="26"/>
  <c r="AH105" i="26"/>
  <c r="AE106" i="26"/>
  <c r="AH106" i="26"/>
  <c r="AE107" i="26"/>
  <c r="AH107" i="26"/>
  <c r="AE108" i="26"/>
  <c r="AH108" i="26"/>
  <c r="AE109" i="26"/>
  <c r="AH109" i="26"/>
  <c r="AE110" i="26"/>
  <c r="AH110" i="26"/>
  <c r="AE111" i="26"/>
  <c r="AH111" i="26"/>
  <c r="AE112" i="26"/>
  <c r="AH112" i="26"/>
  <c r="AE113" i="26"/>
  <c r="AH113" i="26"/>
  <c r="AE114" i="26"/>
  <c r="AH114" i="26"/>
  <c r="AE115" i="26"/>
  <c r="AH115" i="26"/>
  <c r="AE116" i="26"/>
  <c r="AH116" i="26"/>
  <c r="AE117" i="26"/>
  <c r="AH117" i="26"/>
  <c r="AE118" i="26"/>
  <c r="AH118" i="26"/>
  <c r="AE119" i="26"/>
  <c r="AH119" i="26"/>
  <c r="AE120" i="26"/>
  <c r="AH120" i="26"/>
  <c r="AE121" i="26"/>
  <c r="AH121" i="26"/>
  <c r="AE122" i="26"/>
  <c r="AH122" i="26"/>
  <c r="AE123" i="26"/>
  <c r="AH123" i="26"/>
  <c r="AE124" i="26"/>
  <c r="AH124" i="26"/>
  <c r="AE125" i="26"/>
  <c r="AH125" i="26"/>
  <c r="AE126" i="26"/>
  <c r="AH126" i="26"/>
  <c r="AE127" i="26"/>
  <c r="AH127" i="26"/>
  <c r="AE128" i="26"/>
  <c r="AH128" i="26"/>
  <c r="AE129" i="26"/>
  <c r="AH129" i="26"/>
  <c r="AE130" i="26"/>
  <c r="AH130" i="26"/>
  <c r="AE131" i="26"/>
  <c r="AH131" i="26"/>
  <c r="AE132" i="26"/>
  <c r="AH132" i="26"/>
  <c r="AE133" i="26"/>
  <c r="AH133" i="26"/>
  <c r="AE134" i="26"/>
  <c r="AH134" i="26"/>
  <c r="AE135" i="26"/>
  <c r="AH135" i="26"/>
  <c r="AE136" i="26"/>
  <c r="AH136" i="26"/>
  <c r="AE137" i="26"/>
  <c r="AH137" i="26"/>
  <c r="AE138" i="26"/>
  <c r="AH138" i="26"/>
  <c r="AE139" i="26"/>
  <c r="AH139" i="26"/>
  <c r="AE140" i="26"/>
  <c r="AH140" i="26"/>
  <c r="AE141" i="26"/>
  <c r="AH141" i="26"/>
  <c r="AE142" i="26"/>
  <c r="AH142" i="26"/>
  <c r="AE143" i="26"/>
  <c r="AH143" i="26"/>
  <c r="AE144" i="26"/>
  <c r="AH144" i="26"/>
  <c r="AE145" i="26"/>
  <c r="AH145" i="26"/>
  <c r="AE146" i="26"/>
  <c r="AH146" i="26"/>
  <c r="AE147" i="26"/>
  <c r="AH147" i="26"/>
  <c r="AE148" i="26"/>
  <c r="AH148" i="26"/>
  <c r="AE149" i="26"/>
  <c r="AH149" i="26"/>
  <c r="AE150" i="26"/>
  <c r="AH150" i="26"/>
  <c r="AE151" i="26"/>
  <c r="AH151" i="26"/>
  <c r="AE152" i="26"/>
  <c r="AH152" i="26"/>
  <c r="AE153" i="26"/>
  <c r="AH153" i="26"/>
  <c r="AE154" i="26"/>
  <c r="AH154" i="26"/>
  <c r="AE155" i="26"/>
  <c r="AH155" i="26"/>
  <c r="AI155" i="26"/>
  <c r="AI154" i="26"/>
  <c r="AI153" i="26"/>
  <c r="AI152" i="26"/>
  <c r="AI151" i="26"/>
  <c r="AI150" i="26"/>
  <c r="AI149" i="26"/>
  <c r="AI148" i="26"/>
  <c r="AI147" i="26"/>
  <c r="AI146" i="26"/>
  <c r="AI145" i="26"/>
  <c r="AI144" i="26"/>
  <c r="AI143" i="26"/>
  <c r="AI142" i="26"/>
  <c r="AI141" i="26"/>
  <c r="AI140" i="26"/>
  <c r="AI139" i="26"/>
  <c r="AI138" i="26"/>
  <c r="AI137" i="26"/>
  <c r="AI136" i="26"/>
  <c r="AI135" i="26"/>
  <c r="AI134" i="26"/>
  <c r="AI133" i="26"/>
  <c r="AI132" i="26"/>
  <c r="AI131" i="26"/>
  <c r="AI130" i="26"/>
  <c r="AI129" i="26"/>
  <c r="AI128" i="26"/>
  <c r="AI127" i="26"/>
  <c r="AI126" i="26"/>
  <c r="AI125" i="26"/>
  <c r="AI124" i="26"/>
  <c r="AI123" i="26"/>
  <c r="AI122" i="26"/>
  <c r="AI121" i="26"/>
  <c r="AI120" i="26"/>
  <c r="AI119" i="26"/>
  <c r="AI118" i="26"/>
  <c r="AI117" i="26"/>
  <c r="AI116" i="26"/>
  <c r="AI115" i="26"/>
  <c r="AI114" i="26"/>
  <c r="AI113" i="26"/>
  <c r="AI112" i="26"/>
  <c r="AI111" i="26"/>
  <c r="AI110" i="26"/>
  <c r="AI109" i="26"/>
  <c r="AI108" i="26"/>
  <c r="AI107" i="26"/>
  <c r="AI106" i="26"/>
  <c r="AI105" i="26"/>
  <c r="AI104" i="26"/>
  <c r="AI103" i="26"/>
  <c r="AI102" i="26"/>
  <c r="AI101" i="26"/>
  <c r="AI100" i="26"/>
  <c r="AI99" i="26"/>
  <c r="AI98" i="26"/>
  <c r="AI97" i="26"/>
  <c r="AI96" i="26"/>
  <c r="AI95" i="26"/>
  <c r="AI94" i="26"/>
  <c r="AI93" i="26"/>
  <c r="AI92" i="26"/>
  <c r="AI91" i="26"/>
  <c r="AI90" i="26"/>
  <c r="AI89" i="26"/>
  <c r="AI88" i="26"/>
  <c r="AI87" i="26"/>
  <c r="AI86" i="26"/>
  <c r="AI85" i="26"/>
  <c r="AI84" i="26"/>
  <c r="AI83" i="26"/>
  <c r="AI82" i="26"/>
  <c r="AI81" i="26"/>
  <c r="AI80" i="26"/>
  <c r="AI79" i="26"/>
  <c r="AI78" i="26"/>
  <c r="AI77" i="26"/>
  <c r="AI76" i="26"/>
  <c r="AI75" i="26"/>
  <c r="AI74" i="26"/>
  <c r="AI73" i="26"/>
  <c r="AI72" i="26"/>
  <c r="AI71" i="26"/>
  <c r="AI70" i="26"/>
  <c r="AI69" i="26"/>
  <c r="AI68" i="26"/>
  <c r="AI67" i="26"/>
  <c r="AI66" i="26"/>
  <c r="AI65" i="26"/>
  <c r="AI64" i="26"/>
  <c r="AI63" i="26"/>
  <c r="AI62" i="26"/>
  <c r="AI61" i="26"/>
  <c r="AI60" i="26"/>
  <c r="AI59" i="26"/>
  <c r="AI58" i="26"/>
  <c r="AI57" i="26"/>
  <c r="AI56" i="26"/>
  <c r="AI55" i="26"/>
  <c r="AI54" i="26"/>
  <c r="AI53" i="26"/>
  <c r="AI52" i="26"/>
  <c r="AI51" i="26"/>
  <c r="AI50" i="26"/>
  <c r="AI49" i="26"/>
  <c r="AI48" i="26"/>
  <c r="AI47" i="26"/>
  <c r="AI46" i="26"/>
  <c r="AI45" i="26"/>
  <c r="AI44" i="26"/>
  <c r="AI43" i="26"/>
  <c r="AI42" i="26"/>
  <c r="AI41" i="26"/>
  <c r="AI40" i="26"/>
  <c r="AI39" i="26"/>
  <c r="AI38" i="26"/>
  <c r="AI37" i="26"/>
  <c r="AI36" i="26"/>
  <c r="AI5" i="26"/>
  <c r="AC31" i="21"/>
  <c r="AC32" i="21"/>
  <c r="AC33" i="21"/>
  <c r="AC34" i="21"/>
  <c r="AC35" i="21"/>
  <c r="AC36" i="21"/>
  <c r="AC37" i="21"/>
  <c r="AC38" i="21"/>
  <c r="AC39" i="21"/>
  <c r="AC40" i="21"/>
  <c r="AC41" i="21"/>
  <c r="AC42" i="21"/>
  <c r="AC43" i="21"/>
  <c r="AC44" i="21"/>
  <c r="AC45" i="21"/>
  <c r="AC46" i="21"/>
  <c r="AC47" i="21"/>
  <c r="AC48" i="21"/>
  <c r="AC49" i="21"/>
  <c r="AC50" i="21"/>
  <c r="AC51" i="21"/>
  <c r="AC52" i="21"/>
  <c r="AC53" i="21"/>
  <c r="AC54" i="21"/>
  <c r="AC55" i="21"/>
  <c r="AC56" i="21"/>
  <c r="AC57" i="21"/>
  <c r="AC58" i="21"/>
  <c r="AC59" i="21"/>
  <c r="AC60" i="21"/>
  <c r="AC61" i="21"/>
  <c r="AC62" i="21"/>
  <c r="AC63" i="21"/>
  <c r="AC64" i="21"/>
  <c r="AC65" i="21"/>
  <c r="AC66" i="21"/>
  <c r="AC67" i="21"/>
  <c r="AC68" i="21"/>
  <c r="AC69" i="21"/>
  <c r="AC70" i="21"/>
  <c r="AC71" i="21"/>
  <c r="AC72" i="21"/>
  <c r="AC73" i="21"/>
  <c r="AC74" i="21"/>
  <c r="AC75" i="21"/>
  <c r="AC76" i="21"/>
  <c r="AC77" i="21"/>
  <c r="AC78" i="21"/>
  <c r="AC79" i="21"/>
  <c r="AC80" i="21"/>
  <c r="AC81" i="21"/>
  <c r="AC82" i="21"/>
  <c r="AC83" i="21"/>
  <c r="AC84" i="21"/>
  <c r="AC85" i="21"/>
  <c r="AC86" i="21"/>
  <c r="AC87" i="21"/>
  <c r="AC88" i="21"/>
  <c r="AC89" i="21"/>
  <c r="AC90" i="21"/>
  <c r="AC91" i="21"/>
  <c r="AC92" i="21"/>
  <c r="AC93" i="21"/>
  <c r="AC94" i="21"/>
  <c r="AC95" i="21"/>
  <c r="AC96" i="21"/>
  <c r="AC97" i="21"/>
  <c r="AC98" i="21"/>
  <c r="AC99" i="21"/>
  <c r="AC100" i="21"/>
  <c r="AC101" i="21"/>
  <c r="AC102" i="21"/>
  <c r="AC103" i="21"/>
  <c r="AC104" i="21"/>
  <c r="AC105" i="21"/>
  <c r="AC106" i="21"/>
  <c r="AC107" i="21"/>
  <c r="AC108" i="21"/>
  <c r="AC109" i="21"/>
  <c r="AC110" i="21"/>
  <c r="AC111" i="21"/>
  <c r="AC112" i="21"/>
  <c r="AC113" i="21"/>
  <c r="AC114" i="21"/>
  <c r="AC115" i="21"/>
  <c r="AC116" i="21"/>
  <c r="AC117" i="21"/>
  <c r="AC118" i="21"/>
  <c r="AC119" i="21"/>
  <c r="AC120" i="21"/>
  <c r="AC121" i="21"/>
  <c r="AC122" i="21"/>
  <c r="AC123" i="21"/>
  <c r="AC124" i="21"/>
  <c r="AC125" i="21"/>
  <c r="AC126" i="21"/>
  <c r="AC127" i="21"/>
  <c r="AC128" i="21"/>
  <c r="AC129" i="21"/>
  <c r="AC130" i="21"/>
  <c r="AC131" i="21"/>
  <c r="AC132" i="21"/>
  <c r="AC133" i="21"/>
  <c r="AC134" i="21"/>
  <c r="AC135" i="21"/>
  <c r="AC136" i="21"/>
  <c r="AC137" i="21"/>
  <c r="AC138" i="21"/>
  <c r="AC139" i="21"/>
  <c r="AC140" i="21"/>
  <c r="AC141" i="21"/>
  <c r="AC142" i="21"/>
  <c r="AC143" i="21"/>
  <c r="AC144" i="21"/>
  <c r="AC145" i="21"/>
  <c r="AC146" i="21"/>
  <c r="AC147" i="21"/>
  <c r="AC148" i="21"/>
  <c r="AC149" i="21"/>
  <c r="AC150" i="21"/>
  <c r="AC151" i="21"/>
  <c r="AC152" i="21"/>
  <c r="AC153" i="21"/>
  <c r="AC154" i="21"/>
  <c r="AC155" i="21"/>
  <c r="AC156" i="21"/>
  <c r="AC157" i="21"/>
  <c r="AC158" i="21"/>
  <c r="AC159" i="21"/>
  <c r="AC160" i="21"/>
  <c r="AC161" i="21"/>
  <c r="AC162" i="21"/>
  <c r="AC163" i="21"/>
  <c r="AC164" i="21"/>
  <c r="AC165" i="21"/>
  <c r="AC166" i="21"/>
  <c r="AC167" i="21"/>
  <c r="AC168" i="21"/>
  <c r="AC169" i="21"/>
  <c r="AC170" i="21"/>
  <c r="AC171" i="21"/>
  <c r="AC172" i="21"/>
  <c r="AC173" i="21"/>
  <c r="AC174" i="21"/>
  <c r="AC175" i="21"/>
  <c r="AC176" i="21"/>
  <c r="AC177" i="21"/>
  <c r="AC178" i="21"/>
  <c r="AC179" i="21"/>
  <c r="AC180" i="21"/>
  <c r="AC181" i="21"/>
  <c r="AC182" i="21"/>
  <c r="AC183" i="21"/>
  <c r="AC184" i="21"/>
  <c r="AC185" i="21"/>
  <c r="AC186" i="21"/>
  <c r="AC187" i="21"/>
  <c r="AC188" i="21"/>
  <c r="AC189" i="21"/>
  <c r="AC190" i="21"/>
  <c r="AC191" i="21"/>
  <c r="AC192" i="21"/>
  <c r="AC193" i="21"/>
  <c r="AC194" i="21"/>
  <c r="AC195" i="21"/>
  <c r="AC196" i="21"/>
  <c r="AC197" i="21"/>
  <c r="AC198" i="21"/>
  <c r="AC199" i="21"/>
  <c r="AC200" i="21"/>
  <c r="AC201" i="21"/>
  <c r="AC202" i="21"/>
  <c r="AC203" i="21"/>
  <c r="AC204" i="21"/>
  <c r="AC205" i="21"/>
  <c r="AC5" i="21"/>
  <c r="AC6" i="21"/>
  <c r="AC7" i="21"/>
  <c r="AC8" i="21"/>
  <c r="AC9" i="21"/>
  <c r="AC10" i="21"/>
  <c r="AC11" i="21"/>
  <c r="AC12" i="21"/>
  <c r="AC13" i="21"/>
  <c r="AC14" i="21"/>
  <c r="AC15" i="21"/>
  <c r="AC16" i="21"/>
  <c r="AC17" i="21"/>
  <c r="AC18" i="21"/>
  <c r="AC19" i="21"/>
  <c r="AC20" i="21"/>
  <c r="AC21" i="21"/>
  <c r="AC22" i="21"/>
  <c r="AC23" i="21"/>
  <c r="AC24" i="21"/>
  <c r="AC25" i="21"/>
  <c r="AC26" i="21"/>
  <c r="AC27" i="21"/>
  <c r="AC28" i="21"/>
  <c r="AC29" i="21"/>
  <c r="AC30" i="21"/>
  <c r="D123" i="21"/>
  <c r="D123" i="26"/>
  <c r="D123" i="20"/>
  <c r="F11" i="19"/>
  <c r="AB6" i="21"/>
  <c r="AF6" i="21" s="1"/>
  <c r="F19" i="21"/>
  <c r="AB7" i="21"/>
  <c r="AB8" i="21"/>
  <c r="AB9" i="21"/>
  <c r="AB10" i="21"/>
  <c r="AB11" i="21"/>
  <c r="AB12" i="21"/>
  <c r="AB13" i="21"/>
  <c r="AB14" i="21"/>
  <c r="AB15" i="21"/>
  <c r="AB16" i="21"/>
  <c r="AB17" i="21"/>
  <c r="AB18" i="21"/>
  <c r="AB19" i="21"/>
  <c r="AB20" i="21"/>
  <c r="AB21" i="21"/>
  <c r="AB22" i="21"/>
  <c r="AB23" i="21"/>
  <c r="AB24" i="21"/>
  <c r="AB25" i="21"/>
  <c r="AB26" i="21"/>
  <c r="AB27" i="21"/>
  <c r="AB28" i="21"/>
  <c r="AB29" i="21"/>
  <c r="AB30" i="21"/>
  <c r="AD6" i="21"/>
  <c r="AD7" i="21"/>
  <c r="AD8" i="21"/>
  <c r="AD9" i="21"/>
  <c r="AD10" i="21"/>
  <c r="AD11" i="21"/>
  <c r="AD12" i="21"/>
  <c r="AD13" i="21"/>
  <c r="AD14" i="21"/>
  <c r="AD15" i="21"/>
  <c r="AD16" i="21"/>
  <c r="AD17" i="21"/>
  <c r="AD18" i="21"/>
  <c r="AD19" i="21"/>
  <c r="AD20" i="21"/>
  <c r="AD21" i="21"/>
  <c r="AD22" i="21"/>
  <c r="AD23" i="21"/>
  <c r="AD24" i="21"/>
  <c r="AD25" i="21"/>
  <c r="AD26" i="21"/>
  <c r="AD27" i="21"/>
  <c r="AD28" i="21"/>
  <c r="AD29" i="21"/>
  <c r="AD30" i="21"/>
  <c r="AE6" i="21"/>
  <c r="AE7" i="21"/>
  <c r="AE8" i="21"/>
  <c r="AE9" i="21"/>
  <c r="AE10" i="21"/>
  <c r="AE11" i="21"/>
  <c r="AE12" i="21"/>
  <c r="AE13" i="21"/>
  <c r="AE14" i="21"/>
  <c r="AE15" i="21"/>
  <c r="AE16" i="21"/>
  <c r="AE17" i="21"/>
  <c r="AE18" i="21"/>
  <c r="AE19" i="21"/>
  <c r="AE20" i="21"/>
  <c r="AE21" i="21"/>
  <c r="AE22" i="21"/>
  <c r="AE23" i="21"/>
  <c r="AE24" i="21"/>
  <c r="AE25" i="21"/>
  <c r="AE26" i="21"/>
  <c r="AE27" i="21"/>
  <c r="AE28" i="21"/>
  <c r="AE29" i="21"/>
  <c r="AE30" i="21"/>
  <c r="AB31" i="21"/>
  <c r="AD31" i="21"/>
  <c r="AE31" i="21"/>
  <c r="AB32" i="21"/>
  <c r="AD32" i="21"/>
  <c r="AE32" i="21"/>
  <c r="AB33" i="21"/>
  <c r="AD33" i="21"/>
  <c r="AE33" i="21"/>
  <c r="AB34" i="21"/>
  <c r="AD34" i="21"/>
  <c r="AE34" i="21"/>
  <c r="AB35" i="21"/>
  <c r="AD35" i="21"/>
  <c r="AE35" i="21"/>
  <c r="J6" i="21"/>
  <c r="J6" i="26"/>
  <c r="J6" i="20"/>
  <c r="K6" i="20" s="1"/>
  <c r="F11" i="13"/>
  <c r="C27" i="26"/>
  <c r="E82" i="13"/>
  <c r="F82" i="13"/>
  <c r="E83" i="13"/>
  <c r="F83" i="13"/>
  <c r="E84" i="13"/>
  <c r="F84" i="13"/>
  <c r="E85" i="13"/>
  <c r="F85" i="13"/>
  <c r="E86" i="13"/>
  <c r="F86" i="13"/>
  <c r="E87" i="13"/>
  <c r="F87" i="13"/>
  <c r="E88" i="13"/>
  <c r="F88" i="13"/>
  <c r="E89" i="13"/>
  <c r="F89" i="13"/>
  <c r="E90" i="13"/>
  <c r="F90" i="13"/>
  <c r="E91" i="13"/>
  <c r="F91" i="13"/>
  <c r="E92" i="13"/>
  <c r="F92" i="13"/>
  <c r="E93" i="13"/>
  <c r="F93" i="13"/>
  <c r="E96" i="13"/>
  <c r="F96" i="13"/>
  <c r="H86" i="19"/>
  <c r="C82" i="20"/>
  <c r="E82" i="20"/>
  <c r="F82" i="20"/>
  <c r="C83" i="20"/>
  <c r="E83" i="20"/>
  <c r="F83" i="20"/>
  <c r="C84" i="20"/>
  <c r="E84" i="20"/>
  <c r="AN35" i="20" s="1"/>
  <c r="F84" i="20"/>
  <c r="C85" i="20"/>
  <c r="E85" i="20"/>
  <c r="F85" i="20"/>
  <c r="C86" i="20"/>
  <c r="H86" i="20" s="1"/>
  <c r="E86" i="20"/>
  <c r="F86" i="20"/>
  <c r="C87" i="20"/>
  <c r="E87" i="20"/>
  <c r="F87" i="20"/>
  <c r="C88" i="20"/>
  <c r="E88" i="20"/>
  <c r="F88" i="20"/>
  <c r="C89" i="20"/>
  <c r="E89" i="20"/>
  <c r="F89" i="20"/>
  <c r="C90" i="20"/>
  <c r="E90" i="20"/>
  <c r="F90" i="20"/>
  <c r="C91" i="20"/>
  <c r="E91" i="20"/>
  <c r="F91" i="20"/>
  <c r="C92" i="20"/>
  <c r="E92" i="20"/>
  <c r="F92" i="20"/>
  <c r="C93" i="20"/>
  <c r="E93" i="20"/>
  <c r="F93" i="20"/>
  <c r="E94" i="20"/>
  <c r="F94" i="20"/>
  <c r="C82" i="26"/>
  <c r="E82" i="26"/>
  <c r="F82" i="26"/>
  <c r="C83" i="26"/>
  <c r="E83" i="26"/>
  <c r="F83" i="26"/>
  <c r="C84" i="26"/>
  <c r="E84" i="26"/>
  <c r="F84" i="26"/>
  <c r="C85" i="26"/>
  <c r="E85" i="26"/>
  <c r="F85" i="26"/>
  <c r="C86" i="26"/>
  <c r="E86" i="26"/>
  <c r="F86" i="26"/>
  <c r="C87" i="26"/>
  <c r="E87" i="26"/>
  <c r="F87" i="26"/>
  <c r="C88" i="26"/>
  <c r="E88" i="26"/>
  <c r="F88" i="26"/>
  <c r="C89" i="26"/>
  <c r="E89" i="26"/>
  <c r="F89" i="26"/>
  <c r="C90" i="26"/>
  <c r="E90" i="26"/>
  <c r="F90" i="26"/>
  <c r="C91" i="26"/>
  <c r="E91" i="26"/>
  <c r="F91" i="26"/>
  <c r="C92" i="26"/>
  <c r="E92" i="26"/>
  <c r="F92" i="26"/>
  <c r="C93" i="26"/>
  <c r="E93" i="26"/>
  <c r="F93" i="26"/>
  <c r="B26" i="26"/>
  <c r="C26" i="26" s="1"/>
  <c r="C28" i="26"/>
  <c r="C30" i="26" s="1"/>
  <c r="C32" i="26" s="1"/>
  <c r="E94" i="26"/>
  <c r="F94" i="26"/>
  <c r="E82" i="21"/>
  <c r="F82" i="21"/>
  <c r="E83" i="21"/>
  <c r="F83" i="21"/>
  <c r="E84" i="21"/>
  <c r="F84" i="21"/>
  <c r="E85" i="21"/>
  <c r="F85" i="21"/>
  <c r="E86" i="21"/>
  <c r="F86" i="21"/>
  <c r="E87" i="21"/>
  <c r="F87" i="21"/>
  <c r="E88" i="21"/>
  <c r="F88" i="21"/>
  <c r="E89" i="21"/>
  <c r="F89" i="21"/>
  <c r="E90" i="21"/>
  <c r="F90" i="21"/>
  <c r="E91" i="21"/>
  <c r="F91" i="21"/>
  <c r="E92" i="21"/>
  <c r="F92" i="21"/>
  <c r="E93" i="21"/>
  <c r="F93" i="21"/>
  <c r="E94" i="21"/>
  <c r="F94" i="21"/>
  <c r="K24" i="24"/>
  <c r="L24" i="24"/>
  <c r="M24" i="24"/>
  <c r="N24" i="24"/>
  <c r="O24" i="24"/>
  <c r="P24" i="24"/>
  <c r="Q24" i="24"/>
  <c r="G108" i="21"/>
  <c r="G108" i="26"/>
  <c r="G108" i="20"/>
  <c r="G109" i="13"/>
  <c r="B27" i="21"/>
  <c r="B26" i="21"/>
  <c r="E25" i="21"/>
  <c r="F25" i="21" s="1"/>
  <c r="G25" i="21" s="1"/>
  <c r="Q6" i="21"/>
  <c r="R6" i="21"/>
  <c r="S6" i="21" s="1"/>
  <c r="T6" i="21" s="1"/>
  <c r="F5" i="21"/>
  <c r="F15" i="21"/>
  <c r="U6" i="21"/>
  <c r="F6" i="21"/>
  <c r="V6" i="21"/>
  <c r="Q7" i="21"/>
  <c r="R7" i="21"/>
  <c r="U7" i="21"/>
  <c r="V7" i="21"/>
  <c r="Q8" i="21"/>
  <c r="R8" i="21"/>
  <c r="S8" i="21" s="1"/>
  <c r="U8" i="21"/>
  <c r="V8" i="21"/>
  <c r="Q9" i="21"/>
  <c r="R9" i="21"/>
  <c r="U9" i="21"/>
  <c r="V9" i="21"/>
  <c r="Q10" i="21"/>
  <c r="R10" i="21"/>
  <c r="S10" i="21" s="1"/>
  <c r="U10" i="21"/>
  <c r="V10" i="21"/>
  <c r="Q11" i="21"/>
  <c r="R11" i="21"/>
  <c r="S11" i="21" s="1"/>
  <c r="T11" i="21" s="1"/>
  <c r="U11" i="21"/>
  <c r="V11" i="21"/>
  <c r="Q12" i="21"/>
  <c r="R12" i="21"/>
  <c r="U12" i="21"/>
  <c r="V12" i="21"/>
  <c r="Q13" i="21"/>
  <c r="R13" i="21"/>
  <c r="S13" i="21" s="1"/>
  <c r="U13" i="21"/>
  <c r="V13" i="21"/>
  <c r="Q14" i="21"/>
  <c r="R14" i="21"/>
  <c r="S14" i="21" s="1"/>
  <c r="T14" i="21" s="1"/>
  <c r="X14" i="21" s="1"/>
  <c r="U14" i="21"/>
  <c r="V14" i="21"/>
  <c r="Q15" i="21"/>
  <c r="R15" i="21"/>
  <c r="S15" i="21" s="1"/>
  <c r="U15" i="21"/>
  <c r="V15" i="21"/>
  <c r="E26" i="21"/>
  <c r="F26" i="21" s="1"/>
  <c r="Q16" i="21"/>
  <c r="R16" i="21"/>
  <c r="S16" i="21" s="1"/>
  <c r="U16" i="21"/>
  <c r="V16" i="21"/>
  <c r="Q17" i="21"/>
  <c r="R17" i="21"/>
  <c r="S17" i="21" s="1"/>
  <c r="T17" i="21" s="1"/>
  <c r="U17" i="21"/>
  <c r="V17" i="21"/>
  <c r="Q18" i="21"/>
  <c r="R18" i="21"/>
  <c r="S18" i="21" s="1"/>
  <c r="U18" i="21"/>
  <c r="V18" i="21"/>
  <c r="Q19" i="21"/>
  <c r="R19" i="21"/>
  <c r="U19" i="21"/>
  <c r="V19" i="21"/>
  <c r="Q20" i="21"/>
  <c r="R20" i="21"/>
  <c r="S20" i="21" s="1"/>
  <c r="U20" i="21"/>
  <c r="V20" i="21"/>
  <c r="B28" i="21"/>
  <c r="E27" i="21"/>
  <c r="F27" i="21"/>
  <c r="Q21" i="21"/>
  <c r="R21" i="21"/>
  <c r="S21" i="21" s="1"/>
  <c r="T21" i="21" s="1"/>
  <c r="U21" i="21"/>
  <c r="V21" i="21"/>
  <c r="X21" i="21"/>
  <c r="Q22" i="21"/>
  <c r="R22" i="21"/>
  <c r="U22" i="21"/>
  <c r="V22" i="21"/>
  <c r="Q23" i="21"/>
  <c r="R23" i="21"/>
  <c r="S23" i="21"/>
  <c r="T23" i="21" s="1"/>
  <c r="U23" i="21"/>
  <c r="V23" i="21"/>
  <c r="Q24" i="21"/>
  <c r="R24" i="21"/>
  <c r="S24" i="21" s="1"/>
  <c r="U24" i="21"/>
  <c r="V24" i="21"/>
  <c r="Q25" i="21"/>
  <c r="R25" i="21"/>
  <c r="S25" i="21"/>
  <c r="U25" i="21"/>
  <c r="V25" i="21"/>
  <c r="E28" i="21"/>
  <c r="F28" i="21" s="1"/>
  <c r="Q26" i="21"/>
  <c r="R26" i="21"/>
  <c r="S26" i="21"/>
  <c r="T26" i="21" s="1"/>
  <c r="U26" i="21"/>
  <c r="V26" i="21"/>
  <c r="Q27" i="21"/>
  <c r="R27" i="21"/>
  <c r="S27" i="21" s="1"/>
  <c r="U27" i="21"/>
  <c r="V27" i="21"/>
  <c r="Q28" i="21"/>
  <c r="R28" i="21"/>
  <c r="S28" i="21"/>
  <c r="U28" i="21"/>
  <c r="V28" i="21"/>
  <c r="Q29" i="21"/>
  <c r="R29" i="21"/>
  <c r="S29" i="21" s="1"/>
  <c r="T29" i="21" s="1"/>
  <c r="U29" i="21"/>
  <c r="V29" i="21"/>
  <c r="Q30" i="21"/>
  <c r="R30" i="21"/>
  <c r="U30" i="21"/>
  <c r="V30" i="21"/>
  <c r="R31" i="21"/>
  <c r="S31" i="21" s="1"/>
  <c r="T31" i="21" s="1"/>
  <c r="U31" i="21"/>
  <c r="V31" i="21"/>
  <c r="X31" i="21"/>
  <c r="R32" i="21"/>
  <c r="U32" i="21"/>
  <c r="V32" i="21"/>
  <c r="R33" i="21"/>
  <c r="S33" i="21" s="1"/>
  <c r="U33" i="21"/>
  <c r="V33" i="21"/>
  <c r="R34" i="21"/>
  <c r="S34" i="21" s="1"/>
  <c r="U34" i="21"/>
  <c r="V34" i="21"/>
  <c r="R35" i="21"/>
  <c r="S35" i="21" s="1"/>
  <c r="T35" i="21" s="1"/>
  <c r="U35" i="21"/>
  <c r="V35" i="21"/>
  <c r="R36" i="21"/>
  <c r="S36" i="21"/>
  <c r="T36" i="21" s="1"/>
  <c r="U36" i="21"/>
  <c r="V36" i="21"/>
  <c r="R37" i="21"/>
  <c r="S37" i="21" s="1"/>
  <c r="U37" i="21"/>
  <c r="V37" i="21"/>
  <c r="R38" i="21"/>
  <c r="S38" i="21" s="1"/>
  <c r="U38" i="21"/>
  <c r="V38" i="21"/>
  <c r="R39" i="21"/>
  <c r="S39" i="21" s="1"/>
  <c r="T39" i="21" s="1"/>
  <c r="U39" i="21"/>
  <c r="V39" i="21"/>
  <c r="R40" i="21"/>
  <c r="S40" i="21" s="1"/>
  <c r="T40" i="21" s="1"/>
  <c r="U40" i="21"/>
  <c r="V40" i="21"/>
  <c r="R41" i="21"/>
  <c r="S41" i="21"/>
  <c r="U41" i="21"/>
  <c r="V41" i="21"/>
  <c r="R42" i="21"/>
  <c r="S42" i="21" s="1"/>
  <c r="U42" i="21"/>
  <c r="V42" i="21"/>
  <c r="R43" i="21"/>
  <c r="S43" i="21" s="1"/>
  <c r="T43" i="21" s="1"/>
  <c r="U43" i="21"/>
  <c r="V43" i="21"/>
  <c r="R44" i="21"/>
  <c r="S44" i="21" s="1"/>
  <c r="T44" i="21" s="1"/>
  <c r="U44" i="21"/>
  <c r="V44" i="21"/>
  <c r="R45" i="21"/>
  <c r="S45" i="21"/>
  <c r="U45" i="21"/>
  <c r="V45" i="21"/>
  <c r="R46" i="21"/>
  <c r="S46" i="21" s="1"/>
  <c r="U46" i="21"/>
  <c r="V46" i="21"/>
  <c r="R47" i="21"/>
  <c r="S47" i="21" s="1"/>
  <c r="U47" i="21"/>
  <c r="V47" i="21"/>
  <c r="R48" i="21"/>
  <c r="S48" i="21"/>
  <c r="T48" i="21" s="1"/>
  <c r="U48" i="21"/>
  <c r="V48" i="21"/>
  <c r="R49" i="21"/>
  <c r="S49" i="21" s="1"/>
  <c r="U49" i="21"/>
  <c r="V49" i="21"/>
  <c r="R50" i="21"/>
  <c r="S50" i="21" s="1"/>
  <c r="U50" i="21"/>
  <c r="V50" i="21"/>
  <c r="R51" i="21"/>
  <c r="S51" i="21" s="1"/>
  <c r="U51" i="21"/>
  <c r="V51" i="21"/>
  <c r="R52" i="21"/>
  <c r="S52" i="21" s="1"/>
  <c r="T52" i="21" s="1"/>
  <c r="U52" i="21"/>
  <c r="V52" i="21"/>
  <c r="R53" i="21"/>
  <c r="S53" i="21" s="1"/>
  <c r="U53" i="21"/>
  <c r="V53" i="21"/>
  <c r="R54" i="21"/>
  <c r="S54" i="21" s="1"/>
  <c r="U54" i="21"/>
  <c r="V54" i="21"/>
  <c r="R55" i="21"/>
  <c r="S55" i="21" s="1"/>
  <c r="U55" i="21"/>
  <c r="V55" i="21"/>
  <c r="R56" i="21"/>
  <c r="S56" i="21"/>
  <c r="T56" i="21" s="1"/>
  <c r="U56" i="21"/>
  <c r="V56" i="21"/>
  <c r="R57" i="21"/>
  <c r="S57" i="21" s="1"/>
  <c r="U57" i="21"/>
  <c r="V57" i="21"/>
  <c r="R58" i="21"/>
  <c r="S58" i="21" s="1"/>
  <c r="U58" i="21"/>
  <c r="V58" i="21"/>
  <c r="R59" i="21"/>
  <c r="S59" i="21"/>
  <c r="U59" i="21"/>
  <c r="V59" i="21"/>
  <c r="R60" i="21"/>
  <c r="S60" i="21"/>
  <c r="T60" i="21" s="1"/>
  <c r="U60" i="21"/>
  <c r="V60" i="21"/>
  <c r="R61" i="21"/>
  <c r="S61" i="21"/>
  <c r="U61" i="21"/>
  <c r="V61" i="21"/>
  <c r="R62" i="21"/>
  <c r="S62" i="21" s="1"/>
  <c r="U62" i="21"/>
  <c r="V62" i="21"/>
  <c r="R63" i="21"/>
  <c r="S63" i="21" s="1"/>
  <c r="T63" i="21" s="1"/>
  <c r="U63" i="21"/>
  <c r="V63" i="21"/>
  <c r="R64" i="21"/>
  <c r="U64" i="21"/>
  <c r="V64" i="21"/>
  <c r="R65" i="21"/>
  <c r="S65" i="21"/>
  <c r="U65" i="21"/>
  <c r="V65" i="21"/>
  <c r="R66" i="21"/>
  <c r="S66" i="21" s="1"/>
  <c r="U66" i="21"/>
  <c r="V66" i="21"/>
  <c r="R67" i="21"/>
  <c r="S67" i="21" s="1"/>
  <c r="T67" i="21" s="1"/>
  <c r="U67" i="21"/>
  <c r="V67" i="21"/>
  <c r="R68" i="21"/>
  <c r="S68" i="21"/>
  <c r="T68" i="21" s="1"/>
  <c r="U68" i="21"/>
  <c r="V68" i="21"/>
  <c r="R69" i="21"/>
  <c r="S69" i="21" s="1"/>
  <c r="U69" i="21"/>
  <c r="V69" i="21"/>
  <c r="R70" i="21"/>
  <c r="S70" i="21" s="1"/>
  <c r="U70" i="21"/>
  <c r="V70" i="21"/>
  <c r="R71" i="21"/>
  <c r="S71" i="21"/>
  <c r="T71" i="21" s="1"/>
  <c r="X71" i="21" s="1"/>
  <c r="U71" i="21"/>
  <c r="V71" i="21"/>
  <c r="R72" i="21"/>
  <c r="S72" i="21" s="1"/>
  <c r="T72" i="21" s="1"/>
  <c r="U72" i="21"/>
  <c r="V72" i="21"/>
  <c r="R73" i="21"/>
  <c r="S73" i="21"/>
  <c r="U73" i="21"/>
  <c r="V73" i="21"/>
  <c r="R74" i="21"/>
  <c r="S74" i="21" s="1"/>
  <c r="U74" i="21"/>
  <c r="V74" i="21"/>
  <c r="R75" i="21"/>
  <c r="S75" i="21" s="1"/>
  <c r="T75" i="21" s="1"/>
  <c r="U75" i="21"/>
  <c r="V75" i="21"/>
  <c r="R76" i="21"/>
  <c r="S76" i="21"/>
  <c r="T76" i="21" s="1"/>
  <c r="U76" i="21"/>
  <c r="V76" i="21"/>
  <c r="R77" i="21"/>
  <c r="S77" i="21"/>
  <c r="U77" i="21"/>
  <c r="V77" i="21"/>
  <c r="R78" i="21"/>
  <c r="S78" i="21" s="1"/>
  <c r="U78" i="21"/>
  <c r="V78" i="21"/>
  <c r="R79" i="21"/>
  <c r="S79" i="21" s="1"/>
  <c r="U79" i="21"/>
  <c r="V79" i="21"/>
  <c r="R80" i="21"/>
  <c r="S80" i="21" s="1"/>
  <c r="T80" i="21" s="1"/>
  <c r="U80" i="21"/>
  <c r="V80" i="21"/>
  <c r="R81" i="21"/>
  <c r="S81" i="21" s="1"/>
  <c r="U81" i="21"/>
  <c r="V81" i="21"/>
  <c r="R82" i="21"/>
  <c r="S82" i="21" s="1"/>
  <c r="U82" i="21"/>
  <c r="V82" i="21"/>
  <c r="R83" i="21"/>
  <c r="S83" i="21" s="1"/>
  <c r="T83" i="21" s="1"/>
  <c r="U83" i="21"/>
  <c r="X83" i="21" s="1"/>
  <c r="V83" i="21"/>
  <c r="R84" i="21"/>
  <c r="S84" i="21"/>
  <c r="T84" i="21" s="1"/>
  <c r="U84" i="21"/>
  <c r="V84" i="21"/>
  <c r="R85" i="21"/>
  <c r="S85" i="21"/>
  <c r="U85" i="21"/>
  <c r="V85" i="21"/>
  <c r="R86" i="21"/>
  <c r="U86" i="21"/>
  <c r="V86" i="21"/>
  <c r="R87" i="21"/>
  <c r="S87" i="21" s="1"/>
  <c r="T87" i="21" s="1"/>
  <c r="U87" i="21"/>
  <c r="V87" i="21"/>
  <c r="R88" i="21"/>
  <c r="S88" i="21"/>
  <c r="T88" i="21" s="1"/>
  <c r="U88" i="21"/>
  <c r="V88" i="21"/>
  <c r="R89" i="21"/>
  <c r="S89" i="21" s="1"/>
  <c r="U89" i="21"/>
  <c r="V89" i="21"/>
  <c r="R90" i="21"/>
  <c r="S90" i="21" s="1"/>
  <c r="U90" i="21"/>
  <c r="V90" i="21"/>
  <c r="R91" i="21"/>
  <c r="S91" i="21" s="1"/>
  <c r="T91" i="21" s="1"/>
  <c r="U91" i="21"/>
  <c r="V91" i="21"/>
  <c r="R92" i="21"/>
  <c r="S92" i="21"/>
  <c r="T92" i="21" s="1"/>
  <c r="U92" i="21"/>
  <c r="V92" i="21"/>
  <c r="R93" i="21"/>
  <c r="S93" i="21"/>
  <c r="U93" i="21"/>
  <c r="V93" i="21"/>
  <c r="R94" i="21"/>
  <c r="S94" i="21" s="1"/>
  <c r="U94" i="21"/>
  <c r="V94" i="21"/>
  <c r="R95" i="21"/>
  <c r="S95" i="21" s="1"/>
  <c r="T95" i="21" s="1"/>
  <c r="U95" i="21"/>
  <c r="V95" i="21"/>
  <c r="R96" i="21"/>
  <c r="S96" i="21"/>
  <c r="T96" i="21" s="1"/>
  <c r="U96" i="21"/>
  <c r="V96" i="21"/>
  <c r="R97" i="21"/>
  <c r="U97" i="21"/>
  <c r="V97" i="21"/>
  <c r="R98" i="21"/>
  <c r="S98" i="21" s="1"/>
  <c r="U98" i="21"/>
  <c r="V98" i="21"/>
  <c r="R99" i="21"/>
  <c r="S99" i="21" s="1"/>
  <c r="T99" i="21" s="1"/>
  <c r="U99" i="21"/>
  <c r="V99" i="21"/>
  <c r="R100" i="21"/>
  <c r="S100" i="21" s="1"/>
  <c r="T100" i="21" s="1"/>
  <c r="U100" i="21"/>
  <c r="V100" i="21"/>
  <c r="R101" i="21"/>
  <c r="S101" i="21"/>
  <c r="U101" i="21"/>
  <c r="V101" i="21"/>
  <c r="R102" i="21"/>
  <c r="S102" i="21" s="1"/>
  <c r="U102" i="21"/>
  <c r="V102" i="21"/>
  <c r="R103" i="21"/>
  <c r="S103" i="21" s="1"/>
  <c r="T103" i="21" s="1"/>
  <c r="U103" i="21"/>
  <c r="V103" i="21"/>
  <c r="R104" i="21"/>
  <c r="U104" i="21"/>
  <c r="V104" i="21"/>
  <c r="R105" i="21"/>
  <c r="S105" i="21" s="1"/>
  <c r="U105" i="21"/>
  <c r="V105" i="21"/>
  <c r="R106" i="21"/>
  <c r="S106" i="21" s="1"/>
  <c r="U106" i="21"/>
  <c r="V106" i="21"/>
  <c r="R107" i="21"/>
  <c r="S107" i="21" s="1"/>
  <c r="T107" i="21" s="1"/>
  <c r="U107" i="21"/>
  <c r="V107" i="21"/>
  <c r="R108" i="21"/>
  <c r="S108" i="21"/>
  <c r="T108" i="21" s="1"/>
  <c r="U108" i="21"/>
  <c r="V108" i="21"/>
  <c r="R109" i="21"/>
  <c r="S109" i="21"/>
  <c r="U109" i="21"/>
  <c r="V109" i="21"/>
  <c r="R110" i="21"/>
  <c r="S110" i="21" s="1"/>
  <c r="U110" i="21"/>
  <c r="V110" i="21"/>
  <c r="R111" i="21"/>
  <c r="U111" i="21"/>
  <c r="V111" i="21"/>
  <c r="R112" i="21"/>
  <c r="S112" i="21" s="1"/>
  <c r="T112" i="21" s="1"/>
  <c r="U112" i="21"/>
  <c r="V112" i="21"/>
  <c r="R113" i="21"/>
  <c r="S113" i="21"/>
  <c r="U113" i="21"/>
  <c r="V113" i="21"/>
  <c r="R114" i="21"/>
  <c r="S114" i="21" s="1"/>
  <c r="U114" i="21"/>
  <c r="V114" i="21"/>
  <c r="R115" i="21"/>
  <c r="S115" i="21" s="1"/>
  <c r="T115" i="21" s="1"/>
  <c r="U115" i="21"/>
  <c r="V115" i="21"/>
  <c r="R116" i="21"/>
  <c r="S116" i="21" s="1"/>
  <c r="T116" i="21" s="1"/>
  <c r="U116" i="21"/>
  <c r="V116" i="21"/>
  <c r="R117" i="21"/>
  <c r="U117" i="21"/>
  <c r="V117" i="21"/>
  <c r="R118" i="21"/>
  <c r="S118" i="21" s="1"/>
  <c r="U118" i="21"/>
  <c r="V118" i="21"/>
  <c r="R119" i="21"/>
  <c r="S119" i="21" s="1"/>
  <c r="T119" i="21" s="1"/>
  <c r="U119" i="21"/>
  <c r="V119" i="21"/>
  <c r="R120" i="21"/>
  <c r="S120" i="21" s="1"/>
  <c r="U120" i="21"/>
  <c r="V120" i="21"/>
  <c r="R121" i="21"/>
  <c r="S121" i="21" s="1"/>
  <c r="U121" i="21"/>
  <c r="V121" i="21"/>
  <c r="R122" i="21"/>
  <c r="S122" i="21" s="1"/>
  <c r="U122" i="21"/>
  <c r="V122" i="21"/>
  <c r="R123" i="21"/>
  <c r="S123" i="21" s="1"/>
  <c r="U123" i="21"/>
  <c r="V123" i="21"/>
  <c r="R124" i="21"/>
  <c r="S124" i="21" s="1"/>
  <c r="U124" i="21"/>
  <c r="V124" i="21"/>
  <c r="R125" i="21"/>
  <c r="S125" i="21"/>
  <c r="U125" i="21"/>
  <c r="V125" i="21"/>
  <c r="R126" i="21"/>
  <c r="S126" i="21" s="1"/>
  <c r="U126" i="21"/>
  <c r="V126" i="21"/>
  <c r="R127" i="21"/>
  <c r="S127" i="21" s="1"/>
  <c r="T127" i="21" s="1"/>
  <c r="U127" i="21"/>
  <c r="V127" i="21"/>
  <c r="R128" i="21"/>
  <c r="S128" i="21" s="1"/>
  <c r="T128" i="21" s="1"/>
  <c r="U128" i="21"/>
  <c r="V128" i="21"/>
  <c r="R129" i="21"/>
  <c r="S129" i="21"/>
  <c r="U129" i="21"/>
  <c r="V129" i="21"/>
  <c r="R130" i="21"/>
  <c r="S130" i="21" s="1"/>
  <c r="U130" i="21"/>
  <c r="V130" i="21"/>
  <c r="R131" i="21"/>
  <c r="S131" i="21" s="1"/>
  <c r="T131" i="21" s="1"/>
  <c r="X131" i="21" s="1"/>
  <c r="U131" i="21"/>
  <c r="V131" i="21"/>
  <c r="R132" i="21"/>
  <c r="S132" i="21" s="1"/>
  <c r="U132" i="21"/>
  <c r="V132" i="21"/>
  <c r="R133" i="21"/>
  <c r="S133" i="21" s="1"/>
  <c r="U133" i="21"/>
  <c r="V133" i="21"/>
  <c r="R134" i="21"/>
  <c r="S134" i="21" s="1"/>
  <c r="U134" i="21"/>
  <c r="V134" i="21"/>
  <c r="R135" i="21"/>
  <c r="S135" i="21" s="1"/>
  <c r="T135" i="21" s="1"/>
  <c r="U135" i="21"/>
  <c r="V135" i="21"/>
  <c r="R136" i="21"/>
  <c r="S136" i="21" s="1"/>
  <c r="U136" i="21"/>
  <c r="V136" i="21"/>
  <c r="R137" i="21"/>
  <c r="S137" i="21" s="1"/>
  <c r="U137" i="21"/>
  <c r="V137" i="21"/>
  <c r="R138" i="21"/>
  <c r="S138" i="21" s="1"/>
  <c r="U138" i="21"/>
  <c r="V138" i="21"/>
  <c r="R139" i="21"/>
  <c r="S139" i="21" s="1"/>
  <c r="T139" i="21" s="1"/>
  <c r="U139" i="21"/>
  <c r="V139" i="21"/>
  <c r="R140" i="21"/>
  <c r="S140" i="21" s="1"/>
  <c r="U140" i="21"/>
  <c r="V140" i="21"/>
  <c r="R141" i="21"/>
  <c r="S141" i="21"/>
  <c r="U141" i="21"/>
  <c r="V141" i="21"/>
  <c r="R142" i="21"/>
  <c r="S142" i="21" s="1"/>
  <c r="U142" i="21"/>
  <c r="V142" i="21"/>
  <c r="R143" i="21"/>
  <c r="S143" i="21" s="1"/>
  <c r="T143" i="21" s="1"/>
  <c r="U143" i="21"/>
  <c r="V143" i="21"/>
  <c r="R144" i="21"/>
  <c r="S144" i="21" s="1"/>
  <c r="U144" i="21"/>
  <c r="V144" i="21"/>
  <c r="R145" i="21"/>
  <c r="S145" i="21" s="1"/>
  <c r="U145" i="21"/>
  <c r="V145" i="21"/>
  <c r="R146" i="21"/>
  <c r="S146" i="21" s="1"/>
  <c r="U146" i="21"/>
  <c r="V146" i="21"/>
  <c r="R147" i="21"/>
  <c r="S147" i="21" s="1"/>
  <c r="T147" i="21" s="1"/>
  <c r="U147" i="21"/>
  <c r="V147" i="21"/>
  <c r="R148" i="21"/>
  <c r="S148" i="21" s="1"/>
  <c r="U148" i="21"/>
  <c r="V148" i="21"/>
  <c r="R149" i="21"/>
  <c r="S149" i="21"/>
  <c r="U149" i="21"/>
  <c r="V149" i="21"/>
  <c r="R150" i="21"/>
  <c r="S150" i="21" s="1"/>
  <c r="U150" i="21"/>
  <c r="V150" i="21"/>
  <c r="R151" i="21"/>
  <c r="S151" i="21" s="1"/>
  <c r="T151" i="21" s="1"/>
  <c r="U151" i="21"/>
  <c r="V151" i="21"/>
  <c r="R152" i="21"/>
  <c r="S152" i="21" s="1"/>
  <c r="T152" i="21" s="1"/>
  <c r="U152" i="21"/>
  <c r="V152" i="21"/>
  <c r="R153" i="21"/>
  <c r="S153" i="21"/>
  <c r="U153" i="21"/>
  <c r="V153" i="21"/>
  <c r="R154" i="21"/>
  <c r="S154" i="21" s="1"/>
  <c r="U154" i="21"/>
  <c r="V154" i="21"/>
  <c r="R155" i="21"/>
  <c r="S155" i="21" s="1"/>
  <c r="T155" i="21" s="1"/>
  <c r="U155" i="21"/>
  <c r="V155" i="21"/>
  <c r="R156" i="21"/>
  <c r="S156" i="21" s="1"/>
  <c r="T156" i="21" s="1"/>
  <c r="U156" i="21"/>
  <c r="V156" i="21"/>
  <c r="R157" i="21"/>
  <c r="S157" i="21" s="1"/>
  <c r="U157" i="21"/>
  <c r="V157" i="21"/>
  <c r="R158" i="21"/>
  <c r="S158" i="21" s="1"/>
  <c r="U158" i="21"/>
  <c r="V158" i="21"/>
  <c r="R159" i="21"/>
  <c r="S159" i="21" s="1"/>
  <c r="T159" i="21" s="1"/>
  <c r="U159" i="21"/>
  <c r="V159" i="21"/>
  <c r="R160" i="21"/>
  <c r="S160" i="21" s="1"/>
  <c r="U160" i="21"/>
  <c r="V160" i="21"/>
  <c r="R161" i="21"/>
  <c r="S161" i="21" s="1"/>
  <c r="U161" i="21"/>
  <c r="V161" i="21"/>
  <c r="R162" i="21"/>
  <c r="S162" i="21" s="1"/>
  <c r="U162" i="21"/>
  <c r="V162" i="21"/>
  <c r="R163" i="21"/>
  <c r="S163" i="21"/>
  <c r="U163" i="21"/>
  <c r="V163" i="21"/>
  <c r="R164" i="21"/>
  <c r="S164" i="21" s="1"/>
  <c r="U164" i="21"/>
  <c r="V164" i="21"/>
  <c r="R165" i="21"/>
  <c r="S165" i="21"/>
  <c r="U165" i="21"/>
  <c r="V165" i="21"/>
  <c r="R166" i="21"/>
  <c r="S166" i="21" s="1"/>
  <c r="U166" i="21"/>
  <c r="V166" i="21"/>
  <c r="R167" i="21"/>
  <c r="S167" i="21" s="1"/>
  <c r="T167" i="21" s="1"/>
  <c r="U167" i="21"/>
  <c r="V167" i="21"/>
  <c r="R168" i="21"/>
  <c r="S168" i="21" s="1"/>
  <c r="T168" i="21" s="1"/>
  <c r="U168" i="21"/>
  <c r="V168" i="21"/>
  <c r="R169" i="21"/>
  <c r="S169" i="21" s="1"/>
  <c r="U169" i="21"/>
  <c r="V169" i="21"/>
  <c r="R170" i="21"/>
  <c r="S170" i="21" s="1"/>
  <c r="U170" i="21"/>
  <c r="V170" i="21"/>
  <c r="R171" i="21"/>
  <c r="S171" i="21" s="1"/>
  <c r="T171" i="21" s="1"/>
  <c r="U171" i="21"/>
  <c r="V171" i="21"/>
  <c r="R172" i="21"/>
  <c r="S172" i="21" s="1"/>
  <c r="U172" i="21"/>
  <c r="V172" i="21"/>
  <c r="R173" i="21"/>
  <c r="S173" i="21" s="1"/>
  <c r="U173" i="21"/>
  <c r="V173" i="21"/>
  <c r="R174" i="21"/>
  <c r="S174" i="21" s="1"/>
  <c r="U174" i="21"/>
  <c r="V174" i="21"/>
  <c r="R175" i="21"/>
  <c r="S175" i="21" s="1"/>
  <c r="U175" i="21"/>
  <c r="V175" i="21"/>
  <c r="R176" i="21"/>
  <c r="S176" i="21" s="1"/>
  <c r="U176" i="21"/>
  <c r="V176" i="21"/>
  <c r="R177" i="21"/>
  <c r="S177" i="21"/>
  <c r="U177" i="21"/>
  <c r="V177" i="21"/>
  <c r="R178" i="21"/>
  <c r="S178" i="21" s="1"/>
  <c r="U178" i="21"/>
  <c r="V178" i="21"/>
  <c r="R179" i="21"/>
  <c r="S179" i="21" s="1"/>
  <c r="T179" i="21" s="1"/>
  <c r="U179" i="21"/>
  <c r="V179" i="21"/>
  <c r="R180" i="21"/>
  <c r="S180" i="21" s="1"/>
  <c r="U180" i="21"/>
  <c r="V180" i="21"/>
  <c r="R181" i="21"/>
  <c r="S181" i="21"/>
  <c r="U181" i="21"/>
  <c r="V181" i="21"/>
  <c r="R182" i="21"/>
  <c r="S182" i="21" s="1"/>
  <c r="U182" i="21"/>
  <c r="V182" i="21"/>
  <c r="R183" i="21"/>
  <c r="S183" i="21" s="1"/>
  <c r="T183" i="21" s="1"/>
  <c r="U183" i="21"/>
  <c r="V183" i="21"/>
  <c r="R184" i="21"/>
  <c r="S184" i="21"/>
  <c r="T184" i="21" s="1"/>
  <c r="U184" i="21"/>
  <c r="V184" i="21"/>
  <c r="R185" i="21"/>
  <c r="S185" i="21" s="1"/>
  <c r="U185" i="21"/>
  <c r="V185" i="21"/>
  <c r="R186" i="21"/>
  <c r="S186" i="21" s="1"/>
  <c r="T186" i="21" s="1"/>
  <c r="U186" i="21"/>
  <c r="V186" i="21"/>
  <c r="R187" i="21"/>
  <c r="S187" i="21" s="1"/>
  <c r="T187" i="21" s="1"/>
  <c r="X187" i="21" s="1"/>
  <c r="U187" i="21"/>
  <c r="V187" i="21"/>
  <c r="R188" i="21"/>
  <c r="S188" i="21" s="1"/>
  <c r="U188" i="21"/>
  <c r="V188" i="21"/>
  <c r="R189" i="21"/>
  <c r="S189" i="21"/>
  <c r="U189" i="21"/>
  <c r="V189" i="21"/>
  <c r="R190" i="21"/>
  <c r="S190" i="21" s="1"/>
  <c r="U190" i="21"/>
  <c r="V190" i="21"/>
  <c r="R191" i="21"/>
  <c r="S191" i="21"/>
  <c r="T191" i="21" s="1"/>
  <c r="X191" i="21" s="1"/>
  <c r="U191" i="21"/>
  <c r="V191" i="21"/>
  <c r="R192" i="21"/>
  <c r="S192" i="21" s="1"/>
  <c r="U192" i="21"/>
  <c r="V192" i="21"/>
  <c r="R193" i="21"/>
  <c r="S193" i="21" s="1"/>
  <c r="U193" i="21"/>
  <c r="V193" i="21"/>
  <c r="R194" i="21"/>
  <c r="S194" i="21" s="1"/>
  <c r="U194" i="21"/>
  <c r="V194" i="21"/>
  <c r="R195" i="21"/>
  <c r="S195" i="21" s="1"/>
  <c r="T195" i="21" s="1"/>
  <c r="X195" i="21" s="1"/>
  <c r="U195" i="21"/>
  <c r="V195" i="21"/>
  <c r="R196" i="21"/>
  <c r="S196" i="21" s="1"/>
  <c r="U196" i="21"/>
  <c r="V196" i="21"/>
  <c r="R197" i="21"/>
  <c r="S197" i="21"/>
  <c r="U197" i="21"/>
  <c r="V197" i="21"/>
  <c r="R198" i="21"/>
  <c r="S198" i="21" s="1"/>
  <c r="U198" i="21"/>
  <c r="V198" i="21"/>
  <c r="R199" i="21"/>
  <c r="S199" i="21"/>
  <c r="T199" i="21" s="1"/>
  <c r="U199" i="21"/>
  <c r="V199" i="21"/>
  <c r="R200" i="21"/>
  <c r="S200" i="21" s="1"/>
  <c r="U200" i="21"/>
  <c r="V200" i="21"/>
  <c r="R201" i="21"/>
  <c r="S201" i="21"/>
  <c r="T201" i="21"/>
  <c r="U201" i="21"/>
  <c r="V201" i="21"/>
  <c r="R202" i="21"/>
  <c r="S202" i="21" s="1"/>
  <c r="U202" i="21"/>
  <c r="V202" i="21"/>
  <c r="R203" i="21"/>
  <c r="S203" i="21"/>
  <c r="T203" i="21" s="1"/>
  <c r="U203" i="21"/>
  <c r="V203" i="21"/>
  <c r="R204" i="21"/>
  <c r="S204" i="21" s="1"/>
  <c r="U204" i="21"/>
  <c r="V204" i="21"/>
  <c r="R205" i="21"/>
  <c r="S205" i="21" s="1"/>
  <c r="U205" i="21"/>
  <c r="V205" i="21"/>
  <c r="F11" i="21"/>
  <c r="F13" i="21"/>
  <c r="K6" i="21"/>
  <c r="O6" i="21" s="1"/>
  <c r="F8" i="21"/>
  <c r="L6" i="21"/>
  <c r="F9" i="21"/>
  <c r="M6" i="21"/>
  <c r="J7" i="21"/>
  <c r="K7" i="21" s="1"/>
  <c r="L7" i="21"/>
  <c r="M7" i="21"/>
  <c r="O7" i="21"/>
  <c r="J8" i="21"/>
  <c r="K8" i="21"/>
  <c r="L8" i="21"/>
  <c r="M8" i="21"/>
  <c r="J9" i="21"/>
  <c r="K9" i="21"/>
  <c r="L9" i="21"/>
  <c r="M9" i="21"/>
  <c r="J10" i="21"/>
  <c r="K10" i="21"/>
  <c r="O10" i="21" s="1"/>
  <c r="L10" i="21"/>
  <c r="M10" i="21"/>
  <c r="J11" i="21"/>
  <c r="K11" i="21"/>
  <c r="L11" i="21"/>
  <c r="M11" i="21"/>
  <c r="O11" i="21"/>
  <c r="J12" i="21"/>
  <c r="K12" i="21"/>
  <c r="L12" i="21"/>
  <c r="O12" i="21" s="1"/>
  <c r="M12" i="21"/>
  <c r="J13" i="21"/>
  <c r="K13" i="21"/>
  <c r="L13" i="21"/>
  <c r="O13" i="21" s="1"/>
  <c r="M13" i="21"/>
  <c r="J14" i="21"/>
  <c r="L14" i="21"/>
  <c r="M14" i="21"/>
  <c r="J15" i="21"/>
  <c r="K15" i="21" s="1"/>
  <c r="L15" i="21"/>
  <c r="M15" i="21"/>
  <c r="O15" i="21"/>
  <c r="J16" i="21"/>
  <c r="K16" i="21"/>
  <c r="L16" i="21"/>
  <c r="M16" i="21"/>
  <c r="J17" i="21"/>
  <c r="L17" i="21"/>
  <c r="M17" i="21"/>
  <c r="J18" i="21"/>
  <c r="L18" i="21"/>
  <c r="M18" i="21"/>
  <c r="J19" i="21"/>
  <c r="K19" i="21"/>
  <c r="L19" i="21"/>
  <c r="M19" i="21"/>
  <c r="J20" i="21"/>
  <c r="K20" i="21"/>
  <c r="O20" i="21" s="1"/>
  <c r="L20" i="21"/>
  <c r="M20" i="21"/>
  <c r="J21" i="21"/>
  <c r="K21" i="21"/>
  <c r="L21" i="21"/>
  <c r="M21" i="21"/>
  <c r="O21" i="21"/>
  <c r="J22" i="21"/>
  <c r="K22" i="21"/>
  <c r="L22" i="21"/>
  <c r="M22" i="21"/>
  <c r="O22" i="21"/>
  <c r="J23" i="21"/>
  <c r="K23" i="21" s="1"/>
  <c r="L23" i="21"/>
  <c r="M23" i="21"/>
  <c r="J24" i="21"/>
  <c r="K24" i="21"/>
  <c r="L24" i="21"/>
  <c r="M24" i="21"/>
  <c r="J25" i="21"/>
  <c r="K25" i="21"/>
  <c r="L25" i="21"/>
  <c r="O25" i="21" s="1"/>
  <c r="M25" i="21"/>
  <c r="J26" i="21"/>
  <c r="L26" i="21"/>
  <c r="M26" i="21"/>
  <c r="J27" i="21"/>
  <c r="L27" i="21"/>
  <c r="M27" i="21"/>
  <c r="J28" i="21"/>
  <c r="K28" i="21"/>
  <c r="O28" i="21" s="1"/>
  <c r="L28" i="21"/>
  <c r="M28" i="21"/>
  <c r="J29" i="21"/>
  <c r="K29" i="21"/>
  <c r="L29" i="21"/>
  <c r="M29" i="21"/>
  <c r="J30" i="21"/>
  <c r="K30" i="21"/>
  <c r="O30" i="21" s="1"/>
  <c r="L30" i="21"/>
  <c r="M30" i="21"/>
  <c r="J31" i="21"/>
  <c r="K31" i="21" s="1"/>
  <c r="L31" i="21"/>
  <c r="M31" i="21"/>
  <c r="J32" i="21"/>
  <c r="L32" i="21"/>
  <c r="M32" i="21"/>
  <c r="J33" i="21"/>
  <c r="K33" i="21"/>
  <c r="L33" i="21"/>
  <c r="M33" i="21"/>
  <c r="O33" i="21"/>
  <c r="J34" i="21"/>
  <c r="K34" i="21"/>
  <c r="L34" i="21"/>
  <c r="M34" i="21"/>
  <c r="O34" i="21"/>
  <c r="K35" i="21"/>
  <c r="L35" i="21"/>
  <c r="M35" i="21"/>
  <c r="J36" i="21"/>
  <c r="K36" i="21" s="1"/>
  <c r="L36" i="21"/>
  <c r="O36" i="21" s="1"/>
  <c r="M36" i="21"/>
  <c r="J37" i="21"/>
  <c r="K37" i="21"/>
  <c r="L37" i="21"/>
  <c r="M37" i="21"/>
  <c r="J38" i="21"/>
  <c r="O38" i="21" s="1"/>
  <c r="K38" i="21"/>
  <c r="L38" i="21"/>
  <c r="M38" i="21"/>
  <c r="J39" i="21"/>
  <c r="K39" i="21"/>
  <c r="L39" i="21"/>
  <c r="M39" i="21"/>
  <c r="O39" i="21"/>
  <c r="J40" i="21"/>
  <c r="K40" i="21"/>
  <c r="L40" i="21"/>
  <c r="M40" i="21"/>
  <c r="O40" i="21"/>
  <c r="J41" i="21"/>
  <c r="K41" i="21"/>
  <c r="L41" i="21"/>
  <c r="O41" i="21" s="1"/>
  <c r="M41" i="21"/>
  <c r="J42" i="21"/>
  <c r="K42" i="21"/>
  <c r="L42" i="21"/>
  <c r="O42" i="21" s="1"/>
  <c r="M42" i="21"/>
  <c r="J43" i="21"/>
  <c r="L43" i="21"/>
  <c r="M43" i="21"/>
  <c r="J44" i="21"/>
  <c r="K44" i="21" s="1"/>
  <c r="L44" i="21"/>
  <c r="M44" i="21"/>
  <c r="O44" i="21"/>
  <c r="J45" i="21"/>
  <c r="K45" i="21"/>
  <c r="L45" i="21"/>
  <c r="M45" i="21"/>
  <c r="J46" i="21"/>
  <c r="L46" i="21"/>
  <c r="M46" i="21"/>
  <c r="J47" i="21"/>
  <c r="L47" i="21"/>
  <c r="M47" i="21"/>
  <c r="J48" i="21"/>
  <c r="O48" i="21" s="1"/>
  <c r="K48" i="21"/>
  <c r="L48" i="21"/>
  <c r="M48" i="21"/>
  <c r="J49" i="21"/>
  <c r="K49" i="21"/>
  <c r="L49" i="21"/>
  <c r="M49" i="21"/>
  <c r="O49" i="21"/>
  <c r="J50" i="21"/>
  <c r="K50" i="21"/>
  <c r="L50" i="21"/>
  <c r="M50" i="21"/>
  <c r="O50" i="21"/>
  <c r="J51" i="21"/>
  <c r="K51" i="21"/>
  <c r="L51" i="21"/>
  <c r="O51" i="21" s="1"/>
  <c r="M51" i="21"/>
  <c r="J52" i="21"/>
  <c r="K52" i="21" s="1"/>
  <c r="L52" i="21"/>
  <c r="M52" i="21"/>
  <c r="J53" i="21"/>
  <c r="K53" i="21"/>
  <c r="L53" i="21"/>
  <c r="M53" i="21"/>
  <c r="J54" i="21"/>
  <c r="K54" i="21"/>
  <c r="L54" i="21"/>
  <c r="O54" i="21" s="1"/>
  <c r="M54" i="21"/>
  <c r="J55" i="21"/>
  <c r="L55" i="21"/>
  <c r="M55" i="21"/>
  <c r="J56" i="21"/>
  <c r="L56" i="21"/>
  <c r="M56" i="21"/>
  <c r="J57" i="21"/>
  <c r="K57" i="21"/>
  <c r="L57" i="21"/>
  <c r="M57" i="21"/>
  <c r="J58" i="21"/>
  <c r="O58" i="21" s="1"/>
  <c r="K58" i="21"/>
  <c r="L58" i="21"/>
  <c r="M58" i="21"/>
  <c r="J59" i="21"/>
  <c r="K59" i="21"/>
  <c r="L59" i="21"/>
  <c r="M59" i="21"/>
  <c r="O59" i="21"/>
  <c r="J60" i="21"/>
  <c r="K60" i="21" s="1"/>
  <c r="L60" i="21"/>
  <c r="M60" i="21"/>
  <c r="J61" i="21"/>
  <c r="L61" i="21"/>
  <c r="M61" i="21"/>
  <c r="J62" i="21"/>
  <c r="K62" i="21"/>
  <c r="O62" i="21" s="1"/>
  <c r="L62" i="21"/>
  <c r="M62" i="21"/>
  <c r="J63" i="21"/>
  <c r="K63" i="21"/>
  <c r="L63" i="21"/>
  <c r="M63" i="21"/>
  <c r="O63" i="21"/>
  <c r="J64" i="21"/>
  <c r="K64" i="21"/>
  <c r="L64" i="21"/>
  <c r="O64" i="21" s="1"/>
  <c r="M64" i="21"/>
  <c r="J65" i="21"/>
  <c r="K65" i="21"/>
  <c r="L65" i="21"/>
  <c r="M65" i="21"/>
  <c r="J66" i="21"/>
  <c r="L66" i="21"/>
  <c r="M66" i="21"/>
  <c r="J67" i="21"/>
  <c r="L67" i="21"/>
  <c r="M67" i="21"/>
  <c r="J68" i="21"/>
  <c r="K68" i="21" s="1"/>
  <c r="L68" i="21"/>
  <c r="M68" i="21"/>
  <c r="J69" i="21"/>
  <c r="K69" i="21"/>
  <c r="L69" i="21"/>
  <c r="M69" i="21"/>
  <c r="J70" i="21"/>
  <c r="K70" i="21"/>
  <c r="L70" i="21"/>
  <c r="M70" i="21"/>
  <c r="J71" i="21"/>
  <c r="K71" i="21"/>
  <c r="L71" i="21"/>
  <c r="M71" i="21"/>
  <c r="O71" i="21"/>
  <c r="J72" i="21"/>
  <c r="K72" i="21"/>
  <c r="O72" i="21" s="1"/>
  <c r="L72" i="21"/>
  <c r="M72" i="21"/>
  <c r="J73" i="21"/>
  <c r="K73" i="21"/>
  <c r="L73" i="21"/>
  <c r="O73" i="21" s="1"/>
  <c r="M73" i="21"/>
  <c r="J74" i="21"/>
  <c r="K74" i="21" s="1"/>
  <c r="L74" i="21"/>
  <c r="M74" i="21"/>
  <c r="O74" i="21"/>
  <c r="J75" i="21"/>
  <c r="L75" i="21"/>
  <c r="M75" i="21"/>
  <c r="J76" i="21"/>
  <c r="K76" i="21" s="1"/>
  <c r="L76" i="21"/>
  <c r="M76" i="21"/>
  <c r="J77" i="21"/>
  <c r="K77" i="21"/>
  <c r="L77" i="21"/>
  <c r="M77" i="21"/>
  <c r="J78" i="21"/>
  <c r="L78" i="21"/>
  <c r="M78" i="21"/>
  <c r="J79" i="21"/>
  <c r="L79" i="21"/>
  <c r="M79" i="21"/>
  <c r="J80" i="21"/>
  <c r="K80" i="21"/>
  <c r="L80" i="21"/>
  <c r="M80" i="21"/>
  <c r="J81" i="21"/>
  <c r="K81" i="21"/>
  <c r="L81" i="21"/>
  <c r="M81" i="21"/>
  <c r="O81" i="21"/>
  <c r="J82" i="21"/>
  <c r="K82" i="21"/>
  <c r="O82" i="21" s="1"/>
  <c r="L82" i="21"/>
  <c r="M82" i="21"/>
  <c r="J83" i="21"/>
  <c r="K83" i="21"/>
  <c r="L83" i="21"/>
  <c r="O83" i="21" s="1"/>
  <c r="M83" i="21"/>
  <c r="J84" i="21"/>
  <c r="K84" i="21" s="1"/>
  <c r="L84" i="21"/>
  <c r="M84" i="21"/>
  <c r="J85" i="21"/>
  <c r="K85" i="21" s="1"/>
  <c r="L85" i="21"/>
  <c r="M85" i="21"/>
  <c r="J86" i="21"/>
  <c r="K86" i="21" s="1"/>
  <c r="O86" i="21" s="1"/>
  <c r="L86" i="21"/>
  <c r="M86" i="21"/>
  <c r="J87" i="21"/>
  <c r="L87" i="21"/>
  <c r="M87" i="21"/>
  <c r="J88" i="21"/>
  <c r="L88" i="21"/>
  <c r="M88" i="21"/>
  <c r="J89" i="21"/>
  <c r="K89" i="21"/>
  <c r="L89" i="21"/>
  <c r="M89" i="21"/>
  <c r="J90" i="21"/>
  <c r="K90" i="21"/>
  <c r="L90" i="21"/>
  <c r="M90" i="21"/>
  <c r="J91" i="21"/>
  <c r="K91" i="21"/>
  <c r="L91" i="21"/>
  <c r="M91" i="21"/>
  <c r="O91" i="21"/>
  <c r="J92" i="21"/>
  <c r="K92" i="21" s="1"/>
  <c r="L92" i="21"/>
  <c r="M92" i="21"/>
  <c r="J93" i="21"/>
  <c r="L93" i="21"/>
  <c r="M93" i="21"/>
  <c r="J94" i="21"/>
  <c r="L94" i="21"/>
  <c r="M94" i="21"/>
  <c r="J95" i="21"/>
  <c r="K95" i="21" s="1"/>
  <c r="L95" i="21"/>
  <c r="M95" i="21"/>
  <c r="J96" i="21"/>
  <c r="K96" i="21"/>
  <c r="L96" i="21"/>
  <c r="M96" i="21"/>
  <c r="O96" i="21" s="1"/>
  <c r="J97" i="21"/>
  <c r="K97" i="21"/>
  <c r="L97" i="21"/>
  <c r="M97" i="21"/>
  <c r="O97" i="21"/>
  <c r="J98" i="21"/>
  <c r="K98" i="21"/>
  <c r="O98" i="21" s="1"/>
  <c r="L98" i="21"/>
  <c r="M98" i="21"/>
  <c r="J99" i="21"/>
  <c r="K99" i="21" s="1"/>
  <c r="L99" i="21"/>
  <c r="M99" i="21"/>
  <c r="O99" i="21"/>
  <c r="J100" i="21"/>
  <c r="L100" i="21"/>
  <c r="M100" i="21"/>
  <c r="J101" i="21"/>
  <c r="L101" i="21"/>
  <c r="M101" i="21"/>
  <c r="J102" i="21"/>
  <c r="L102" i="21"/>
  <c r="M102" i="21"/>
  <c r="J103" i="21"/>
  <c r="K103" i="21" s="1"/>
  <c r="L103" i="21"/>
  <c r="M103" i="21"/>
  <c r="J104" i="21"/>
  <c r="K104" i="21"/>
  <c r="L104" i="21"/>
  <c r="M104" i="21"/>
  <c r="O104" i="21" s="1"/>
  <c r="J105" i="21"/>
  <c r="K105" i="21"/>
  <c r="L105" i="21"/>
  <c r="M105" i="21"/>
  <c r="O105" i="21"/>
  <c r="J106" i="21"/>
  <c r="K106" i="21"/>
  <c r="O106" i="21" s="1"/>
  <c r="L106" i="21"/>
  <c r="M106" i="21"/>
  <c r="J107" i="21"/>
  <c r="K107" i="21" s="1"/>
  <c r="L107" i="21"/>
  <c r="M107" i="21"/>
  <c r="O107" i="21"/>
  <c r="J108" i="21"/>
  <c r="L108" i="21"/>
  <c r="M108" i="21"/>
  <c r="J109" i="21"/>
  <c r="L109" i="21"/>
  <c r="M109" i="21"/>
  <c r="J110" i="21"/>
  <c r="L110" i="21"/>
  <c r="M110" i="21"/>
  <c r="J111" i="21"/>
  <c r="K111" i="21" s="1"/>
  <c r="L111" i="21"/>
  <c r="M111" i="21"/>
  <c r="J112" i="21"/>
  <c r="K112" i="21"/>
  <c r="L112" i="21"/>
  <c r="M112" i="21"/>
  <c r="O112" i="21" s="1"/>
  <c r="J113" i="21"/>
  <c r="K113" i="21"/>
  <c r="L113" i="21"/>
  <c r="M113" i="21"/>
  <c r="O113" i="21"/>
  <c r="J114" i="21"/>
  <c r="K114" i="21"/>
  <c r="O114" i="21" s="1"/>
  <c r="L114" i="21"/>
  <c r="M114" i="21"/>
  <c r="J115" i="21"/>
  <c r="K115" i="21" s="1"/>
  <c r="L115" i="21"/>
  <c r="M115" i="21"/>
  <c r="O115" i="21"/>
  <c r="J116" i="21"/>
  <c r="L116" i="21"/>
  <c r="M116" i="21"/>
  <c r="J117" i="21"/>
  <c r="L117" i="21"/>
  <c r="M117" i="21"/>
  <c r="J118" i="21"/>
  <c r="L118" i="21"/>
  <c r="M118" i="21"/>
  <c r="J119" i="21"/>
  <c r="K119" i="21" s="1"/>
  <c r="L119" i="21"/>
  <c r="M119" i="21"/>
  <c r="J120" i="21"/>
  <c r="K120" i="21"/>
  <c r="L120" i="21"/>
  <c r="M120" i="21"/>
  <c r="O120" i="21" s="1"/>
  <c r="J121" i="21"/>
  <c r="K121" i="21"/>
  <c r="L121" i="21"/>
  <c r="M121" i="21"/>
  <c r="O121" i="21"/>
  <c r="J122" i="21"/>
  <c r="K122" i="21"/>
  <c r="O122" i="21" s="1"/>
  <c r="L122" i="21"/>
  <c r="M122" i="21"/>
  <c r="J123" i="21"/>
  <c r="K123" i="21" s="1"/>
  <c r="L123" i="21"/>
  <c r="M123" i="21"/>
  <c r="O123" i="21"/>
  <c r="J124" i="21"/>
  <c r="L124" i="21"/>
  <c r="M124" i="21"/>
  <c r="J125" i="21"/>
  <c r="L125" i="21"/>
  <c r="M125" i="21"/>
  <c r="J126" i="21"/>
  <c r="L126" i="21"/>
  <c r="M126" i="21"/>
  <c r="J127" i="21"/>
  <c r="K127" i="21" s="1"/>
  <c r="L127" i="21"/>
  <c r="M127" i="21"/>
  <c r="J128" i="21"/>
  <c r="K128" i="21"/>
  <c r="L128" i="21"/>
  <c r="M128" i="21"/>
  <c r="O128" i="21" s="1"/>
  <c r="J129" i="21"/>
  <c r="K129" i="21"/>
  <c r="L129" i="21"/>
  <c r="M129" i="21"/>
  <c r="O129" i="21"/>
  <c r="J130" i="21"/>
  <c r="K130" i="21"/>
  <c r="O130" i="21" s="1"/>
  <c r="L130" i="21"/>
  <c r="M130" i="21"/>
  <c r="J131" i="21"/>
  <c r="K131" i="21" s="1"/>
  <c r="L131" i="21"/>
  <c r="M131" i="21"/>
  <c r="O131" i="21"/>
  <c r="J132" i="21"/>
  <c r="L132" i="21"/>
  <c r="M132" i="21"/>
  <c r="J133" i="21"/>
  <c r="L133" i="21"/>
  <c r="M133" i="21"/>
  <c r="J134" i="21"/>
  <c r="L134" i="21"/>
  <c r="M134" i="21"/>
  <c r="J135" i="21"/>
  <c r="K135" i="21" s="1"/>
  <c r="L135" i="21"/>
  <c r="M135" i="21"/>
  <c r="J136" i="21"/>
  <c r="K136" i="21"/>
  <c r="L136" i="21"/>
  <c r="M136" i="21"/>
  <c r="O136" i="21" s="1"/>
  <c r="J137" i="21"/>
  <c r="K137" i="21"/>
  <c r="L137" i="21"/>
  <c r="M137" i="21"/>
  <c r="O137" i="21"/>
  <c r="J138" i="21"/>
  <c r="K138" i="21"/>
  <c r="O138" i="21" s="1"/>
  <c r="L138" i="21"/>
  <c r="M138" i="21"/>
  <c r="J139" i="21"/>
  <c r="K139" i="21" s="1"/>
  <c r="L139" i="21"/>
  <c r="M139" i="21"/>
  <c r="O139" i="21"/>
  <c r="J140" i="21"/>
  <c r="L140" i="21"/>
  <c r="M140" i="21"/>
  <c r="J141" i="21"/>
  <c r="L141" i="21"/>
  <c r="M141" i="21"/>
  <c r="J142" i="21"/>
  <c r="L142" i="21"/>
  <c r="M142" i="21"/>
  <c r="J143" i="21"/>
  <c r="K143" i="21" s="1"/>
  <c r="L143" i="21"/>
  <c r="M143" i="21"/>
  <c r="J144" i="21"/>
  <c r="K144" i="21"/>
  <c r="L144" i="21"/>
  <c r="M144" i="21"/>
  <c r="O144" i="21" s="1"/>
  <c r="J145" i="21"/>
  <c r="K145" i="21"/>
  <c r="L145" i="21"/>
  <c r="M145" i="21"/>
  <c r="O145" i="21"/>
  <c r="J146" i="21"/>
  <c r="K146" i="21"/>
  <c r="O146" i="21" s="1"/>
  <c r="L146" i="21"/>
  <c r="M146" i="21"/>
  <c r="J147" i="21"/>
  <c r="K147" i="21" s="1"/>
  <c r="L147" i="21"/>
  <c r="M147" i="21"/>
  <c r="O147" i="21"/>
  <c r="J148" i="21"/>
  <c r="L148" i="21"/>
  <c r="M148" i="21"/>
  <c r="J149" i="21"/>
  <c r="L149" i="21"/>
  <c r="M149" i="21"/>
  <c r="J150" i="21"/>
  <c r="L150" i="21"/>
  <c r="M150" i="21"/>
  <c r="J151" i="21"/>
  <c r="K151" i="21" s="1"/>
  <c r="L151" i="21"/>
  <c r="M151" i="21"/>
  <c r="J152" i="21"/>
  <c r="K152" i="21"/>
  <c r="L152" i="21"/>
  <c r="M152" i="21"/>
  <c r="O152" i="21" s="1"/>
  <c r="J153" i="21"/>
  <c r="K153" i="21"/>
  <c r="L153" i="21"/>
  <c r="M153" i="21"/>
  <c r="O153" i="21"/>
  <c r="J154" i="21"/>
  <c r="K154" i="21"/>
  <c r="O154" i="21" s="1"/>
  <c r="L154" i="21"/>
  <c r="M154" i="21"/>
  <c r="J155" i="21"/>
  <c r="K155" i="21" s="1"/>
  <c r="L155" i="21"/>
  <c r="M155" i="21"/>
  <c r="O155" i="21"/>
  <c r="J156" i="21"/>
  <c r="L156" i="21"/>
  <c r="M156" i="21"/>
  <c r="J157" i="21"/>
  <c r="L157" i="21"/>
  <c r="M157" i="21"/>
  <c r="J158" i="21"/>
  <c r="L158" i="21"/>
  <c r="M158" i="21"/>
  <c r="J159" i="21"/>
  <c r="K159" i="21" s="1"/>
  <c r="L159" i="21"/>
  <c r="M159" i="21"/>
  <c r="J160" i="21"/>
  <c r="K160" i="21"/>
  <c r="L160" i="21"/>
  <c r="M160" i="21"/>
  <c r="O160" i="21" s="1"/>
  <c r="J161" i="21"/>
  <c r="K161" i="21"/>
  <c r="L161" i="21"/>
  <c r="M161" i="21"/>
  <c r="O161" i="21"/>
  <c r="J162" i="21"/>
  <c r="K162" i="21"/>
  <c r="O162" i="21" s="1"/>
  <c r="L162" i="21"/>
  <c r="M162" i="21"/>
  <c r="J163" i="21"/>
  <c r="K163" i="21" s="1"/>
  <c r="L163" i="21"/>
  <c r="M163" i="21"/>
  <c r="O163" i="21"/>
  <c r="J164" i="21"/>
  <c r="L164" i="21"/>
  <c r="M164" i="21"/>
  <c r="J165" i="21"/>
  <c r="L165" i="21"/>
  <c r="M165" i="21"/>
  <c r="J166" i="21"/>
  <c r="L166" i="21"/>
  <c r="M166" i="21"/>
  <c r="J167" i="21"/>
  <c r="K167" i="21" s="1"/>
  <c r="L167" i="21"/>
  <c r="M167" i="21"/>
  <c r="J168" i="21"/>
  <c r="K168" i="21"/>
  <c r="L168" i="21"/>
  <c r="M168" i="21"/>
  <c r="O168" i="21" s="1"/>
  <c r="J169" i="21"/>
  <c r="K169" i="21"/>
  <c r="L169" i="21"/>
  <c r="M169" i="21"/>
  <c r="O169" i="21"/>
  <c r="J170" i="21"/>
  <c r="K170" i="21"/>
  <c r="O170" i="21" s="1"/>
  <c r="L170" i="21"/>
  <c r="M170" i="21"/>
  <c r="J171" i="21"/>
  <c r="K171" i="21" s="1"/>
  <c r="L171" i="21"/>
  <c r="M171" i="21"/>
  <c r="O171" i="21"/>
  <c r="J172" i="21"/>
  <c r="L172" i="21"/>
  <c r="M172" i="21"/>
  <c r="J173" i="21"/>
  <c r="K173" i="21" s="1"/>
  <c r="L173" i="21"/>
  <c r="M173" i="21"/>
  <c r="O173" i="21"/>
  <c r="J174" i="21"/>
  <c r="L174" i="21"/>
  <c r="M174" i="21"/>
  <c r="J175" i="21"/>
  <c r="K175" i="21" s="1"/>
  <c r="L175" i="21"/>
  <c r="M175" i="21"/>
  <c r="J176" i="21"/>
  <c r="K176" i="21"/>
  <c r="O176" i="21" s="1"/>
  <c r="L176" i="21"/>
  <c r="M176" i="21"/>
  <c r="J177" i="21"/>
  <c r="K177" i="21" s="1"/>
  <c r="L177" i="21"/>
  <c r="M177" i="21"/>
  <c r="O177" i="21"/>
  <c r="J178" i="21"/>
  <c r="K178" i="21"/>
  <c r="L178" i="21"/>
  <c r="O178" i="21" s="1"/>
  <c r="M178" i="21"/>
  <c r="J179" i="21"/>
  <c r="K179" i="21" s="1"/>
  <c r="L179" i="21"/>
  <c r="O179" i="21" s="1"/>
  <c r="M179" i="21"/>
  <c r="J180" i="21"/>
  <c r="K180" i="21"/>
  <c r="L180" i="21"/>
  <c r="M180" i="21"/>
  <c r="J181" i="21"/>
  <c r="K181" i="21" s="1"/>
  <c r="L181" i="21"/>
  <c r="O181" i="21" s="1"/>
  <c r="M181" i="21"/>
  <c r="J182" i="21"/>
  <c r="L182" i="21"/>
  <c r="M182" i="21"/>
  <c r="J183" i="21"/>
  <c r="K183" i="21"/>
  <c r="L183" i="21"/>
  <c r="M183" i="21"/>
  <c r="J184" i="21"/>
  <c r="K184" i="21"/>
  <c r="L184" i="21"/>
  <c r="M184" i="21"/>
  <c r="O184" i="21" s="1"/>
  <c r="J185" i="21"/>
  <c r="O185" i="21" s="1"/>
  <c r="K185" i="21"/>
  <c r="L185" i="21"/>
  <c r="M185" i="21"/>
  <c r="J186" i="21"/>
  <c r="K186" i="21"/>
  <c r="L186" i="21"/>
  <c r="M186" i="21"/>
  <c r="O186" i="21"/>
  <c r="J187" i="21"/>
  <c r="K187" i="21" s="1"/>
  <c r="O187" i="21" s="1"/>
  <c r="L187" i="21"/>
  <c r="M187" i="21"/>
  <c r="J188" i="21"/>
  <c r="K188" i="21" s="1"/>
  <c r="L188" i="21"/>
  <c r="M188" i="21"/>
  <c r="J189" i="21"/>
  <c r="L189" i="21"/>
  <c r="M189" i="21"/>
  <c r="J190" i="21"/>
  <c r="L190" i="21"/>
  <c r="M190" i="21"/>
  <c r="J191" i="21"/>
  <c r="K191" i="21"/>
  <c r="L191" i="21"/>
  <c r="M191" i="21"/>
  <c r="J192" i="21"/>
  <c r="K192" i="21"/>
  <c r="L192" i="21"/>
  <c r="M192" i="21"/>
  <c r="O192" i="21"/>
  <c r="J193" i="21"/>
  <c r="L193" i="21"/>
  <c r="M193" i="21"/>
  <c r="J194" i="21"/>
  <c r="K194" i="21"/>
  <c r="L194" i="21"/>
  <c r="O194" i="21" s="1"/>
  <c r="M194" i="21"/>
  <c r="J195" i="21"/>
  <c r="K195" i="21" s="1"/>
  <c r="L195" i="21"/>
  <c r="O195" i="21" s="1"/>
  <c r="M195" i="21"/>
  <c r="J196" i="21"/>
  <c r="K196" i="21"/>
  <c r="L196" i="21"/>
  <c r="M196" i="21"/>
  <c r="J197" i="21"/>
  <c r="K197" i="21" s="1"/>
  <c r="L197" i="21"/>
  <c r="O197" i="21" s="1"/>
  <c r="M197" i="21"/>
  <c r="J198" i="21"/>
  <c r="L198" i="21"/>
  <c r="M198" i="21"/>
  <c r="J199" i="21"/>
  <c r="K199" i="21" s="1"/>
  <c r="L199" i="21"/>
  <c r="M199" i="21"/>
  <c r="J200" i="21"/>
  <c r="K200" i="21"/>
  <c r="L200" i="21"/>
  <c r="M200" i="21"/>
  <c r="O200" i="21" s="1"/>
  <c r="J201" i="21"/>
  <c r="K201" i="21"/>
  <c r="L201" i="21"/>
  <c r="M201" i="21"/>
  <c r="O201" i="21"/>
  <c r="J202" i="21"/>
  <c r="K202" i="21"/>
  <c r="O202" i="21" s="1"/>
  <c r="L202" i="21"/>
  <c r="M202" i="21"/>
  <c r="J203" i="21"/>
  <c r="K203" i="21" s="1"/>
  <c r="L203" i="21"/>
  <c r="M203" i="21"/>
  <c r="O203" i="21"/>
  <c r="J204" i="21"/>
  <c r="L204" i="21"/>
  <c r="M204" i="21"/>
  <c r="J205" i="21"/>
  <c r="K205" i="21" s="1"/>
  <c r="L205" i="21"/>
  <c r="M205" i="21"/>
  <c r="O205" i="21"/>
  <c r="B27" i="26"/>
  <c r="B28" i="26"/>
  <c r="B29" i="26"/>
  <c r="B31" i="26"/>
  <c r="E25" i="26"/>
  <c r="F25" i="26" s="1"/>
  <c r="G25" i="26" s="1"/>
  <c r="E26" i="26"/>
  <c r="F26" i="26" s="1"/>
  <c r="G26" i="26" s="1"/>
  <c r="E27" i="26"/>
  <c r="F27" i="26" s="1"/>
  <c r="E28" i="26"/>
  <c r="F28" i="26" s="1"/>
  <c r="G28" i="26" s="1"/>
  <c r="E29" i="26"/>
  <c r="F29" i="26" s="1"/>
  <c r="E30" i="26"/>
  <c r="F30" i="26"/>
  <c r="E31" i="26"/>
  <c r="F31" i="26" s="1"/>
  <c r="E32" i="26"/>
  <c r="F32" i="26" s="1"/>
  <c r="E33" i="26"/>
  <c r="F33" i="26" s="1"/>
  <c r="E34" i="26"/>
  <c r="F34" i="26" s="1"/>
  <c r="E35" i="26"/>
  <c r="F35" i="26" s="1"/>
  <c r="E36" i="26"/>
  <c r="F36" i="26" s="1"/>
  <c r="E37" i="26"/>
  <c r="F37" i="26" s="1"/>
  <c r="E38" i="26"/>
  <c r="F38" i="26" s="1"/>
  <c r="E39" i="26"/>
  <c r="F39" i="26" s="1"/>
  <c r="E40" i="26"/>
  <c r="F40" i="26" s="1"/>
  <c r="E41" i="26"/>
  <c r="F41" i="26" s="1"/>
  <c r="E42" i="26"/>
  <c r="F42" i="26" s="1"/>
  <c r="E43" i="26"/>
  <c r="F43" i="26" s="1"/>
  <c r="E44" i="26"/>
  <c r="F44" i="26" s="1"/>
  <c r="E45" i="26"/>
  <c r="F45" i="26"/>
  <c r="E46" i="26"/>
  <c r="F46" i="26" s="1"/>
  <c r="E47" i="26"/>
  <c r="F47" i="26" s="1"/>
  <c r="E48" i="26"/>
  <c r="F48" i="26"/>
  <c r="E49" i="26"/>
  <c r="F49" i="26" s="1"/>
  <c r="E50" i="26"/>
  <c r="F50" i="26"/>
  <c r="E51" i="26"/>
  <c r="F51" i="26" s="1"/>
  <c r="E52" i="26"/>
  <c r="F52" i="26"/>
  <c r="Q6" i="26"/>
  <c r="R6" i="26"/>
  <c r="S6" i="26" s="1"/>
  <c r="F5" i="26"/>
  <c r="F15" i="26"/>
  <c r="U6" i="26"/>
  <c r="F6" i="26"/>
  <c r="V6" i="26"/>
  <c r="Q7" i="26"/>
  <c r="R7" i="26"/>
  <c r="S7" i="26" s="1"/>
  <c r="T7" i="26" s="1"/>
  <c r="U7" i="26"/>
  <c r="V7" i="26"/>
  <c r="Q8" i="26"/>
  <c r="U8" i="26"/>
  <c r="V8" i="26"/>
  <c r="Q9" i="26"/>
  <c r="U9" i="26"/>
  <c r="V9" i="26"/>
  <c r="Q10" i="26"/>
  <c r="U10" i="26"/>
  <c r="V10" i="26"/>
  <c r="Q11" i="26"/>
  <c r="U11" i="26"/>
  <c r="V11" i="26"/>
  <c r="Q12" i="26"/>
  <c r="U12" i="26"/>
  <c r="V12" i="26"/>
  <c r="Q13" i="26"/>
  <c r="U13" i="26"/>
  <c r="V13" i="26"/>
  <c r="Q14" i="26"/>
  <c r="U14" i="26"/>
  <c r="V14" i="26"/>
  <c r="Q15" i="26"/>
  <c r="U15" i="26"/>
  <c r="V15" i="26"/>
  <c r="Q16" i="26"/>
  <c r="U16" i="26"/>
  <c r="V16" i="26"/>
  <c r="Q17" i="26"/>
  <c r="U17" i="26"/>
  <c r="V17" i="26"/>
  <c r="Q18" i="26"/>
  <c r="U18" i="26"/>
  <c r="V18" i="26"/>
  <c r="Q19" i="26"/>
  <c r="U19" i="26"/>
  <c r="V19" i="26"/>
  <c r="Q20" i="26"/>
  <c r="U20" i="26"/>
  <c r="V20" i="26"/>
  <c r="Q21" i="26"/>
  <c r="U21" i="26"/>
  <c r="V21" i="26"/>
  <c r="Q22" i="26"/>
  <c r="U22" i="26"/>
  <c r="V22" i="26"/>
  <c r="Q23" i="26"/>
  <c r="U23" i="26"/>
  <c r="V23" i="26"/>
  <c r="Q24" i="26"/>
  <c r="U24" i="26"/>
  <c r="V24" i="26"/>
  <c r="Q25" i="26"/>
  <c r="U25" i="26"/>
  <c r="V25" i="26"/>
  <c r="Q26" i="26"/>
  <c r="U26" i="26"/>
  <c r="V26" i="26"/>
  <c r="Q27" i="26"/>
  <c r="U27" i="26"/>
  <c r="V27" i="26"/>
  <c r="Q28" i="26"/>
  <c r="U28" i="26"/>
  <c r="V28" i="26"/>
  <c r="Q29" i="26"/>
  <c r="U29" i="26"/>
  <c r="V29" i="26"/>
  <c r="Q30" i="26"/>
  <c r="U30" i="26"/>
  <c r="V30" i="26"/>
  <c r="Q31" i="26"/>
  <c r="U31" i="26"/>
  <c r="V31" i="26"/>
  <c r="Q32" i="26"/>
  <c r="U32" i="26"/>
  <c r="V32" i="26"/>
  <c r="Q33" i="26"/>
  <c r="U33" i="26"/>
  <c r="V33" i="26"/>
  <c r="Q34" i="26"/>
  <c r="U34" i="26"/>
  <c r="V34" i="26"/>
  <c r="Q35" i="26"/>
  <c r="U35" i="26"/>
  <c r="V35" i="26"/>
  <c r="Q36" i="26"/>
  <c r="U36" i="26"/>
  <c r="V36" i="26"/>
  <c r="Q37" i="26"/>
  <c r="U37" i="26"/>
  <c r="V37" i="26"/>
  <c r="Q38" i="26"/>
  <c r="U38" i="26"/>
  <c r="V38" i="26"/>
  <c r="Q39" i="26"/>
  <c r="U39" i="26"/>
  <c r="V39" i="26"/>
  <c r="Q40" i="26"/>
  <c r="U40" i="26"/>
  <c r="V40" i="26"/>
  <c r="Q41" i="26"/>
  <c r="U41" i="26"/>
  <c r="V41" i="26"/>
  <c r="Q42" i="26"/>
  <c r="U42" i="26"/>
  <c r="V42" i="26"/>
  <c r="Q43" i="26"/>
  <c r="U43" i="26"/>
  <c r="V43" i="26"/>
  <c r="Q44" i="26"/>
  <c r="U44" i="26"/>
  <c r="V44" i="26"/>
  <c r="Q45" i="26"/>
  <c r="U45" i="26"/>
  <c r="V45" i="26"/>
  <c r="Q46" i="26"/>
  <c r="U46" i="26"/>
  <c r="V46" i="26"/>
  <c r="Q47" i="26"/>
  <c r="U47" i="26"/>
  <c r="V47" i="26"/>
  <c r="Q48" i="26"/>
  <c r="U48" i="26"/>
  <c r="V48" i="26"/>
  <c r="Q49" i="26"/>
  <c r="U49" i="26"/>
  <c r="V49" i="26"/>
  <c r="Q50" i="26"/>
  <c r="U50" i="26"/>
  <c r="V50" i="26"/>
  <c r="Q51" i="26"/>
  <c r="U51" i="26"/>
  <c r="V51" i="26"/>
  <c r="Q52" i="26"/>
  <c r="U52" i="26"/>
  <c r="V52" i="26"/>
  <c r="Q53" i="26"/>
  <c r="U53" i="26"/>
  <c r="V53" i="26"/>
  <c r="Q54" i="26"/>
  <c r="U54" i="26"/>
  <c r="V54" i="26"/>
  <c r="Q55" i="26"/>
  <c r="U55" i="26"/>
  <c r="V55" i="26"/>
  <c r="Q56" i="26"/>
  <c r="U56" i="26"/>
  <c r="V56" i="26"/>
  <c r="Q57" i="26"/>
  <c r="U57" i="26"/>
  <c r="V57" i="26"/>
  <c r="Q58" i="26"/>
  <c r="U58" i="26"/>
  <c r="V58" i="26"/>
  <c r="Q59" i="26"/>
  <c r="U59" i="26"/>
  <c r="V59" i="26"/>
  <c r="Q60" i="26"/>
  <c r="U60" i="26"/>
  <c r="V60" i="26"/>
  <c r="Q61" i="26"/>
  <c r="U61" i="26"/>
  <c r="V61" i="26"/>
  <c r="Q62" i="26"/>
  <c r="U62" i="26"/>
  <c r="V62" i="26"/>
  <c r="Q63" i="26"/>
  <c r="U63" i="26"/>
  <c r="V63" i="26"/>
  <c r="Q64" i="26"/>
  <c r="U64" i="26"/>
  <c r="V64" i="26"/>
  <c r="Q65" i="26"/>
  <c r="U65" i="26"/>
  <c r="V65" i="26"/>
  <c r="Q66" i="26"/>
  <c r="U66" i="26"/>
  <c r="V66" i="26"/>
  <c r="Q67" i="26"/>
  <c r="U67" i="26"/>
  <c r="V67" i="26"/>
  <c r="Q68" i="26"/>
  <c r="U68" i="26"/>
  <c r="V68" i="26"/>
  <c r="Q69" i="26"/>
  <c r="U69" i="26"/>
  <c r="V69" i="26"/>
  <c r="Q70" i="26"/>
  <c r="U70" i="26"/>
  <c r="V70" i="26"/>
  <c r="Q71" i="26"/>
  <c r="U71" i="26"/>
  <c r="V71" i="26"/>
  <c r="Q72" i="26"/>
  <c r="U72" i="26"/>
  <c r="V72" i="26"/>
  <c r="Q73" i="26"/>
  <c r="U73" i="26"/>
  <c r="V73" i="26"/>
  <c r="Q74" i="26"/>
  <c r="U74" i="26"/>
  <c r="V74" i="26"/>
  <c r="Q75" i="26"/>
  <c r="U75" i="26"/>
  <c r="V75" i="26"/>
  <c r="Q76" i="26"/>
  <c r="U76" i="26"/>
  <c r="V76" i="26"/>
  <c r="Q77" i="26"/>
  <c r="U77" i="26"/>
  <c r="V77" i="26"/>
  <c r="Q78" i="26"/>
  <c r="U78" i="26"/>
  <c r="V78" i="26"/>
  <c r="Q79" i="26"/>
  <c r="U79" i="26"/>
  <c r="V79" i="26"/>
  <c r="Q80" i="26"/>
  <c r="U80" i="26"/>
  <c r="V80" i="26"/>
  <c r="Q81" i="26"/>
  <c r="U81" i="26"/>
  <c r="V81" i="26"/>
  <c r="Q82" i="26"/>
  <c r="U82" i="26"/>
  <c r="V82" i="26"/>
  <c r="Q83" i="26"/>
  <c r="U83" i="26"/>
  <c r="V83" i="26"/>
  <c r="Q84" i="26"/>
  <c r="U84" i="26"/>
  <c r="V84" i="26"/>
  <c r="Q85" i="26"/>
  <c r="U85" i="26"/>
  <c r="V85" i="26"/>
  <c r="Q86" i="26"/>
  <c r="U86" i="26"/>
  <c r="V86" i="26"/>
  <c r="Q87" i="26"/>
  <c r="U87" i="26"/>
  <c r="V87" i="26"/>
  <c r="Q88" i="26"/>
  <c r="U88" i="26"/>
  <c r="V88" i="26"/>
  <c r="Q89" i="26"/>
  <c r="U89" i="26"/>
  <c r="V89" i="26"/>
  <c r="Q90" i="26"/>
  <c r="U90" i="26"/>
  <c r="V90" i="26"/>
  <c r="Q91" i="26"/>
  <c r="U91" i="26"/>
  <c r="V91" i="26"/>
  <c r="Q92" i="26"/>
  <c r="U92" i="26"/>
  <c r="V92" i="26"/>
  <c r="Q93" i="26"/>
  <c r="U93" i="26"/>
  <c r="V93" i="26"/>
  <c r="Q94" i="26"/>
  <c r="U94" i="26"/>
  <c r="V94" i="26"/>
  <c r="Q95" i="26"/>
  <c r="U95" i="26"/>
  <c r="V95" i="26"/>
  <c r="Q96" i="26"/>
  <c r="U96" i="26"/>
  <c r="V96" i="26"/>
  <c r="Q97" i="26"/>
  <c r="U97" i="26"/>
  <c r="V97" i="26"/>
  <c r="Q98" i="26"/>
  <c r="U98" i="26"/>
  <c r="V98" i="26"/>
  <c r="Q99" i="26"/>
  <c r="U99" i="26"/>
  <c r="V99" i="26"/>
  <c r="Q100" i="26"/>
  <c r="U100" i="26"/>
  <c r="V100" i="26"/>
  <c r="Q101" i="26"/>
  <c r="U101" i="26"/>
  <c r="V101" i="26"/>
  <c r="Q102" i="26"/>
  <c r="U102" i="26"/>
  <c r="V102" i="26"/>
  <c r="Q103" i="26"/>
  <c r="U103" i="26"/>
  <c r="V103" i="26"/>
  <c r="Q104" i="26"/>
  <c r="U104" i="26"/>
  <c r="V104" i="26"/>
  <c r="Q105" i="26"/>
  <c r="U105" i="26"/>
  <c r="V105" i="26"/>
  <c r="Q106" i="26"/>
  <c r="U106" i="26"/>
  <c r="V106" i="26"/>
  <c r="Q107" i="26"/>
  <c r="U107" i="26"/>
  <c r="V107" i="26"/>
  <c r="Q108" i="26"/>
  <c r="U108" i="26"/>
  <c r="V108" i="26"/>
  <c r="Q109" i="26"/>
  <c r="U109" i="26"/>
  <c r="V109" i="26"/>
  <c r="Q110" i="26"/>
  <c r="U110" i="26"/>
  <c r="V110" i="26"/>
  <c r="Q111" i="26"/>
  <c r="U111" i="26"/>
  <c r="V111" i="26"/>
  <c r="Q112" i="26"/>
  <c r="U112" i="26"/>
  <c r="V112" i="26"/>
  <c r="Q113" i="26"/>
  <c r="U113" i="26"/>
  <c r="V113" i="26"/>
  <c r="Q114" i="26"/>
  <c r="U114" i="26"/>
  <c r="V114" i="26"/>
  <c r="Q115" i="26"/>
  <c r="U115" i="26"/>
  <c r="V115" i="26"/>
  <c r="Q116" i="26"/>
  <c r="U116" i="26"/>
  <c r="V116" i="26"/>
  <c r="Q117" i="26"/>
  <c r="U117" i="26"/>
  <c r="V117" i="26"/>
  <c r="Q118" i="26"/>
  <c r="U118" i="26"/>
  <c r="V118" i="26"/>
  <c r="Q119" i="26"/>
  <c r="U119" i="26"/>
  <c r="V119" i="26"/>
  <c r="Q120" i="26"/>
  <c r="U120" i="26"/>
  <c r="V120" i="26"/>
  <c r="Q121" i="26"/>
  <c r="U121" i="26"/>
  <c r="V121" i="26"/>
  <c r="Q122" i="26"/>
  <c r="U122" i="26"/>
  <c r="V122" i="26"/>
  <c r="Q123" i="26"/>
  <c r="U123" i="26"/>
  <c r="V123" i="26"/>
  <c r="Q124" i="26"/>
  <c r="U124" i="26"/>
  <c r="V124" i="26"/>
  <c r="Q125" i="26"/>
  <c r="U125" i="26"/>
  <c r="V125" i="26"/>
  <c r="Q126" i="26"/>
  <c r="U126" i="26"/>
  <c r="V126" i="26"/>
  <c r="Q127" i="26"/>
  <c r="U127" i="26"/>
  <c r="V127" i="26"/>
  <c r="Q128" i="26"/>
  <c r="U128" i="26"/>
  <c r="V128" i="26"/>
  <c r="Q129" i="26"/>
  <c r="U129" i="26"/>
  <c r="V129" i="26"/>
  <c r="Q130" i="26"/>
  <c r="U130" i="26"/>
  <c r="V130" i="26"/>
  <c r="Q131" i="26"/>
  <c r="U131" i="26"/>
  <c r="V131" i="26"/>
  <c r="Q132" i="26"/>
  <c r="U132" i="26"/>
  <c r="V132" i="26"/>
  <c r="Q133" i="26"/>
  <c r="U133" i="26"/>
  <c r="V133" i="26"/>
  <c r="Q134" i="26"/>
  <c r="U134" i="26"/>
  <c r="V134" i="26"/>
  <c r="Q135" i="26"/>
  <c r="U135" i="26"/>
  <c r="V135" i="26"/>
  <c r="Q136" i="26"/>
  <c r="U136" i="26"/>
  <c r="V136" i="26"/>
  <c r="Q137" i="26"/>
  <c r="U137" i="26"/>
  <c r="V137" i="26"/>
  <c r="Q138" i="26"/>
  <c r="U138" i="26"/>
  <c r="V138" i="26"/>
  <c r="Q139" i="26"/>
  <c r="U139" i="26"/>
  <c r="V139" i="26"/>
  <c r="Q140" i="26"/>
  <c r="U140" i="26"/>
  <c r="V140" i="26"/>
  <c r="Q141" i="26"/>
  <c r="U141" i="26"/>
  <c r="V141" i="26"/>
  <c r="Q142" i="26"/>
  <c r="U142" i="26"/>
  <c r="V142" i="26"/>
  <c r="Q143" i="26"/>
  <c r="U143" i="26"/>
  <c r="V143" i="26"/>
  <c r="Q144" i="26"/>
  <c r="U144" i="26"/>
  <c r="V144" i="26"/>
  <c r="Q145" i="26"/>
  <c r="U145" i="26"/>
  <c r="V145" i="26"/>
  <c r="Q146" i="26"/>
  <c r="U146" i="26"/>
  <c r="V146" i="26"/>
  <c r="Q147" i="26"/>
  <c r="U147" i="26"/>
  <c r="V147" i="26"/>
  <c r="Q148" i="26"/>
  <c r="U148" i="26"/>
  <c r="V148" i="26"/>
  <c r="Q149" i="26"/>
  <c r="U149" i="26"/>
  <c r="V149" i="26"/>
  <c r="Q150" i="26"/>
  <c r="U150" i="26"/>
  <c r="V150" i="26"/>
  <c r="Q151" i="26"/>
  <c r="U151" i="26"/>
  <c r="V151" i="26"/>
  <c r="Q152" i="26"/>
  <c r="U152" i="26"/>
  <c r="V152" i="26"/>
  <c r="Q153" i="26"/>
  <c r="U153" i="26"/>
  <c r="V153" i="26"/>
  <c r="Q154" i="26"/>
  <c r="U154" i="26"/>
  <c r="V154" i="26"/>
  <c r="Q155" i="26"/>
  <c r="U155" i="26"/>
  <c r="V155" i="26"/>
  <c r="R156" i="26"/>
  <c r="S156" i="26" s="1"/>
  <c r="U156" i="26"/>
  <c r="V156" i="26"/>
  <c r="R157" i="26"/>
  <c r="S157" i="26" s="1"/>
  <c r="T157" i="26" s="1"/>
  <c r="U157" i="26"/>
  <c r="V157" i="26"/>
  <c r="R158" i="26"/>
  <c r="S158" i="26"/>
  <c r="T158" i="26"/>
  <c r="U158" i="26"/>
  <c r="V158" i="26"/>
  <c r="R159" i="26"/>
  <c r="S159" i="26" s="1"/>
  <c r="T159" i="26" s="1"/>
  <c r="U159" i="26"/>
  <c r="V159" i="26"/>
  <c r="R160" i="26"/>
  <c r="S160" i="26"/>
  <c r="U160" i="26"/>
  <c r="V160" i="26"/>
  <c r="R161" i="26"/>
  <c r="S161" i="26" s="1"/>
  <c r="U161" i="26"/>
  <c r="V161" i="26"/>
  <c r="R162" i="26"/>
  <c r="S162" i="26" s="1"/>
  <c r="U162" i="26"/>
  <c r="V162" i="26"/>
  <c r="R163" i="26"/>
  <c r="S163" i="26" s="1"/>
  <c r="T163" i="26" s="1"/>
  <c r="U163" i="26"/>
  <c r="V163" i="26"/>
  <c r="R164" i="26"/>
  <c r="S164" i="26" s="1"/>
  <c r="U164" i="26"/>
  <c r="V164" i="26"/>
  <c r="R165" i="26"/>
  <c r="S165" i="26" s="1"/>
  <c r="U165" i="26"/>
  <c r="V165" i="26"/>
  <c r="R166" i="26"/>
  <c r="S166" i="26" s="1"/>
  <c r="U166" i="26"/>
  <c r="V166" i="26"/>
  <c r="R167" i="26"/>
  <c r="S167" i="26"/>
  <c r="U167" i="26"/>
  <c r="V167" i="26"/>
  <c r="R168" i="26"/>
  <c r="S168" i="26" s="1"/>
  <c r="U168" i="26"/>
  <c r="V168" i="26"/>
  <c r="R169" i="26"/>
  <c r="S169" i="26" s="1"/>
  <c r="U169" i="26"/>
  <c r="V169" i="26"/>
  <c r="R170" i="26"/>
  <c r="S170" i="26" s="1"/>
  <c r="U170" i="26"/>
  <c r="V170" i="26"/>
  <c r="R171" i="26"/>
  <c r="S171" i="26" s="1"/>
  <c r="U171" i="26"/>
  <c r="V171" i="26"/>
  <c r="R172" i="26"/>
  <c r="S172" i="26" s="1"/>
  <c r="U172" i="26"/>
  <c r="V172" i="26"/>
  <c r="R173" i="26"/>
  <c r="S173" i="26" s="1"/>
  <c r="U173" i="26"/>
  <c r="V173" i="26"/>
  <c r="R174" i="26"/>
  <c r="S174" i="26" s="1"/>
  <c r="U174" i="26"/>
  <c r="V174" i="26"/>
  <c r="R175" i="26"/>
  <c r="S175" i="26" s="1"/>
  <c r="U175" i="26"/>
  <c r="V175" i="26"/>
  <c r="R176" i="26"/>
  <c r="S176" i="26" s="1"/>
  <c r="U176" i="26"/>
  <c r="V176" i="26"/>
  <c r="R177" i="26"/>
  <c r="S177" i="26" s="1"/>
  <c r="U177" i="26"/>
  <c r="V177" i="26"/>
  <c r="R178" i="26"/>
  <c r="S178" i="26" s="1"/>
  <c r="T178" i="26" s="1"/>
  <c r="U178" i="26"/>
  <c r="V178" i="26"/>
  <c r="R179" i="26"/>
  <c r="S179" i="26" s="1"/>
  <c r="U179" i="26"/>
  <c r="V179" i="26"/>
  <c r="R180" i="26"/>
  <c r="S180" i="26" s="1"/>
  <c r="T180" i="26" s="1"/>
  <c r="U180" i="26"/>
  <c r="V180" i="26"/>
  <c r="R181" i="26"/>
  <c r="S181" i="26" s="1"/>
  <c r="T181" i="26" s="1"/>
  <c r="U181" i="26"/>
  <c r="V181" i="26"/>
  <c r="R182" i="26"/>
  <c r="S182" i="26"/>
  <c r="U182" i="26"/>
  <c r="V182" i="26"/>
  <c r="R183" i="26"/>
  <c r="S183" i="26" s="1"/>
  <c r="T183" i="26" s="1"/>
  <c r="U183" i="26"/>
  <c r="V183" i="26"/>
  <c r="R184" i="26"/>
  <c r="S184" i="26" s="1"/>
  <c r="U184" i="26"/>
  <c r="V184" i="26"/>
  <c r="R185" i="26"/>
  <c r="S185" i="26" s="1"/>
  <c r="T185" i="26" s="1"/>
  <c r="U185" i="26"/>
  <c r="V185" i="26"/>
  <c r="R186" i="26"/>
  <c r="S186" i="26"/>
  <c r="U186" i="26"/>
  <c r="V186" i="26"/>
  <c r="R187" i="26"/>
  <c r="S187" i="26" s="1"/>
  <c r="U187" i="26"/>
  <c r="V187" i="26"/>
  <c r="R188" i="26"/>
  <c r="S188" i="26" s="1"/>
  <c r="T188" i="26" s="1"/>
  <c r="U188" i="26"/>
  <c r="V188" i="26"/>
  <c r="R189" i="26"/>
  <c r="S189" i="26" s="1"/>
  <c r="U189" i="26"/>
  <c r="V189" i="26"/>
  <c r="R190" i="26"/>
  <c r="S190" i="26" s="1"/>
  <c r="U190" i="26"/>
  <c r="V190" i="26"/>
  <c r="R191" i="26"/>
  <c r="S191" i="26" s="1"/>
  <c r="U191" i="26"/>
  <c r="V191" i="26"/>
  <c r="R192" i="26"/>
  <c r="S192" i="26" s="1"/>
  <c r="U192" i="26"/>
  <c r="V192" i="26"/>
  <c r="R193" i="26"/>
  <c r="S193" i="26" s="1"/>
  <c r="U193" i="26"/>
  <c r="V193" i="26"/>
  <c r="R194" i="26"/>
  <c r="S194" i="26" s="1"/>
  <c r="U194" i="26"/>
  <c r="V194" i="26"/>
  <c r="R195" i="26"/>
  <c r="S195" i="26" s="1"/>
  <c r="U195" i="26"/>
  <c r="V195" i="26"/>
  <c r="R196" i="26"/>
  <c r="S196" i="26" s="1"/>
  <c r="U196" i="26"/>
  <c r="V196" i="26"/>
  <c r="R197" i="26"/>
  <c r="S197" i="26" s="1"/>
  <c r="T197" i="26" s="1"/>
  <c r="X197" i="26" s="1"/>
  <c r="U197" i="26"/>
  <c r="V197" i="26"/>
  <c r="R198" i="26"/>
  <c r="S198" i="26" s="1"/>
  <c r="U198" i="26"/>
  <c r="V198" i="26"/>
  <c r="R199" i="26"/>
  <c r="S199" i="26" s="1"/>
  <c r="U199" i="26"/>
  <c r="V199" i="26"/>
  <c r="R200" i="26"/>
  <c r="S200" i="26" s="1"/>
  <c r="T200" i="26" s="1"/>
  <c r="U200" i="26"/>
  <c r="V200" i="26"/>
  <c r="R201" i="26"/>
  <c r="S201" i="26" s="1"/>
  <c r="U201" i="26"/>
  <c r="V201" i="26"/>
  <c r="R202" i="26"/>
  <c r="S202" i="26" s="1"/>
  <c r="U202" i="26"/>
  <c r="V202" i="26"/>
  <c r="R203" i="26"/>
  <c r="S203" i="26" s="1"/>
  <c r="U203" i="26"/>
  <c r="V203" i="26"/>
  <c r="R204" i="26"/>
  <c r="S204" i="26" s="1"/>
  <c r="T204" i="26" s="1"/>
  <c r="U204" i="26"/>
  <c r="V204" i="26"/>
  <c r="R205" i="26"/>
  <c r="S205" i="26" s="1"/>
  <c r="U205" i="26"/>
  <c r="V205" i="26"/>
  <c r="F11" i="26"/>
  <c r="F13" i="26"/>
  <c r="K6" i="26"/>
  <c r="F8" i="26"/>
  <c r="L6" i="26"/>
  <c r="O6" i="26" s="1"/>
  <c r="F9" i="26"/>
  <c r="M6" i="26"/>
  <c r="N6" i="26"/>
  <c r="J7" i="26"/>
  <c r="K7" i="26" s="1"/>
  <c r="L7" i="26"/>
  <c r="M7" i="26"/>
  <c r="N7" i="26"/>
  <c r="J8" i="26"/>
  <c r="K8" i="26"/>
  <c r="L8" i="26"/>
  <c r="M8" i="26"/>
  <c r="N8" i="26"/>
  <c r="O8" i="26"/>
  <c r="J9" i="26"/>
  <c r="L9" i="26"/>
  <c r="M9" i="26"/>
  <c r="N9" i="26"/>
  <c r="J10" i="26"/>
  <c r="L10" i="26"/>
  <c r="M10" i="26"/>
  <c r="N10" i="26"/>
  <c r="J11" i="26"/>
  <c r="K11" i="26" s="1"/>
  <c r="L11" i="26"/>
  <c r="M11" i="26"/>
  <c r="N11" i="26"/>
  <c r="O11" i="26"/>
  <c r="J12" i="26"/>
  <c r="L12" i="26"/>
  <c r="M12" i="26"/>
  <c r="N12" i="26"/>
  <c r="J13" i="26"/>
  <c r="K13" i="26"/>
  <c r="L13" i="26"/>
  <c r="M13" i="26"/>
  <c r="N13" i="26"/>
  <c r="J14" i="26"/>
  <c r="K14" i="26"/>
  <c r="L14" i="26"/>
  <c r="M14" i="26"/>
  <c r="N14" i="26"/>
  <c r="O14" i="26"/>
  <c r="J15" i="26"/>
  <c r="K15" i="26" s="1"/>
  <c r="L15" i="26"/>
  <c r="M15" i="26"/>
  <c r="N15" i="26"/>
  <c r="J16" i="26"/>
  <c r="K16" i="26"/>
  <c r="L16" i="26"/>
  <c r="M16" i="26"/>
  <c r="N16" i="26"/>
  <c r="J17" i="26"/>
  <c r="L17" i="26"/>
  <c r="M17" i="26"/>
  <c r="N17" i="26"/>
  <c r="J18" i="26"/>
  <c r="K18" i="26"/>
  <c r="L18" i="26"/>
  <c r="M18" i="26"/>
  <c r="N18" i="26"/>
  <c r="O18" i="26"/>
  <c r="J19" i="26"/>
  <c r="K19" i="26" s="1"/>
  <c r="L19" i="26"/>
  <c r="M19" i="26"/>
  <c r="N19" i="26"/>
  <c r="J20" i="26"/>
  <c r="O20" i="26" s="1"/>
  <c r="K20" i="26"/>
  <c r="L20" i="26"/>
  <c r="M20" i="26"/>
  <c r="N20" i="26"/>
  <c r="J21" i="26"/>
  <c r="L21" i="26"/>
  <c r="M21" i="26"/>
  <c r="N21" i="26"/>
  <c r="J22" i="26"/>
  <c r="K22" i="26"/>
  <c r="L22" i="26"/>
  <c r="M22" i="26"/>
  <c r="N22" i="26"/>
  <c r="O22" i="26"/>
  <c r="J23" i="26"/>
  <c r="K23" i="26" s="1"/>
  <c r="L23" i="26"/>
  <c r="M23" i="26"/>
  <c r="N23" i="26"/>
  <c r="J24" i="26"/>
  <c r="O24" i="26" s="1"/>
  <c r="K24" i="26"/>
  <c r="L24" i="26"/>
  <c r="M24" i="26"/>
  <c r="N24" i="26"/>
  <c r="J25" i="26"/>
  <c r="L25" i="26"/>
  <c r="M25" i="26"/>
  <c r="N25" i="26"/>
  <c r="J26" i="26"/>
  <c r="K26" i="26"/>
  <c r="L26" i="26"/>
  <c r="M26" i="26"/>
  <c r="N26" i="26"/>
  <c r="O26" i="26"/>
  <c r="J27" i="26"/>
  <c r="K27" i="26" s="1"/>
  <c r="L27" i="26"/>
  <c r="M27" i="26"/>
  <c r="N27" i="26"/>
  <c r="J28" i="26"/>
  <c r="K28" i="26"/>
  <c r="L28" i="26"/>
  <c r="M28" i="26"/>
  <c r="N28" i="26"/>
  <c r="J29" i="26"/>
  <c r="L29" i="26"/>
  <c r="M29" i="26"/>
  <c r="N29" i="26"/>
  <c r="J30" i="26"/>
  <c r="K30" i="26"/>
  <c r="L30" i="26"/>
  <c r="M30" i="26"/>
  <c r="N30" i="26"/>
  <c r="O30" i="26"/>
  <c r="J31" i="26"/>
  <c r="K31" i="26" s="1"/>
  <c r="L31" i="26"/>
  <c r="M31" i="26"/>
  <c r="N31" i="26"/>
  <c r="J32" i="26"/>
  <c r="K32" i="26"/>
  <c r="L32" i="26"/>
  <c r="M32" i="26"/>
  <c r="N32" i="26"/>
  <c r="J33" i="26"/>
  <c r="L33" i="26"/>
  <c r="M33" i="26"/>
  <c r="N33" i="26"/>
  <c r="J34" i="26"/>
  <c r="K34" i="26"/>
  <c r="L34" i="26"/>
  <c r="M34" i="26"/>
  <c r="N34" i="26"/>
  <c r="O34" i="26"/>
  <c r="K35" i="26"/>
  <c r="O35" i="26" s="1"/>
  <c r="L35" i="26"/>
  <c r="M35" i="26"/>
  <c r="N35" i="26"/>
  <c r="J36" i="26"/>
  <c r="K36" i="26"/>
  <c r="L36" i="26"/>
  <c r="M36" i="26"/>
  <c r="N36" i="26"/>
  <c r="J37" i="26"/>
  <c r="K37" i="26"/>
  <c r="L37" i="26"/>
  <c r="M37" i="26"/>
  <c r="N37" i="26"/>
  <c r="O37" i="26" s="1"/>
  <c r="J38" i="26"/>
  <c r="K38" i="26" s="1"/>
  <c r="O38" i="26" s="1"/>
  <c r="L38" i="26"/>
  <c r="M38" i="26"/>
  <c r="N38" i="26"/>
  <c r="J39" i="26"/>
  <c r="L39" i="26"/>
  <c r="M39" i="26"/>
  <c r="N39" i="26"/>
  <c r="J40" i="26"/>
  <c r="K40" i="26"/>
  <c r="L40" i="26"/>
  <c r="M40" i="26"/>
  <c r="N40" i="26"/>
  <c r="J41" i="26"/>
  <c r="K41" i="26"/>
  <c r="L41" i="26"/>
  <c r="M41" i="26"/>
  <c r="N41" i="26"/>
  <c r="O41" i="26" s="1"/>
  <c r="J42" i="26"/>
  <c r="K42" i="26" s="1"/>
  <c r="O42" i="26" s="1"/>
  <c r="L42" i="26"/>
  <c r="M42" i="26"/>
  <c r="N42" i="26"/>
  <c r="J43" i="26"/>
  <c r="L43" i="26"/>
  <c r="M43" i="26"/>
  <c r="N43" i="26"/>
  <c r="J44" i="26"/>
  <c r="O44" i="26" s="1"/>
  <c r="K44" i="26"/>
  <c r="L44" i="26"/>
  <c r="M44" i="26"/>
  <c r="N44" i="26"/>
  <c r="J45" i="26"/>
  <c r="K45" i="26"/>
  <c r="L45" i="26"/>
  <c r="M45" i="26"/>
  <c r="N45" i="26"/>
  <c r="O45" i="26" s="1"/>
  <c r="J46" i="26"/>
  <c r="K46" i="26" s="1"/>
  <c r="O46" i="26" s="1"/>
  <c r="L46" i="26"/>
  <c r="M46" i="26"/>
  <c r="N46" i="26"/>
  <c r="J47" i="26"/>
  <c r="L47" i="26"/>
  <c r="M47" i="26"/>
  <c r="N47" i="26"/>
  <c r="J48" i="26"/>
  <c r="O48" i="26" s="1"/>
  <c r="K48" i="26"/>
  <c r="L48" i="26"/>
  <c r="M48" i="26"/>
  <c r="N48" i="26"/>
  <c r="J49" i="26"/>
  <c r="K49" i="26"/>
  <c r="L49" i="26"/>
  <c r="M49" i="26"/>
  <c r="N49" i="26"/>
  <c r="O49" i="26" s="1"/>
  <c r="J50" i="26"/>
  <c r="K50" i="26" s="1"/>
  <c r="O50" i="26" s="1"/>
  <c r="L50" i="26"/>
  <c r="M50" i="26"/>
  <c r="N50" i="26"/>
  <c r="J51" i="26"/>
  <c r="L51" i="26"/>
  <c r="M51" i="26"/>
  <c r="N51" i="26"/>
  <c r="J52" i="26"/>
  <c r="K52" i="26"/>
  <c r="L52" i="26"/>
  <c r="M52" i="26"/>
  <c r="N52" i="26"/>
  <c r="J53" i="26"/>
  <c r="K53" i="26"/>
  <c r="L53" i="26"/>
  <c r="M53" i="26"/>
  <c r="N53" i="26"/>
  <c r="O53" i="26" s="1"/>
  <c r="J54" i="26"/>
  <c r="K54" i="26"/>
  <c r="L54" i="26"/>
  <c r="M54" i="26"/>
  <c r="N54" i="26"/>
  <c r="O54" i="26"/>
  <c r="J55" i="26"/>
  <c r="L55" i="26"/>
  <c r="M55" i="26"/>
  <c r="N55" i="26"/>
  <c r="J56" i="26"/>
  <c r="K56" i="26"/>
  <c r="L56" i="26"/>
  <c r="M56" i="26"/>
  <c r="N56" i="26"/>
  <c r="J57" i="26"/>
  <c r="K57" i="26"/>
  <c r="L57" i="26"/>
  <c r="M57" i="26"/>
  <c r="N57" i="26"/>
  <c r="O57" i="26" s="1"/>
  <c r="J58" i="26"/>
  <c r="K58" i="26"/>
  <c r="L58" i="26"/>
  <c r="M58" i="26"/>
  <c r="N58" i="26"/>
  <c r="O58" i="26"/>
  <c r="J59" i="26"/>
  <c r="L59" i="26"/>
  <c r="M59" i="26"/>
  <c r="N59" i="26"/>
  <c r="J60" i="26"/>
  <c r="K60" i="26"/>
  <c r="O60" i="26" s="1"/>
  <c r="L60" i="26"/>
  <c r="M60" i="26"/>
  <c r="N60" i="26"/>
  <c r="J61" i="26"/>
  <c r="K61" i="26"/>
  <c r="L61" i="26"/>
  <c r="M61" i="26"/>
  <c r="N61" i="26"/>
  <c r="O61" i="26" s="1"/>
  <c r="J62" i="26"/>
  <c r="K62" i="26"/>
  <c r="L62" i="26"/>
  <c r="M62" i="26"/>
  <c r="N62" i="26"/>
  <c r="O62" i="26"/>
  <c r="J63" i="26"/>
  <c r="L63" i="26"/>
  <c r="M63" i="26"/>
  <c r="N63" i="26"/>
  <c r="J64" i="26"/>
  <c r="K64" i="26"/>
  <c r="L64" i="26"/>
  <c r="M64" i="26"/>
  <c r="N64" i="26"/>
  <c r="J65" i="26"/>
  <c r="K65" i="26"/>
  <c r="L65" i="26"/>
  <c r="M65" i="26"/>
  <c r="O65" i="26" s="1"/>
  <c r="N65" i="26"/>
  <c r="J66" i="26"/>
  <c r="K66" i="26"/>
  <c r="L66" i="26"/>
  <c r="M66" i="26"/>
  <c r="N66" i="26"/>
  <c r="O66" i="26"/>
  <c r="J67" i="26"/>
  <c r="L67" i="26"/>
  <c r="M67" i="26"/>
  <c r="N67" i="26"/>
  <c r="J68" i="26"/>
  <c r="K68" i="26"/>
  <c r="O68" i="26" s="1"/>
  <c r="L68" i="26"/>
  <c r="M68" i="26"/>
  <c r="N68" i="26"/>
  <c r="J69" i="26"/>
  <c r="K69" i="26"/>
  <c r="L69" i="26"/>
  <c r="M69" i="26"/>
  <c r="N69" i="26"/>
  <c r="J70" i="26"/>
  <c r="K70" i="26"/>
  <c r="L70" i="26"/>
  <c r="M70" i="26"/>
  <c r="N70" i="26"/>
  <c r="O70" i="26"/>
  <c r="J71" i="26"/>
  <c r="L71" i="26"/>
  <c r="M71" i="26"/>
  <c r="N71" i="26"/>
  <c r="J72" i="26"/>
  <c r="K72" i="26"/>
  <c r="L72" i="26"/>
  <c r="M72" i="26"/>
  <c r="N72" i="26"/>
  <c r="J73" i="26"/>
  <c r="K73" i="26"/>
  <c r="L73" i="26"/>
  <c r="M73" i="26"/>
  <c r="O73" i="26" s="1"/>
  <c r="N73" i="26"/>
  <c r="J74" i="26"/>
  <c r="K74" i="26"/>
  <c r="L74" i="26"/>
  <c r="M74" i="26"/>
  <c r="N74" i="26"/>
  <c r="O74" i="26"/>
  <c r="J75" i="26"/>
  <c r="L75" i="26"/>
  <c r="M75" i="26"/>
  <c r="N75" i="26"/>
  <c r="J76" i="26"/>
  <c r="K76" i="26"/>
  <c r="O76" i="26" s="1"/>
  <c r="L76" i="26"/>
  <c r="M76" i="26"/>
  <c r="N76" i="26"/>
  <c r="J77" i="26"/>
  <c r="K77" i="26"/>
  <c r="L77" i="26"/>
  <c r="M77" i="26"/>
  <c r="N77" i="26"/>
  <c r="J78" i="26"/>
  <c r="K78" i="26"/>
  <c r="L78" i="26"/>
  <c r="M78" i="26"/>
  <c r="N78" i="26"/>
  <c r="O78" i="26"/>
  <c r="J79" i="26"/>
  <c r="L79" i="26"/>
  <c r="M79" i="26"/>
  <c r="N79" i="26"/>
  <c r="J80" i="26"/>
  <c r="K80" i="26"/>
  <c r="L80" i="26"/>
  <c r="M80" i="26"/>
  <c r="N80" i="26"/>
  <c r="J81" i="26"/>
  <c r="K81" i="26"/>
  <c r="L81" i="26"/>
  <c r="M81" i="26"/>
  <c r="O81" i="26" s="1"/>
  <c r="N81" i="26"/>
  <c r="J82" i="26"/>
  <c r="K82" i="26"/>
  <c r="L82" i="26"/>
  <c r="M82" i="26"/>
  <c r="N82" i="26"/>
  <c r="O82" i="26"/>
  <c r="J83" i="26"/>
  <c r="L83" i="26"/>
  <c r="M83" i="26"/>
  <c r="N83" i="26"/>
  <c r="J84" i="26"/>
  <c r="K84" i="26"/>
  <c r="O84" i="26" s="1"/>
  <c r="L84" i="26"/>
  <c r="M84" i="26"/>
  <c r="N84" i="26"/>
  <c r="J85" i="26"/>
  <c r="K85" i="26"/>
  <c r="L85" i="26"/>
  <c r="M85" i="26"/>
  <c r="N85" i="26"/>
  <c r="J86" i="26"/>
  <c r="K86" i="26"/>
  <c r="L86" i="26"/>
  <c r="M86" i="26"/>
  <c r="N86" i="26"/>
  <c r="O86" i="26"/>
  <c r="J87" i="26"/>
  <c r="L87" i="26"/>
  <c r="M87" i="26"/>
  <c r="N87" i="26"/>
  <c r="J88" i="26"/>
  <c r="K88" i="26"/>
  <c r="O88" i="26" s="1"/>
  <c r="L88" i="26"/>
  <c r="M88" i="26"/>
  <c r="N88" i="26"/>
  <c r="J89" i="26"/>
  <c r="K89" i="26"/>
  <c r="L89" i="26"/>
  <c r="M89" i="26"/>
  <c r="O89" i="26" s="1"/>
  <c r="N89" i="26"/>
  <c r="J90" i="26"/>
  <c r="K90" i="26"/>
  <c r="L90" i="26"/>
  <c r="M90" i="26"/>
  <c r="N90" i="26"/>
  <c r="O90" i="26"/>
  <c r="J91" i="26"/>
  <c r="L91" i="26"/>
  <c r="M91" i="26"/>
  <c r="N91" i="26"/>
  <c r="J92" i="26"/>
  <c r="K92" i="26"/>
  <c r="O92" i="26" s="1"/>
  <c r="L92" i="26"/>
  <c r="M92" i="26"/>
  <c r="N92" i="26"/>
  <c r="J93" i="26"/>
  <c r="K93" i="26"/>
  <c r="L93" i="26"/>
  <c r="M93" i="26"/>
  <c r="N93" i="26"/>
  <c r="J94" i="26"/>
  <c r="K94" i="26"/>
  <c r="L94" i="26"/>
  <c r="M94" i="26"/>
  <c r="N94" i="26"/>
  <c r="O94" i="26"/>
  <c r="J95" i="26"/>
  <c r="L95" i="26"/>
  <c r="M95" i="26"/>
  <c r="N95" i="26"/>
  <c r="J96" i="26"/>
  <c r="K96" i="26"/>
  <c r="O96" i="26" s="1"/>
  <c r="L96" i="26"/>
  <c r="M96" i="26"/>
  <c r="N96" i="26"/>
  <c r="J97" i="26"/>
  <c r="K97" i="26"/>
  <c r="L97" i="26"/>
  <c r="M97" i="26"/>
  <c r="O97" i="26" s="1"/>
  <c r="N97" i="26"/>
  <c r="J98" i="26"/>
  <c r="K98" i="26"/>
  <c r="L98" i="26"/>
  <c r="M98" i="26"/>
  <c r="N98" i="26"/>
  <c r="O98" i="26"/>
  <c r="J99" i="26"/>
  <c r="L99" i="26"/>
  <c r="M99" i="26"/>
  <c r="N99" i="26"/>
  <c r="J100" i="26"/>
  <c r="K100" i="26"/>
  <c r="O100" i="26" s="1"/>
  <c r="L100" i="26"/>
  <c r="M100" i="26"/>
  <c r="N100" i="26"/>
  <c r="J101" i="26"/>
  <c r="K101" i="26"/>
  <c r="L101" i="26"/>
  <c r="M101" i="26"/>
  <c r="N101" i="26"/>
  <c r="J102" i="26"/>
  <c r="K102" i="26"/>
  <c r="L102" i="26"/>
  <c r="M102" i="26"/>
  <c r="N102" i="26"/>
  <c r="O102" i="26"/>
  <c r="J103" i="26"/>
  <c r="L103" i="26"/>
  <c r="M103" i="26"/>
  <c r="N103" i="26"/>
  <c r="J104" i="26"/>
  <c r="K104" i="26"/>
  <c r="O104" i="26" s="1"/>
  <c r="L104" i="26"/>
  <c r="M104" i="26"/>
  <c r="N104" i="26"/>
  <c r="J105" i="26"/>
  <c r="K105" i="26"/>
  <c r="L105" i="26"/>
  <c r="M105" i="26"/>
  <c r="O105" i="26" s="1"/>
  <c r="N105" i="26"/>
  <c r="J106" i="26"/>
  <c r="K106" i="26"/>
  <c r="L106" i="26"/>
  <c r="M106" i="26"/>
  <c r="N106" i="26"/>
  <c r="O106" i="26"/>
  <c r="J107" i="26"/>
  <c r="L107" i="26"/>
  <c r="M107" i="26"/>
  <c r="N107" i="26"/>
  <c r="J108" i="26"/>
  <c r="K108" i="26"/>
  <c r="O108" i="26" s="1"/>
  <c r="L108" i="26"/>
  <c r="M108" i="26"/>
  <c r="N108" i="26"/>
  <c r="J109" i="26"/>
  <c r="K109" i="26"/>
  <c r="L109" i="26"/>
  <c r="M109" i="26"/>
  <c r="N109" i="26"/>
  <c r="J110" i="26"/>
  <c r="K110" i="26"/>
  <c r="L110" i="26"/>
  <c r="M110" i="26"/>
  <c r="N110" i="26"/>
  <c r="O110" i="26"/>
  <c r="J111" i="26"/>
  <c r="L111" i="26"/>
  <c r="M111" i="26"/>
  <c r="N111" i="26"/>
  <c r="J112" i="26"/>
  <c r="K112" i="26"/>
  <c r="O112" i="26" s="1"/>
  <c r="L112" i="26"/>
  <c r="M112" i="26"/>
  <c r="N112" i="26"/>
  <c r="J113" i="26"/>
  <c r="K113" i="26"/>
  <c r="L113" i="26"/>
  <c r="M113" i="26"/>
  <c r="O113" i="26" s="1"/>
  <c r="N113" i="26"/>
  <c r="J114" i="26"/>
  <c r="K114" i="26"/>
  <c r="L114" i="26"/>
  <c r="M114" i="26"/>
  <c r="N114" i="26"/>
  <c r="O114" i="26"/>
  <c r="J115" i="26"/>
  <c r="L115" i="26"/>
  <c r="M115" i="26"/>
  <c r="N115" i="26"/>
  <c r="J116" i="26"/>
  <c r="K116" i="26"/>
  <c r="O116" i="26" s="1"/>
  <c r="L116" i="26"/>
  <c r="M116" i="26"/>
  <c r="N116" i="26"/>
  <c r="J117" i="26"/>
  <c r="K117" i="26"/>
  <c r="L117" i="26"/>
  <c r="M117" i="26"/>
  <c r="N117" i="26"/>
  <c r="J118" i="26"/>
  <c r="K118" i="26"/>
  <c r="L118" i="26"/>
  <c r="M118" i="26"/>
  <c r="N118" i="26"/>
  <c r="O118" i="26"/>
  <c r="J119" i="26"/>
  <c r="L119" i="26"/>
  <c r="M119" i="26"/>
  <c r="N119" i="26"/>
  <c r="J120" i="26"/>
  <c r="K120" i="26"/>
  <c r="O120" i="26" s="1"/>
  <c r="L120" i="26"/>
  <c r="M120" i="26"/>
  <c r="N120" i="26"/>
  <c r="J121" i="26"/>
  <c r="K121" i="26"/>
  <c r="L121" i="26"/>
  <c r="M121" i="26"/>
  <c r="O121" i="26" s="1"/>
  <c r="N121" i="26"/>
  <c r="J122" i="26"/>
  <c r="K122" i="26"/>
  <c r="L122" i="26"/>
  <c r="M122" i="26"/>
  <c r="N122" i="26"/>
  <c r="O122" i="26"/>
  <c r="J123" i="26"/>
  <c r="L123" i="26"/>
  <c r="M123" i="26"/>
  <c r="N123" i="26"/>
  <c r="J124" i="26"/>
  <c r="K124" i="26"/>
  <c r="O124" i="26" s="1"/>
  <c r="L124" i="26"/>
  <c r="M124" i="26"/>
  <c r="N124" i="26"/>
  <c r="J125" i="26"/>
  <c r="K125" i="26"/>
  <c r="L125" i="26"/>
  <c r="M125" i="26"/>
  <c r="N125" i="26"/>
  <c r="J126" i="26"/>
  <c r="K126" i="26"/>
  <c r="L126" i="26"/>
  <c r="M126" i="26"/>
  <c r="N126" i="26"/>
  <c r="O126" i="26"/>
  <c r="J127" i="26"/>
  <c r="K127" i="26"/>
  <c r="L127" i="26"/>
  <c r="M127" i="26"/>
  <c r="N127" i="26"/>
  <c r="J128" i="26"/>
  <c r="K128" i="26"/>
  <c r="L128" i="26"/>
  <c r="M128" i="26"/>
  <c r="N128" i="26"/>
  <c r="J129" i="26"/>
  <c r="K129" i="26"/>
  <c r="L129" i="26"/>
  <c r="M129" i="26"/>
  <c r="O129" i="26" s="1"/>
  <c r="N129" i="26"/>
  <c r="J130" i="26"/>
  <c r="K130" i="26"/>
  <c r="L130" i="26"/>
  <c r="M130" i="26"/>
  <c r="N130" i="26"/>
  <c r="O130" i="26"/>
  <c r="J131" i="26"/>
  <c r="K131" i="26" s="1"/>
  <c r="L131" i="26"/>
  <c r="M131" i="26"/>
  <c r="N131" i="26"/>
  <c r="J132" i="26"/>
  <c r="K132" i="26"/>
  <c r="O132" i="26" s="1"/>
  <c r="L132" i="26"/>
  <c r="M132" i="26"/>
  <c r="N132" i="26"/>
  <c r="J133" i="26"/>
  <c r="K133" i="26"/>
  <c r="L133" i="26"/>
  <c r="M133" i="26"/>
  <c r="N133" i="26"/>
  <c r="O133" i="26" s="1"/>
  <c r="J134" i="26"/>
  <c r="K134" i="26"/>
  <c r="L134" i="26"/>
  <c r="M134" i="26"/>
  <c r="N134" i="26"/>
  <c r="O134" i="26"/>
  <c r="J135" i="26"/>
  <c r="K135" i="26" s="1"/>
  <c r="L135" i="26"/>
  <c r="M135" i="26"/>
  <c r="N135" i="26"/>
  <c r="J136" i="26"/>
  <c r="K136" i="26"/>
  <c r="L136" i="26"/>
  <c r="M136" i="26"/>
  <c r="N136" i="26"/>
  <c r="J137" i="26"/>
  <c r="K137" i="26"/>
  <c r="L137" i="26"/>
  <c r="M137" i="26"/>
  <c r="O137" i="26" s="1"/>
  <c r="N137" i="26"/>
  <c r="J138" i="26"/>
  <c r="K138" i="26"/>
  <c r="L138" i="26"/>
  <c r="M138" i="26"/>
  <c r="N138" i="26"/>
  <c r="O138" i="26"/>
  <c r="J139" i="26"/>
  <c r="K139" i="26" s="1"/>
  <c r="L139" i="26"/>
  <c r="M139" i="26"/>
  <c r="N139" i="26"/>
  <c r="J140" i="26"/>
  <c r="K140" i="26"/>
  <c r="L140" i="26"/>
  <c r="M140" i="26"/>
  <c r="N140" i="26"/>
  <c r="J141" i="26"/>
  <c r="K141" i="26"/>
  <c r="L141" i="26"/>
  <c r="M141" i="26"/>
  <c r="N141" i="26"/>
  <c r="O141" i="26"/>
  <c r="J142" i="26"/>
  <c r="K142" i="26"/>
  <c r="L142" i="26"/>
  <c r="M142" i="26"/>
  <c r="N142" i="26"/>
  <c r="O142" i="26"/>
  <c r="J143" i="26"/>
  <c r="K143" i="26"/>
  <c r="L143" i="26"/>
  <c r="M143" i="26"/>
  <c r="N143" i="26"/>
  <c r="J144" i="26"/>
  <c r="K144" i="26"/>
  <c r="L144" i="26"/>
  <c r="M144" i="26"/>
  <c r="N144" i="26"/>
  <c r="J145" i="26"/>
  <c r="K145" i="26"/>
  <c r="L145" i="26"/>
  <c r="M145" i="26"/>
  <c r="O145" i="26" s="1"/>
  <c r="N145" i="26"/>
  <c r="J146" i="26"/>
  <c r="K146" i="26"/>
  <c r="L146" i="26"/>
  <c r="M146" i="26"/>
  <c r="N146" i="26"/>
  <c r="O146" i="26"/>
  <c r="J147" i="26"/>
  <c r="K147" i="26" s="1"/>
  <c r="L147" i="26"/>
  <c r="M147" i="26"/>
  <c r="N147" i="26"/>
  <c r="J148" i="26"/>
  <c r="K148" i="26"/>
  <c r="O148" i="26" s="1"/>
  <c r="L148" i="26"/>
  <c r="M148" i="26"/>
  <c r="N148" i="26"/>
  <c r="J149" i="26"/>
  <c r="K149" i="26"/>
  <c r="L149" i="26"/>
  <c r="M149" i="26"/>
  <c r="N149" i="26"/>
  <c r="O149" i="26" s="1"/>
  <c r="J150" i="26"/>
  <c r="K150" i="26"/>
  <c r="L150" i="26"/>
  <c r="M150" i="26"/>
  <c r="N150" i="26"/>
  <c r="O150" i="26"/>
  <c r="J151" i="26"/>
  <c r="K151" i="26" s="1"/>
  <c r="L151" i="26"/>
  <c r="M151" i="26"/>
  <c r="N151" i="26"/>
  <c r="J152" i="26"/>
  <c r="K152" i="26"/>
  <c r="L152" i="26"/>
  <c r="M152" i="26"/>
  <c r="N152" i="26"/>
  <c r="J153" i="26"/>
  <c r="K153" i="26"/>
  <c r="L153" i="26"/>
  <c r="M153" i="26"/>
  <c r="O153" i="26" s="1"/>
  <c r="N153" i="26"/>
  <c r="J154" i="26"/>
  <c r="K154" i="26"/>
  <c r="L154" i="26"/>
  <c r="M154" i="26"/>
  <c r="N154" i="26"/>
  <c r="O154" i="26"/>
  <c r="J155" i="26"/>
  <c r="K155" i="26" s="1"/>
  <c r="L155" i="26"/>
  <c r="M155" i="26"/>
  <c r="N155" i="26"/>
  <c r="J156" i="26"/>
  <c r="K156" i="26"/>
  <c r="L156" i="26"/>
  <c r="M156" i="26"/>
  <c r="N156" i="26"/>
  <c r="O156" i="26"/>
  <c r="J157" i="26"/>
  <c r="K157" i="26"/>
  <c r="L157" i="26"/>
  <c r="M157" i="26"/>
  <c r="O157" i="26" s="1"/>
  <c r="N157" i="26"/>
  <c r="J158" i="26"/>
  <c r="K158" i="26"/>
  <c r="O158" i="26" s="1"/>
  <c r="L158" i="26"/>
  <c r="M158" i="26"/>
  <c r="N158" i="26"/>
  <c r="J159" i="26"/>
  <c r="K159" i="26" s="1"/>
  <c r="L159" i="26"/>
  <c r="M159" i="26"/>
  <c r="N159" i="26"/>
  <c r="J160" i="26"/>
  <c r="K160" i="26"/>
  <c r="L160" i="26"/>
  <c r="O160" i="26" s="1"/>
  <c r="M160" i="26"/>
  <c r="N160" i="26"/>
  <c r="J161" i="26"/>
  <c r="K161" i="26"/>
  <c r="L161" i="26"/>
  <c r="M161" i="26"/>
  <c r="N161" i="26"/>
  <c r="O161" i="26"/>
  <c r="J162" i="26"/>
  <c r="K162" i="26"/>
  <c r="O162" i="26" s="1"/>
  <c r="L162" i="26"/>
  <c r="M162" i="26"/>
  <c r="N162" i="26"/>
  <c r="J163" i="26"/>
  <c r="K163" i="26"/>
  <c r="L163" i="26"/>
  <c r="M163" i="26"/>
  <c r="N163" i="26"/>
  <c r="J164" i="26"/>
  <c r="K164" i="26"/>
  <c r="L164" i="26"/>
  <c r="M164" i="26"/>
  <c r="O164" i="26" s="1"/>
  <c r="N164" i="26"/>
  <c r="J165" i="26"/>
  <c r="K165" i="26"/>
  <c r="L165" i="26"/>
  <c r="M165" i="26"/>
  <c r="N165" i="26"/>
  <c r="O165" i="26"/>
  <c r="J166" i="26"/>
  <c r="K166" i="26"/>
  <c r="O166" i="26" s="1"/>
  <c r="L166" i="26"/>
  <c r="M166" i="26"/>
  <c r="N166" i="26"/>
  <c r="J167" i="26"/>
  <c r="K167" i="26"/>
  <c r="L167" i="26"/>
  <c r="M167" i="26"/>
  <c r="N167" i="26"/>
  <c r="J168" i="26"/>
  <c r="K168" i="26"/>
  <c r="L168" i="26"/>
  <c r="M168" i="26"/>
  <c r="N168" i="26"/>
  <c r="O168" i="26"/>
  <c r="J169" i="26"/>
  <c r="K169" i="26"/>
  <c r="L169" i="26"/>
  <c r="M169" i="26"/>
  <c r="O169" i="26" s="1"/>
  <c r="N169" i="26"/>
  <c r="J170" i="26"/>
  <c r="K170" i="26"/>
  <c r="O170" i="26" s="1"/>
  <c r="L170" i="26"/>
  <c r="M170" i="26"/>
  <c r="N170" i="26"/>
  <c r="J171" i="26"/>
  <c r="K171" i="26" s="1"/>
  <c r="L171" i="26"/>
  <c r="M171" i="26"/>
  <c r="N171" i="26"/>
  <c r="J172" i="26"/>
  <c r="K172" i="26"/>
  <c r="O172" i="26" s="1"/>
  <c r="L172" i="26"/>
  <c r="M172" i="26"/>
  <c r="N172" i="26"/>
  <c r="J173" i="26"/>
  <c r="K173" i="26"/>
  <c r="L173" i="26"/>
  <c r="M173" i="26"/>
  <c r="O173" i="26" s="1"/>
  <c r="N173" i="26"/>
  <c r="J174" i="26"/>
  <c r="K174" i="26"/>
  <c r="L174" i="26"/>
  <c r="M174" i="26"/>
  <c r="N174" i="26"/>
  <c r="O174" i="26"/>
  <c r="J175" i="26"/>
  <c r="K175" i="26" s="1"/>
  <c r="L175" i="26"/>
  <c r="M175" i="26"/>
  <c r="N175" i="26"/>
  <c r="J176" i="26"/>
  <c r="K176" i="26"/>
  <c r="L176" i="26"/>
  <c r="O176" i="26" s="1"/>
  <c r="M176" i="26"/>
  <c r="N176" i="26"/>
  <c r="J177" i="26"/>
  <c r="K177" i="26"/>
  <c r="L177" i="26"/>
  <c r="M177" i="26"/>
  <c r="N177" i="26"/>
  <c r="O177" i="26" s="1"/>
  <c r="J178" i="26"/>
  <c r="K178" i="26"/>
  <c r="O178" i="26" s="1"/>
  <c r="L178" i="26"/>
  <c r="M178" i="26"/>
  <c r="N178" i="26"/>
  <c r="J179" i="26"/>
  <c r="K179" i="26" s="1"/>
  <c r="L179" i="26"/>
  <c r="M179" i="26"/>
  <c r="N179" i="26"/>
  <c r="J180" i="26"/>
  <c r="K180" i="26"/>
  <c r="L180" i="26"/>
  <c r="M180" i="26"/>
  <c r="O180" i="26" s="1"/>
  <c r="N180" i="26"/>
  <c r="J181" i="26"/>
  <c r="K181" i="26"/>
  <c r="L181" i="26"/>
  <c r="M181" i="26"/>
  <c r="N181" i="26"/>
  <c r="O181" i="26"/>
  <c r="J182" i="26"/>
  <c r="K182" i="26"/>
  <c r="L182" i="26"/>
  <c r="M182" i="26"/>
  <c r="N182" i="26"/>
  <c r="O182" i="26"/>
  <c r="J183" i="26"/>
  <c r="K183" i="26"/>
  <c r="L183" i="26"/>
  <c r="M183" i="26"/>
  <c r="N183" i="26"/>
  <c r="J184" i="26"/>
  <c r="K184" i="26"/>
  <c r="O184" i="26" s="1"/>
  <c r="L184" i="26"/>
  <c r="M184" i="26"/>
  <c r="N184" i="26"/>
  <c r="J185" i="26"/>
  <c r="K185" i="26"/>
  <c r="L185" i="26"/>
  <c r="M185" i="26"/>
  <c r="O185" i="26" s="1"/>
  <c r="N185" i="26"/>
  <c r="J186" i="26"/>
  <c r="K186" i="26"/>
  <c r="L186" i="26"/>
  <c r="M186" i="26"/>
  <c r="N186" i="26"/>
  <c r="O186" i="26"/>
  <c r="J187" i="26"/>
  <c r="K187" i="26" s="1"/>
  <c r="L187" i="26"/>
  <c r="M187" i="26"/>
  <c r="N187" i="26"/>
  <c r="J188" i="26"/>
  <c r="K188" i="26"/>
  <c r="L188" i="26"/>
  <c r="M188" i="26"/>
  <c r="N188" i="26"/>
  <c r="O188" i="26"/>
  <c r="J189" i="26"/>
  <c r="K189" i="26"/>
  <c r="L189" i="26"/>
  <c r="M189" i="26"/>
  <c r="O189" i="26" s="1"/>
  <c r="N189" i="26"/>
  <c r="J190" i="26"/>
  <c r="K190" i="26"/>
  <c r="O190" i="26" s="1"/>
  <c r="L190" i="26"/>
  <c r="M190" i="26"/>
  <c r="N190" i="26"/>
  <c r="J191" i="26"/>
  <c r="K191" i="26" s="1"/>
  <c r="L191" i="26"/>
  <c r="M191" i="26"/>
  <c r="N191" i="26"/>
  <c r="J192" i="26"/>
  <c r="K192" i="26"/>
  <c r="L192" i="26"/>
  <c r="O192" i="26" s="1"/>
  <c r="M192" i="26"/>
  <c r="N192" i="26"/>
  <c r="J193" i="26"/>
  <c r="K193" i="26"/>
  <c r="L193" i="26"/>
  <c r="M193" i="26"/>
  <c r="N193" i="26"/>
  <c r="O193" i="26"/>
  <c r="J194" i="26"/>
  <c r="K194" i="26"/>
  <c r="O194" i="26" s="1"/>
  <c r="L194" i="26"/>
  <c r="M194" i="26"/>
  <c r="N194" i="26"/>
  <c r="J195" i="26"/>
  <c r="K195" i="26"/>
  <c r="L195" i="26"/>
  <c r="M195" i="26"/>
  <c r="N195" i="26"/>
  <c r="J196" i="26"/>
  <c r="K196" i="26"/>
  <c r="L196" i="26"/>
  <c r="M196" i="26"/>
  <c r="O196" i="26" s="1"/>
  <c r="N196" i="26"/>
  <c r="J197" i="26"/>
  <c r="K197" i="26"/>
  <c r="L197" i="26"/>
  <c r="M197" i="26"/>
  <c r="N197" i="26"/>
  <c r="O197" i="26"/>
  <c r="J198" i="26"/>
  <c r="K198" i="26"/>
  <c r="O198" i="26" s="1"/>
  <c r="L198" i="26"/>
  <c r="M198" i="26"/>
  <c r="N198" i="26"/>
  <c r="J199" i="26"/>
  <c r="K199" i="26"/>
  <c r="L199" i="26"/>
  <c r="M199" i="26"/>
  <c r="N199" i="26"/>
  <c r="J200" i="26"/>
  <c r="K200" i="26"/>
  <c r="L200" i="26"/>
  <c r="M200" i="26"/>
  <c r="N200" i="26"/>
  <c r="O200" i="26"/>
  <c r="J201" i="26"/>
  <c r="K201" i="26"/>
  <c r="L201" i="26"/>
  <c r="M201" i="26"/>
  <c r="O201" i="26" s="1"/>
  <c r="N201" i="26"/>
  <c r="J202" i="26"/>
  <c r="K202" i="26"/>
  <c r="O202" i="26" s="1"/>
  <c r="L202" i="26"/>
  <c r="M202" i="26"/>
  <c r="N202" i="26"/>
  <c r="J203" i="26"/>
  <c r="K203" i="26"/>
  <c r="L203" i="26"/>
  <c r="M203" i="26"/>
  <c r="N203" i="26"/>
  <c r="J204" i="26"/>
  <c r="K204" i="26"/>
  <c r="O204" i="26" s="1"/>
  <c r="L204" i="26"/>
  <c r="M204" i="26"/>
  <c r="N204" i="26"/>
  <c r="J205" i="26"/>
  <c r="K205" i="26"/>
  <c r="L205" i="26"/>
  <c r="M205" i="26"/>
  <c r="O205" i="26" s="1"/>
  <c r="N205" i="26"/>
  <c r="E25" i="20"/>
  <c r="F25" i="20" s="1"/>
  <c r="F5" i="20"/>
  <c r="F15" i="20"/>
  <c r="U6" i="20"/>
  <c r="F6" i="20"/>
  <c r="V6" i="20"/>
  <c r="U7" i="20"/>
  <c r="V7" i="20"/>
  <c r="U8" i="20"/>
  <c r="V8" i="20"/>
  <c r="U9" i="20"/>
  <c r="V9" i="20"/>
  <c r="U10" i="20"/>
  <c r="V10" i="20"/>
  <c r="U11" i="20"/>
  <c r="V11" i="20"/>
  <c r="U12" i="20"/>
  <c r="V12" i="20"/>
  <c r="U13" i="20"/>
  <c r="V13" i="20"/>
  <c r="U14" i="20"/>
  <c r="V14" i="20"/>
  <c r="U15" i="20"/>
  <c r="V15" i="20"/>
  <c r="U16" i="20"/>
  <c r="V16" i="20"/>
  <c r="U17" i="20"/>
  <c r="V17" i="20"/>
  <c r="U18" i="20"/>
  <c r="V18" i="20"/>
  <c r="U19" i="20"/>
  <c r="V19" i="20"/>
  <c r="U20" i="20"/>
  <c r="V20" i="20"/>
  <c r="U21" i="20"/>
  <c r="V21" i="20"/>
  <c r="U22" i="20"/>
  <c r="V22" i="20"/>
  <c r="U23" i="20"/>
  <c r="V23" i="20"/>
  <c r="E26" i="20"/>
  <c r="F26" i="20" s="1"/>
  <c r="U24" i="20"/>
  <c r="V24" i="20"/>
  <c r="E27" i="20"/>
  <c r="F27" i="20" s="1"/>
  <c r="U25" i="20"/>
  <c r="V25" i="20"/>
  <c r="U26" i="20"/>
  <c r="V26" i="20"/>
  <c r="E28" i="20"/>
  <c r="F28" i="20" s="1"/>
  <c r="U27" i="20"/>
  <c r="V27" i="20"/>
  <c r="E29" i="20"/>
  <c r="F29" i="20" s="1"/>
  <c r="U28" i="20"/>
  <c r="V28" i="20"/>
  <c r="U29" i="20"/>
  <c r="V29" i="20"/>
  <c r="E30" i="20"/>
  <c r="F30" i="20" s="1"/>
  <c r="U30" i="20"/>
  <c r="V30" i="20"/>
  <c r="E31" i="20"/>
  <c r="F31" i="20" s="1"/>
  <c r="U31" i="20"/>
  <c r="V31" i="20"/>
  <c r="U32" i="20"/>
  <c r="V32" i="20"/>
  <c r="U33" i="20"/>
  <c r="V33" i="20"/>
  <c r="U34" i="20"/>
  <c r="V34" i="20"/>
  <c r="U35" i="20"/>
  <c r="V35" i="20"/>
  <c r="E32" i="20"/>
  <c r="F32" i="20" s="1"/>
  <c r="U36" i="20"/>
  <c r="V36" i="20"/>
  <c r="E33" i="20"/>
  <c r="F33" i="20" s="1"/>
  <c r="U37" i="20"/>
  <c r="V37" i="20"/>
  <c r="U38" i="20"/>
  <c r="V38" i="20"/>
  <c r="U39" i="20"/>
  <c r="V39" i="20"/>
  <c r="U40" i="20"/>
  <c r="V40" i="20"/>
  <c r="U41" i="20"/>
  <c r="V41" i="20"/>
  <c r="U42" i="20"/>
  <c r="V42" i="20"/>
  <c r="U43" i="20"/>
  <c r="V43" i="20"/>
  <c r="U44" i="20"/>
  <c r="V44" i="20"/>
  <c r="U45" i="20"/>
  <c r="V45" i="20"/>
  <c r="U46" i="20"/>
  <c r="V46" i="20"/>
  <c r="U47" i="20"/>
  <c r="V47" i="20"/>
  <c r="U48" i="20"/>
  <c r="V48" i="20"/>
  <c r="U49" i="20"/>
  <c r="V49" i="20"/>
  <c r="U50" i="20"/>
  <c r="V50" i="20"/>
  <c r="U51" i="20"/>
  <c r="V51" i="20"/>
  <c r="U52" i="20"/>
  <c r="V52" i="20"/>
  <c r="U53" i="20"/>
  <c r="V53" i="20"/>
  <c r="U54" i="20"/>
  <c r="V54" i="20"/>
  <c r="U55" i="20"/>
  <c r="V55" i="20"/>
  <c r="U56" i="20"/>
  <c r="V56" i="20"/>
  <c r="U57" i="20"/>
  <c r="V57" i="20"/>
  <c r="U58" i="20"/>
  <c r="V58" i="20"/>
  <c r="U59" i="20"/>
  <c r="V59" i="20"/>
  <c r="U60" i="20"/>
  <c r="V60" i="20"/>
  <c r="U61" i="20"/>
  <c r="V61" i="20"/>
  <c r="U62" i="20"/>
  <c r="V62" i="20"/>
  <c r="U63" i="20"/>
  <c r="V63" i="20"/>
  <c r="U64" i="20"/>
  <c r="V64" i="20"/>
  <c r="U65" i="20"/>
  <c r="V65" i="20"/>
  <c r="U66" i="20"/>
  <c r="V66" i="20"/>
  <c r="U67" i="20"/>
  <c r="V67" i="20"/>
  <c r="U68" i="20"/>
  <c r="V68" i="20"/>
  <c r="U69" i="20"/>
  <c r="V69" i="20"/>
  <c r="U70" i="20"/>
  <c r="V70" i="20"/>
  <c r="U71" i="20"/>
  <c r="V71" i="20"/>
  <c r="U72" i="20"/>
  <c r="V72" i="20"/>
  <c r="U73" i="20"/>
  <c r="V73" i="20"/>
  <c r="U74" i="20"/>
  <c r="V74" i="20"/>
  <c r="U75" i="20"/>
  <c r="V75" i="20"/>
  <c r="U76" i="20"/>
  <c r="V76" i="20"/>
  <c r="U77" i="20"/>
  <c r="V77" i="20"/>
  <c r="U78" i="20"/>
  <c r="V78" i="20"/>
  <c r="U79" i="20"/>
  <c r="V79" i="20"/>
  <c r="U80" i="20"/>
  <c r="V80" i="20"/>
  <c r="U81" i="20"/>
  <c r="V81" i="20"/>
  <c r="U82" i="20"/>
  <c r="V82" i="20"/>
  <c r="U83" i="20"/>
  <c r="V83" i="20"/>
  <c r="U84" i="20"/>
  <c r="V84" i="20"/>
  <c r="U85" i="20"/>
  <c r="V85" i="20"/>
  <c r="R86" i="20"/>
  <c r="U86" i="20"/>
  <c r="V86" i="20"/>
  <c r="R87" i="20"/>
  <c r="U87" i="20"/>
  <c r="V87" i="20"/>
  <c r="R88" i="20"/>
  <c r="U88" i="20"/>
  <c r="V88" i="20"/>
  <c r="R89" i="20"/>
  <c r="U89" i="20"/>
  <c r="V89" i="20"/>
  <c r="R90" i="20"/>
  <c r="U90" i="20"/>
  <c r="V90" i="20"/>
  <c r="R91" i="20"/>
  <c r="U91" i="20"/>
  <c r="V91" i="20"/>
  <c r="R92" i="20"/>
  <c r="U92" i="20"/>
  <c r="V92" i="20"/>
  <c r="R93" i="20"/>
  <c r="U93" i="20"/>
  <c r="V93" i="20"/>
  <c r="R94" i="20"/>
  <c r="U94" i="20"/>
  <c r="V94" i="20"/>
  <c r="R95" i="20"/>
  <c r="U95" i="20"/>
  <c r="V95" i="20"/>
  <c r="R96" i="20"/>
  <c r="U96" i="20"/>
  <c r="V96" i="20"/>
  <c r="R97" i="20"/>
  <c r="U97" i="20"/>
  <c r="V97" i="20"/>
  <c r="R98" i="20"/>
  <c r="U98" i="20"/>
  <c r="V98" i="20"/>
  <c r="R99" i="20"/>
  <c r="U99" i="20"/>
  <c r="V99" i="20"/>
  <c r="R100" i="20"/>
  <c r="U100" i="20"/>
  <c r="V100" i="20"/>
  <c r="R101" i="20"/>
  <c r="U101" i="20"/>
  <c r="V101" i="20"/>
  <c r="R102" i="20"/>
  <c r="U102" i="20"/>
  <c r="V102" i="20"/>
  <c r="R103" i="20"/>
  <c r="U103" i="20"/>
  <c r="V103" i="20"/>
  <c r="R104" i="20"/>
  <c r="U104" i="20"/>
  <c r="V104" i="20"/>
  <c r="R105" i="20"/>
  <c r="U105" i="20"/>
  <c r="V105" i="20"/>
  <c r="R106" i="20"/>
  <c r="U106" i="20"/>
  <c r="V106" i="20"/>
  <c r="R107" i="20"/>
  <c r="U107" i="20"/>
  <c r="V107" i="20"/>
  <c r="R108" i="20"/>
  <c r="U108" i="20"/>
  <c r="V108" i="20"/>
  <c r="R109" i="20"/>
  <c r="U109" i="20"/>
  <c r="V109" i="20"/>
  <c r="R110" i="20"/>
  <c r="U110" i="20"/>
  <c r="V110" i="20"/>
  <c r="R111" i="20"/>
  <c r="U111" i="20"/>
  <c r="V111" i="20"/>
  <c r="R112" i="20"/>
  <c r="U112" i="20"/>
  <c r="V112" i="20"/>
  <c r="R113" i="20"/>
  <c r="U113" i="20"/>
  <c r="V113" i="20"/>
  <c r="R114" i="20"/>
  <c r="U114" i="20"/>
  <c r="V114" i="20"/>
  <c r="R115" i="20"/>
  <c r="U115" i="20"/>
  <c r="V115" i="20"/>
  <c r="R116" i="20"/>
  <c r="U116" i="20"/>
  <c r="V116" i="20"/>
  <c r="R117" i="20"/>
  <c r="U117" i="20"/>
  <c r="V117" i="20"/>
  <c r="R118" i="20"/>
  <c r="U118" i="20"/>
  <c r="V118" i="20"/>
  <c r="R119" i="20"/>
  <c r="U119" i="20"/>
  <c r="V119" i="20"/>
  <c r="R120" i="20"/>
  <c r="U120" i="20"/>
  <c r="V120" i="20"/>
  <c r="R121" i="20"/>
  <c r="U121" i="20"/>
  <c r="V121" i="20"/>
  <c r="R122" i="20"/>
  <c r="U122" i="20"/>
  <c r="V122" i="20"/>
  <c r="R123" i="20"/>
  <c r="U123" i="20"/>
  <c r="V123" i="20"/>
  <c r="R124" i="20"/>
  <c r="U124" i="20"/>
  <c r="V124" i="20"/>
  <c r="R125" i="20"/>
  <c r="U125" i="20"/>
  <c r="V125" i="20"/>
  <c r="R126" i="20"/>
  <c r="U126" i="20"/>
  <c r="V126" i="20"/>
  <c r="R127" i="20"/>
  <c r="U127" i="20"/>
  <c r="V127" i="20"/>
  <c r="R128" i="20"/>
  <c r="U128" i="20"/>
  <c r="V128" i="20"/>
  <c r="R129" i="20"/>
  <c r="U129" i="20"/>
  <c r="V129" i="20"/>
  <c r="R130" i="20"/>
  <c r="U130" i="20"/>
  <c r="V130" i="20"/>
  <c r="R131" i="20"/>
  <c r="U131" i="20"/>
  <c r="V131" i="20"/>
  <c r="R132" i="20"/>
  <c r="U132" i="20"/>
  <c r="V132" i="20"/>
  <c r="R133" i="20"/>
  <c r="U133" i="20"/>
  <c r="V133" i="20"/>
  <c r="R134" i="20"/>
  <c r="U134" i="20"/>
  <c r="V134" i="20"/>
  <c r="R135" i="20"/>
  <c r="U135" i="20"/>
  <c r="V135" i="20"/>
  <c r="R136" i="20"/>
  <c r="U136" i="20"/>
  <c r="V136" i="20"/>
  <c r="R137" i="20"/>
  <c r="U137" i="20"/>
  <c r="V137" i="20"/>
  <c r="R138" i="20"/>
  <c r="U138" i="20"/>
  <c r="V138" i="20"/>
  <c r="R139" i="20"/>
  <c r="U139" i="20"/>
  <c r="V139" i="20"/>
  <c r="R140" i="20"/>
  <c r="U140" i="20"/>
  <c r="V140" i="20"/>
  <c r="R141" i="20"/>
  <c r="U141" i="20"/>
  <c r="V141" i="20"/>
  <c r="R142" i="20"/>
  <c r="U142" i="20"/>
  <c r="V142" i="20"/>
  <c r="R143" i="20"/>
  <c r="U143" i="20"/>
  <c r="V143" i="20"/>
  <c r="R144" i="20"/>
  <c r="U144" i="20"/>
  <c r="V144" i="20"/>
  <c r="R145" i="20"/>
  <c r="U145" i="20"/>
  <c r="V145" i="20"/>
  <c r="R146" i="20"/>
  <c r="U146" i="20"/>
  <c r="V146" i="20"/>
  <c r="R147" i="20"/>
  <c r="U147" i="20"/>
  <c r="V147" i="20"/>
  <c r="R148" i="20"/>
  <c r="U148" i="20"/>
  <c r="V148" i="20"/>
  <c r="R149" i="20"/>
  <c r="U149" i="20"/>
  <c r="V149" i="20"/>
  <c r="R150" i="20"/>
  <c r="U150" i="20"/>
  <c r="V150" i="20"/>
  <c r="R151" i="20"/>
  <c r="U151" i="20"/>
  <c r="V151" i="20"/>
  <c r="R152" i="20"/>
  <c r="U152" i="20"/>
  <c r="V152" i="20"/>
  <c r="R153" i="20"/>
  <c r="U153" i="20"/>
  <c r="V153" i="20"/>
  <c r="R154" i="20"/>
  <c r="U154" i="20"/>
  <c r="V154" i="20"/>
  <c r="R155" i="20"/>
  <c r="U155" i="20"/>
  <c r="V155" i="20"/>
  <c r="R156" i="20"/>
  <c r="U156" i="20"/>
  <c r="V156" i="20"/>
  <c r="R157" i="20"/>
  <c r="U157" i="20"/>
  <c r="V157" i="20"/>
  <c r="R158" i="20"/>
  <c r="U158" i="20"/>
  <c r="V158" i="20"/>
  <c r="R159" i="20"/>
  <c r="U159" i="20"/>
  <c r="V159" i="20"/>
  <c r="R160" i="20"/>
  <c r="U160" i="20"/>
  <c r="V160" i="20"/>
  <c r="R161" i="20"/>
  <c r="U161" i="20"/>
  <c r="V161" i="20"/>
  <c r="R162" i="20"/>
  <c r="U162" i="20"/>
  <c r="V162" i="20"/>
  <c r="R163" i="20"/>
  <c r="U163" i="20"/>
  <c r="V163" i="20"/>
  <c r="R164" i="20"/>
  <c r="U164" i="20"/>
  <c r="V164" i="20"/>
  <c r="R165" i="20"/>
  <c r="U165" i="20"/>
  <c r="V165" i="20"/>
  <c r="R166" i="20"/>
  <c r="U166" i="20"/>
  <c r="V166" i="20"/>
  <c r="R167" i="20"/>
  <c r="U167" i="20"/>
  <c r="V167" i="20"/>
  <c r="R168" i="20"/>
  <c r="U168" i="20"/>
  <c r="V168" i="20"/>
  <c r="R169" i="20"/>
  <c r="U169" i="20"/>
  <c r="V169" i="20"/>
  <c r="R170" i="20"/>
  <c r="U170" i="20"/>
  <c r="V170" i="20"/>
  <c r="R171" i="20"/>
  <c r="U171" i="20"/>
  <c r="V171" i="20"/>
  <c r="R172" i="20"/>
  <c r="U172" i="20"/>
  <c r="V172" i="20"/>
  <c r="R173" i="20"/>
  <c r="U173" i="20"/>
  <c r="V173" i="20"/>
  <c r="R174" i="20"/>
  <c r="U174" i="20"/>
  <c r="V174" i="20"/>
  <c r="R175" i="20"/>
  <c r="U175" i="20"/>
  <c r="V175" i="20"/>
  <c r="R176" i="20"/>
  <c r="U176" i="20"/>
  <c r="V176" i="20"/>
  <c r="R177" i="20"/>
  <c r="U177" i="20"/>
  <c r="V177" i="20"/>
  <c r="R178" i="20"/>
  <c r="U178" i="20"/>
  <c r="V178" i="20"/>
  <c r="R179" i="20"/>
  <c r="U179" i="20"/>
  <c r="V179" i="20"/>
  <c r="R180" i="20"/>
  <c r="U180" i="20"/>
  <c r="V180" i="20"/>
  <c r="R181" i="20"/>
  <c r="U181" i="20"/>
  <c r="V181" i="20"/>
  <c r="R182" i="20"/>
  <c r="U182" i="20"/>
  <c r="V182" i="20"/>
  <c r="R183" i="20"/>
  <c r="U183" i="20"/>
  <c r="V183" i="20"/>
  <c r="R184" i="20"/>
  <c r="U184" i="20"/>
  <c r="V184" i="20"/>
  <c r="R185" i="20"/>
  <c r="U185" i="20"/>
  <c r="V185" i="20"/>
  <c r="R186" i="20"/>
  <c r="U186" i="20"/>
  <c r="V186" i="20"/>
  <c r="R187" i="20"/>
  <c r="U187" i="20"/>
  <c r="V187" i="20"/>
  <c r="R188" i="20"/>
  <c r="U188" i="20"/>
  <c r="V188" i="20"/>
  <c r="R189" i="20"/>
  <c r="U189" i="20"/>
  <c r="V189" i="20"/>
  <c r="R190" i="20"/>
  <c r="U190" i="20"/>
  <c r="V190" i="20"/>
  <c r="R191" i="20"/>
  <c r="U191" i="20"/>
  <c r="V191" i="20"/>
  <c r="R192" i="20"/>
  <c r="S192" i="20" s="1"/>
  <c r="U192" i="20"/>
  <c r="V192" i="20"/>
  <c r="R193" i="20"/>
  <c r="U193" i="20"/>
  <c r="V193" i="20"/>
  <c r="R194" i="20"/>
  <c r="U194" i="20"/>
  <c r="V194" i="20"/>
  <c r="R195" i="20"/>
  <c r="U195" i="20"/>
  <c r="V195" i="20"/>
  <c r="R196" i="20"/>
  <c r="U196" i="20"/>
  <c r="V196" i="20"/>
  <c r="R197" i="20"/>
  <c r="U197" i="20"/>
  <c r="V197" i="20"/>
  <c r="R198" i="20"/>
  <c r="U198" i="20"/>
  <c r="V198" i="20"/>
  <c r="R199" i="20"/>
  <c r="U199" i="20"/>
  <c r="V199" i="20"/>
  <c r="R200" i="20"/>
  <c r="U200" i="20"/>
  <c r="V200" i="20"/>
  <c r="R201" i="20"/>
  <c r="U201" i="20"/>
  <c r="V201" i="20"/>
  <c r="R202" i="20"/>
  <c r="U202" i="20"/>
  <c r="V202" i="20"/>
  <c r="R203" i="20"/>
  <c r="U203" i="20"/>
  <c r="V203" i="20"/>
  <c r="R204" i="20"/>
  <c r="U204" i="20"/>
  <c r="V204" i="20"/>
  <c r="R205" i="20"/>
  <c r="U205" i="20"/>
  <c r="V205" i="20"/>
  <c r="F11" i="20"/>
  <c r="F13" i="20"/>
  <c r="F8" i="20"/>
  <c r="F9" i="20"/>
  <c r="N6" i="20"/>
  <c r="N7" i="20"/>
  <c r="J8" i="20"/>
  <c r="K8" i="20" s="1"/>
  <c r="N8" i="20"/>
  <c r="N9" i="20"/>
  <c r="N10" i="20"/>
  <c r="N11" i="20"/>
  <c r="M12" i="20"/>
  <c r="N12" i="20"/>
  <c r="N13" i="20"/>
  <c r="N14" i="20"/>
  <c r="L15" i="20"/>
  <c r="N15" i="20"/>
  <c r="N16" i="20"/>
  <c r="N17" i="20"/>
  <c r="N18" i="20"/>
  <c r="N19" i="20"/>
  <c r="M20" i="20"/>
  <c r="N20" i="20"/>
  <c r="N21" i="20"/>
  <c r="N22" i="20"/>
  <c r="L23" i="20"/>
  <c r="N23" i="20"/>
  <c r="N24" i="20"/>
  <c r="N25" i="20"/>
  <c r="N26" i="20"/>
  <c r="N27" i="20"/>
  <c r="M28" i="20"/>
  <c r="N28" i="20"/>
  <c r="N29" i="20"/>
  <c r="N30" i="20"/>
  <c r="L31" i="20"/>
  <c r="N31" i="20"/>
  <c r="N32" i="20"/>
  <c r="N33" i="20"/>
  <c r="N34" i="20"/>
  <c r="N35" i="20"/>
  <c r="M36" i="20"/>
  <c r="N36" i="20"/>
  <c r="N37" i="20"/>
  <c r="N38" i="20"/>
  <c r="L39" i="20"/>
  <c r="N39" i="20"/>
  <c r="N40" i="20"/>
  <c r="N41" i="20"/>
  <c r="N42" i="20"/>
  <c r="N43" i="20"/>
  <c r="M44" i="20"/>
  <c r="N44" i="20"/>
  <c r="N45" i="20"/>
  <c r="N46" i="20"/>
  <c r="L47" i="20"/>
  <c r="N47" i="20"/>
  <c r="N48" i="20"/>
  <c r="N49" i="20"/>
  <c r="N50" i="20"/>
  <c r="N51" i="20"/>
  <c r="M52" i="20"/>
  <c r="N52" i="20"/>
  <c r="N53" i="20"/>
  <c r="N54" i="20"/>
  <c r="L55" i="20"/>
  <c r="N55" i="20"/>
  <c r="N56" i="20"/>
  <c r="N57" i="20"/>
  <c r="N58" i="20"/>
  <c r="N59" i="20"/>
  <c r="M60" i="20"/>
  <c r="N60" i="20"/>
  <c r="N61" i="20"/>
  <c r="N62" i="20"/>
  <c r="L63" i="20"/>
  <c r="N63" i="20"/>
  <c r="N64" i="20"/>
  <c r="N65" i="20"/>
  <c r="N66" i="20"/>
  <c r="N67" i="20"/>
  <c r="M68" i="20"/>
  <c r="N68" i="20"/>
  <c r="N69" i="20"/>
  <c r="N70" i="20"/>
  <c r="L71" i="20"/>
  <c r="N71" i="20"/>
  <c r="N72" i="20"/>
  <c r="N73" i="20"/>
  <c r="N74" i="20"/>
  <c r="N75" i="20"/>
  <c r="M76" i="20"/>
  <c r="N76" i="20"/>
  <c r="N77" i="20"/>
  <c r="N78" i="20"/>
  <c r="L79" i="20"/>
  <c r="N79" i="20"/>
  <c r="N80" i="20"/>
  <c r="N81" i="20"/>
  <c r="N82" i="20"/>
  <c r="N83" i="20"/>
  <c r="M84" i="20"/>
  <c r="N84" i="20"/>
  <c r="N85" i="20"/>
  <c r="N86" i="20"/>
  <c r="N87" i="20"/>
  <c r="M88" i="20"/>
  <c r="N88" i="20"/>
  <c r="N89" i="20"/>
  <c r="M90" i="20"/>
  <c r="N90" i="20"/>
  <c r="N91" i="20"/>
  <c r="L92" i="20"/>
  <c r="N92" i="20"/>
  <c r="N93" i="20"/>
  <c r="J94" i="20"/>
  <c r="K94" i="20" s="1"/>
  <c r="N94" i="20"/>
  <c r="N95" i="20"/>
  <c r="J96" i="20"/>
  <c r="K96" i="20" s="1"/>
  <c r="N96" i="20"/>
  <c r="N97" i="20"/>
  <c r="N98" i="20"/>
  <c r="N99" i="20"/>
  <c r="N100" i="20"/>
  <c r="M101" i="20"/>
  <c r="N101" i="20"/>
  <c r="N102" i="20"/>
  <c r="L103" i="20"/>
  <c r="N103" i="20"/>
  <c r="N104" i="20"/>
  <c r="J105" i="20"/>
  <c r="K105" i="20" s="1"/>
  <c r="N105" i="20"/>
  <c r="N106" i="20"/>
  <c r="J107" i="20"/>
  <c r="N107" i="20"/>
  <c r="N108" i="20"/>
  <c r="N109" i="20"/>
  <c r="M110" i="20"/>
  <c r="N110" i="20"/>
  <c r="N111" i="20"/>
  <c r="L112" i="20"/>
  <c r="N112" i="20"/>
  <c r="N113" i="20"/>
  <c r="L114" i="20"/>
  <c r="N114" i="20"/>
  <c r="N115" i="20"/>
  <c r="N116" i="20"/>
  <c r="N117" i="20"/>
  <c r="N118" i="20"/>
  <c r="N119" i="20"/>
  <c r="N120" i="20"/>
  <c r="M121" i="20"/>
  <c r="N121" i="20"/>
  <c r="N122" i="20"/>
  <c r="M123" i="20"/>
  <c r="N123" i="20"/>
  <c r="N124" i="20"/>
  <c r="L125" i="20"/>
  <c r="N125" i="20"/>
  <c r="N126" i="20"/>
  <c r="J127" i="20"/>
  <c r="K127" i="20" s="1"/>
  <c r="N127" i="20"/>
  <c r="N128" i="20"/>
  <c r="N129" i="20"/>
  <c r="N130" i="20"/>
  <c r="N131" i="20"/>
  <c r="M132" i="20"/>
  <c r="N132" i="20"/>
  <c r="N133" i="20"/>
  <c r="L134" i="20"/>
  <c r="N134" i="20"/>
  <c r="N135" i="20"/>
  <c r="N136" i="20"/>
  <c r="N137" i="20"/>
  <c r="J138" i="20"/>
  <c r="K138" i="20" s="1"/>
  <c r="N138" i="20"/>
  <c r="N139" i="20"/>
  <c r="J140" i="20"/>
  <c r="K140" i="20" s="1"/>
  <c r="N140" i="20"/>
  <c r="N141" i="20"/>
  <c r="N142" i="20"/>
  <c r="M143" i="20"/>
  <c r="N143" i="20"/>
  <c r="N144" i="20"/>
  <c r="L145" i="20"/>
  <c r="N145" i="20"/>
  <c r="N146" i="20"/>
  <c r="L147" i="20"/>
  <c r="N147" i="20"/>
  <c r="N148" i="20"/>
  <c r="J149" i="20"/>
  <c r="K149" i="20" s="1"/>
  <c r="N149" i="20"/>
  <c r="N150" i="20"/>
  <c r="N151" i="20"/>
  <c r="M152" i="20"/>
  <c r="N152" i="20"/>
  <c r="N153" i="20"/>
  <c r="M154" i="20"/>
  <c r="N154" i="20"/>
  <c r="N155" i="20"/>
  <c r="L156" i="20"/>
  <c r="N156" i="20"/>
  <c r="N157" i="20"/>
  <c r="N158" i="20"/>
  <c r="M159" i="20"/>
  <c r="N159" i="20"/>
  <c r="N160" i="20"/>
  <c r="L161" i="20"/>
  <c r="N161" i="20"/>
  <c r="N162" i="20"/>
  <c r="N163" i="20"/>
  <c r="L164" i="20"/>
  <c r="N164" i="20"/>
  <c r="N165" i="20"/>
  <c r="N166" i="20"/>
  <c r="M167" i="20"/>
  <c r="N167" i="20"/>
  <c r="N168" i="20"/>
  <c r="L169" i="20"/>
  <c r="N169" i="20"/>
  <c r="N170" i="20"/>
  <c r="N171" i="20"/>
  <c r="L172" i="20"/>
  <c r="N172" i="20"/>
  <c r="N173" i="20"/>
  <c r="N174" i="20"/>
  <c r="M175" i="20"/>
  <c r="N175" i="20"/>
  <c r="N176" i="20"/>
  <c r="L177" i="20"/>
  <c r="N177" i="20"/>
  <c r="N178" i="20"/>
  <c r="N179" i="20"/>
  <c r="L180" i="20"/>
  <c r="N180" i="20"/>
  <c r="N181" i="20"/>
  <c r="N182" i="20"/>
  <c r="M183" i="20"/>
  <c r="N183" i="20"/>
  <c r="N184" i="20"/>
  <c r="L185" i="20"/>
  <c r="N185" i="20"/>
  <c r="N186" i="20"/>
  <c r="N187" i="20"/>
  <c r="L188" i="20"/>
  <c r="N188" i="20"/>
  <c r="N189" i="20"/>
  <c r="N190" i="20"/>
  <c r="M191" i="20"/>
  <c r="N191" i="20"/>
  <c r="N192" i="20"/>
  <c r="L193" i="20"/>
  <c r="N193" i="20"/>
  <c r="N194" i="20"/>
  <c r="N195" i="20"/>
  <c r="L196" i="20"/>
  <c r="N196" i="20"/>
  <c r="N197" i="20"/>
  <c r="N198" i="20"/>
  <c r="M199" i="20"/>
  <c r="N199" i="20"/>
  <c r="N200" i="20"/>
  <c r="L201" i="20"/>
  <c r="N201" i="20"/>
  <c r="N202" i="20"/>
  <c r="N203" i="20"/>
  <c r="L204" i="20"/>
  <c r="N204" i="20"/>
  <c r="N205" i="20"/>
  <c r="E25" i="19"/>
  <c r="F25" i="19" s="1"/>
  <c r="G25" i="19" s="1"/>
  <c r="F5" i="19"/>
  <c r="U38" i="19" s="1"/>
  <c r="F15" i="19"/>
  <c r="F6" i="19"/>
  <c r="V6" i="19" s="1"/>
  <c r="E26" i="19"/>
  <c r="F26" i="19" s="1"/>
  <c r="E27" i="19"/>
  <c r="F27" i="19" s="1"/>
  <c r="E28" i="19"/>
  <c r="F28" i="19" s="1"/>
  <c r="E29" i="19"/>
  <c r="F29" i="19" s="1"/>
  <c r="E30" i="19"/>
  <c r="F30" i="19" s="1"/>
  <c r="E31" i="19"/>
  <c r="F31" i="19" s="1"/>
  <c r="E32" i="19"/>
  <c r="F32" i="19"/>
  <c r="E33" i="19"/>
  <c r="F33" i="19" s="1"/>
  <c r="E34" i="19"/>
  <c r="F34" i="19" s="1"/>
  <c r="E35" i="19"/>
  <c r="F35" i="19" s="1"/>
  <c r="E36" i="19"/>
  <c r="F36" i="19"/>
  <c r="E37" i="19"/>
  <c r="F37" i="19" s="1"/>
  <c r="U64" i="19"/>
  <c r="U84" i="19"/>
  <c r="U86" i="19"/>
  <c r="V86" i="19"/>
  <c r="U87" i="19"/>
  <c r="V87" i="19"/>
  <c r="U88" i="19"/>
  <c r="V88" i="19"/>
  <c r="U89" i="19"/>
  <c r="V89" i="19"/>
  <c r="U90" i="19"/>
  <c r="V90" i="19"/>
  <c r="U91" i="19"/>
  <c r="V91" i="19"/>
  <c r="U92" i="19"/>
  <c r="V92" i="19"/>
  <c r="U93" i="19"/>
  <c r="V93" i="19"/>
  <c r="U94" i="19"/>
  <c r="V94" i="19"/>
  <c r="U95" i="19"/>
  <c r="V95" i="19"/>
  <c r="R96" i="19"/>
  <c r="U96" i="19"/>
  <c r="V96" i="19"/>
  <c r="R97" i="19"/>
  <c r="U97" i="19"/>
  <c r="V97" i="19"/>
  <c r="R98" i="19"/>
  <c r="U98" i="19"/>
  <c r="V98" i="19"/>
  <c r="R99" i="19"/>
  <c r="U99" i="19"/>
  <c r="V99" i="19"/>
  <c r="R100" i="19"/>
  <c r="U100" i="19"/>
  <c r="V100" i="19"/>
  <c r="R101" i="19"/>
  <c r="U101" i="19"/>
  <c r="V101" i="19"/>
  <c r="R102" i="19"/>
  <c r="U102" i="19"/>
  <c r="V102" i="19"/>
  <c r="R103" i="19"/>
  <c r="U103" i="19"/>
  <c r="V103" i="19"/>
  <c r="R104" i="19"/>
  <c r="U104" i="19"/>
  <c r="V104" i="19"/>
  <c r="R105" i="19"/>
  <c r="U105" i="19"/>
  <c r="V105" i="19"/>
  <c r="R106" i="19"/>
  <c r="U106" i="19"/>
  <c r="V106" i="19"/>
  <c r="R107" i="19"/>
  <c r="U107" i="19"/>
  <c r="V107" i="19"/>
  <c r="R108" i="19"/>
  <c r="U108" i="19"/>
  <c r="V108" i="19"/>
  <c r="R109" i="19"/>
  <c r="U109" i="19"/>
  <c r="V109" i="19"/>
  <c r="R110" i="19"/>
  <c r="U110" i="19"/>
  <c r="V110" i="19"/>
  <c r="R111" i="19"/>
  <c r="U111" i="19"/>
  <c r="V111" i="19"/>
  <c r="R112" i="19"/>
  <c r="U112" i="19"/>
  <c r="V112" i="19"/>
  <c r="R113" i="19"/>
  <c r="U113" i="19"/>
  <c r="V113" i="19"/>
  <c r="R114" i="19"/>
  <c r="U114" i="19"/>
  <c r="V114" i="19"/>
  <c r="R115" i="19"/>
  <c r="U115" i="19"/>
  <c r="V115" i="19"/>
  <c r="R116" i="19"/>
  <c r="U116" i="19"/>
  <c r="V116" i="19"/>
  <c r="R117" i="19"/>
  <c r="U117" i="19"/>
  <c r="V117" i="19"/>
  <c r="R118" i="19"/>
  <c r="U118" i="19"/>
  <c r="V118" i="19"/>
  <c r="R119" i="19"/>
  <c r="U119" i="19"/>
  <c r="V119" i="19"/>
  <c r="R120" i="19"/>
  <c r="U120" i="19"/>
  <c r="V120" i="19"/>
  <c r="R121" i="19"/>
  <c r="U121" i="19"/>
  <c r="V121" i="19"/>
  <c r="R122" i="19"/>
  <c r="U122" i="19"/>
  <c r="V122" i="19"/>
  <c r="R123" i="19"/>
  <c r="U123" i="19"/>
  <c r="V123" i="19"/>
  <c r="R124" i="19"/>
  <c r="U124" i="19"/>
  <c r="V124" i="19"/>
  <c r="R125" i="19"/>
  <c r="U125" i="19"/>
  <c r="V125" i="19"/>
  <c r="R126" i="19"/>
  <c r="U126" i="19"/>
  <c r="V126" i="19"/>
  <c r="R127" i="19"/>
  <c r="U127" i="19"/>
  <c r="V127" i="19"/>
  <c r="R128" i="19"/>
  <c r="U128" i="19"/>
  <c r="V128" i="19"/>
  <c r="R129" i="19"/>
  <c r="U129" i="19"/>
  <c r="V129" i="19"/>
  <c r="R130" i="19"/>
  <c r="U130" i="19"/>
  <c r="V130" i="19"/>
  <c r="R131" i="19"/>
  <c r="U131" i="19"/>
  <c r="V131" i="19"/>
  <c r="R132" i="19"/>
  <c r="U132" i="19"/>
  <c r="V132" i="19"/>
  <c r="R133" i="19"/>
  <c r="U133" i="19"/>
  <c r="V133" i="19"/>
  <c r="R134" i="19"/>
  <c r="U134" i="19"/>
  <c r="V134" i="19"/>
  <c r="R135" i="19"/>
  <c r="U135" i="19"/>
  <c r="V135" i="19"/>
  <c r="R136" i="19"/>
  <c r="U136" i="19"/>
  <c r="V136" i="19"/>
  <c r="R137" i="19"/>
  <c r="U137" i="19"/>
  <c r="V137" i="19"/>
  <c r="R138" i="19"/>
  <c r="U138" i="19"/>
  <c r="V138" i="19"/>
  <c r="R139" i="19"/>
  <c r="U139" i="19"/>
  <c r="V139" i="19"/>
  <c r="R140" i="19"/>
  <c r="U140" i="19"/>
  <c r="V140" i="19"/>
  <c r="R141" i="19"/>
  <c r="U141" i="19"/>
  <c r="V141" i="19"/>
  <c r="R142" i="19"/>
  <c r="U142" i="19"/>
  <c r="V142" i="19"/>
  <c r="R143" i="19"/>
  <c r="U143" i="19"/>
  <c r="V143" i="19"/>
  <c r="R144" i="19"/>
  <c r="U144" i="19"/>
  <c r="V144" i="19"/>
  <c r="R145" i="19"/>
  <c r="U145" i="19"/>
  <c r="V145" i="19"/>
  <c r="R146" i="19"/>
  <c r="U146" i="19"/>
  <c r="V146" i="19"/>
  <c r="R147" i="19"/>
  <c r="U147" i="19"/>
  <c r="V147" i="19"/>
  <c r="R148" i="19"/>
  <c r="U148" i="19"/>
  <c r="V148" i="19"/>
  <c r="R149" i="19"/>
  <c r="U149" i="19"/>
  <c r="V149" i="19"/>
  <c r="R150" i="19"/>
  <c r="U150" i="19"/>
  <c r="V150" i="19"/>
  <c r="R151" i="19"/>
  <c r="U151" i="19"/>
  <c r="V151" i="19"/>
  <c r="R152" i="19"/>
  <c r="U152" i="19"/>
  <c r="V152" i="19"/>
  <c r="R153" i="19"/>
  <c r="U153" i="19"/>
  <c r="V153" i="19"/>
  <c r="R154" i="19"/>
  <c r="U154" i="19"/>
  <c r="V154" i="19"/>
  <c r="R155" i="19"/>
  <c r="U155" i="19"/>
  <c r="V155" i="19"/>
  <c r="R156" i="19"/>
  <c r="U156" i="19"/>
  <c r="V156" i="19"/>
  <c r="R157" i="19"/>
  <c r="U157" i="19"/>
  <c r="V157" i="19"/>
  <c r="R158" i="19"/>
  <c r="U158" i="19"/>
  <c r="V158" i="19"/>
  <c r="R159" i="19"/>
  <c r="U159" i="19"/>
  <c r="V159" i="19"/>
  <c r="R160" i="19"/>
  <c r="U160" i="19"/>
  <c r="V160" i="19"/>
  <c r="R161" i="19"/>
  <c r="U161" i="19"/>
  <c r="V161" i="19"/>
  <c r="R162" i="19"/>
  <c r="U162" i="19"/>
  <c r="V162" i="19"/>
  <c r="R163" i="19"/>
  <c r="U163" i="19"/>
  <c r="V163" i="19"/>
  <c r="R164" i="19"/>
  <c r="U164" i="19"/>
  <c r="V164" i="19"/>
  <c r="R165" i="19"/>
  <c r="U165" i="19"/>
  <c r="V165" i="19"/>
  <c r="R166" i="19"/>
  <c r="U166" i="19"/>
  <c r="V166" i="19"/>
  <c r="R167" i="19"/>
  <c r="U167" i="19"/>
  <c r="V167" i="19"/>
  <c r="R168" i="19"/>
  <c r="U168" i="19"/>
  <c r="V168" i="19"/>
  <c r="R169" i="19"/>
  <c r="U169" i="19"/>
  <c r="V169" i="19"/>
  <c r="R170" i="19"/>
  <c r="U170" i="19"/>
  <c r="V170" i="19"/>
  <c r="R171" i="19"/>
  <c r="U171" i="19"/>
  <c r="V171" i="19"/>
  <c r="R172" i="19"/>
  <c r="U172" i="19"/>
  <c r="V172" i="19"/>
  <c r="R173" i="19"/>
  <c r="U173" i="19"/>
  <c r="V173" i="19"/>
  <c r="R174" i="19"/>
  <c r="U174" i="19"/>
  <c r="V174" i="19"/>
  <c r="R175" i="19"/>
  <c r="U175" i="19"/>
  <c r="V175" i="19"/>
  <c r="R176" i="19"/>
  <c r="U176" i="19"/>
  <c r="V176" i="19"/>
  <c r="R177" i="19"/>
  <c r="U177" i="19"/>
  <c r="V177" i="19"/>
  <c r="R178" i="19"/>
  <c r="U178" i="19"/>
  <c r="V178" i="19"/>
  <c r="R179" i="19"/>
  <c r="U179" i="19"/>
  <c r="V179" i="19"/>
  <c r="R180" i="19"/>
  <c r="U180" i="19"/>
  <c r="V180" i="19"/>
  <c r="R181" i="19"/>
  <c r="U181" i="19"/>
  <c r="V181" i="19"/>
  <c r="R182" i="19"/>
  <c r="U182" i="19"/>
  <c r="V182" i="19"/>
  <c r="R183" i="19"/>
  <c r="U183" i="19"/>
  <c r="V183" i="19"/>
  <c r="R184" i="19"/>
  <c r="U184" i="19"/>
  <c r="V184" i="19"/>
  <c r="R185" i="19"/>
  <c r="U185" i="19"/>
  <c r="V185" i="19"/>
  <c r="R186" i="19"/>
  <c r="U186" i="19"/>
  <c r="V186" i="19"/>
  <c r="R187" i="19"/>
  <c r="U187" i="19"/>
  <c r="V187" i="19"/>
  <c r="R188" i="19"/>
  <c r="U188" i="19"/>
  <c r="V188" i="19"/>
  <c r="R189" i="19"/>
  <c r="U189" i="19"/>
  <c r="V189" i="19"/>
  <c r="R190" i="19"/>
  <c r="U190" i="19"/>
  <c r="V190" i="19"/>
  <c r="R191" i="19"/>
  <c r="U191" i="19"/>
  <c r="V191" i="19"/>
  <c r="R192" i="19"/>
  <c r="U192" i="19"/>
  <c r="V192" i="19"/>
  <c r="R193" i="19"/>
  <c r="U193" i="19"/>
  <c r="V193" i="19"/>
  <c r="R194" i="19"/>
  <c r="U194" i="19"/>
  <c r="V194" i="19"/>
  <c r="R195" i="19"/>
  <c r="U195" i="19"/>
  <c r="V195" i="19"/>
  <c r="R196" i="19"/>
  <c r="U196" i="19"/>
  <c r="V196" i="19"/>
  <c r="R197" i="19"/>
  <c r="U197" i="19"/>
  <c r="V197" i="19"/>
  <c r="R198" i="19"/>
  <c r="U198" i="19"/>
  <c r="V198" i="19"/>
  <c r="R199" i="19"/>
  <c r="U199" i="19"/>
  <c r="V199" i="19"/>
  <c r="R200" i="19"/>
  <c r="U200" i="19"/>
  <c r="V200" i="19"/>
  <c r="R201" i="19"/>
  <c r="U201" i="19"/>
  <c r="V201" i="19"/>
  <c r="R202" i="19"/>
  <c r="U202" i="19"/>
  <c r="V202" i="19"/>
  <c r="R203" i="19"/>
  <c r="U203" i="19"/>
  <c r="V203" i="19"/>
  <c r="R204" i="19"/>
  <c r="U204" i="19"/>
  <c r="V204" i="19"/>
  <c r="R205" i="19"/>
  <c r="U205" i="19"/>
  <c r="V205" i="19"/>
  <c r="F8" i="19"/>
  <c r="L12" i="19" s="1"/>
  <c r="F9" i="19"/>
  <c r="M70" i="19" s="1"/>
  <c r="N6" i="19"/>
  <c r="N7" i="19"/>
  <c r="N8" i="19"/>
  <c r="N9" i="19"/>
  <c r="N10" i="19"/>
  <c r="N11" i="19"/>
  <c r="N12" i="19"/>
  <c r="N13" i="19"/>
  <c r="N14" i="19"/>
  <c r="N15" i="19"/>
  <c r="N16" i="19"/>
  <c r="N17" i="19"/>
  <c r="N18" i="19"/>
  <c r="N19" i="19"/>
  <c r="N20" i="19"/>
  <c r="N21" i="19"/>
  <c r="N22" i="19"/>
  <c r="N23" i="19"/>
  <c r="N24" i="19"/>
  <c r="N25" i="19"/>
  <c r="N26" i="19"/>
  <c r="N27" i="19"/>
  <c r="N28" i="19"/>
  <c r="N29" i="19"/>
  <c r="N30" i="19"/>
  <c r="N31" i="19"/>
  <c r="N32" i="19"/>
  <c r="N33" i="19"/>
  <c r="N34" i="19"/>
  <c r="N35" i="19"/>
  <c r="N36" i="19"/>
  <c r="N37" i="19"/>
  <c r="N38" i="19"/>
  <c r="N39" i="19"/>
  <c r="N40" i="19"/>
  <c r="N41" i="19"/>
  <c r="N42" i="19"/>
  <c r="N43" i="19"/>
  <c r="L44" i="19"/>
  <c r="N44" i="19"/>
  <c r="N45" i="19"/>
  <c r="N46" i="19"/>
  <c r="N47" i="19"/>
  <c r="N48" i="19"/>
  <c r="N49" i="19"/>
  <c r="L50" i="19"/>
  <c r="N50" i="19"/>
  <c r="N51" i="19"/>
  <c r="N52" i="19"/>
  <c r="N53" i="19"/>
  <c r="N54" i="19"/>
  <c r="N55" i="19"/>
  <c r="L56" i="19"/>
  <c r="N56" i="19"/>
  <c r="N57" i="19"/>
  <c r="L58" i="19"/>
  <c r="N58" i="19"/>
  <c r="N59" i="19"/>
  <c r="N60" i="19"/>
  <c r="N61" i="19"/>
  <c r="N62" i="19"/>
  <c r="N63" i="19"/>
  <c r="L64" i="19"/>
  <c r="N64" i="19"/>
  <c r="N65" i="19"/>
  <c r="L66" i="19"/>
  <c r="N66" i="19"/>
  <c r="N67" i="19"/>
  <c r="N68" i="19"/>
  <c r="N69" i="19"/>
  <c r="L70" i="19"/>
  <c r="N70" i="19"/>
  <c r="L71" i="19"/>
  <c r="N71" i="19"/>
  <c r="N72" i="19"/>
  <c r="N73" i="19"/>
  <c r="N74" i="19"/>
  <c r="L75" i="19"/>
  <c r="N75" i="19"/>
  <c r="N76" i="19"/>
  <c r="L77" i="19"/>
  <c r="N77" i="19"/>
  <c r="N78" i="19"/>
  <c r="L79" i="19"/>
  <c r="N79" i="19"/>
  <c r="N80" i="19"/>
  <c r="L81" i="19"/>
  <c r="N81" i="19"/>
  <c r="N82" i="19"/>
  <c r="L83" i="19"/>
  <c r="N83" i="19"/>
  <c r="L84" i="19"/>
  <c r="N84" i="19"/>
  <c r="L85" i="19"/>
  <c r="N85" i="19"/>
  <c r="L86" i="19"/>
  <c r="M86" i="19"/>
  <c r="N86" i="19"/>
  <c r="L87" i="19"/>
  <c r="M87" i="19"/>
  <c r="N87" i="19"/>
  <c r="L88" i="19"/>
  <c r="M88" i="19"/>
  <c r="N88" i="19"/>
  <c r="L89" i="19"/>
  <c r="M89" i="19"/>
  <c r="N89" i="19"/>
  <c r="L90" i="19"/>
  <c r="M90" i="19"/>
  <c r="N90" i="19"/>
  <c r="L91" i="19"/>
  <c r="M91" i="19"/>
  <c r="N91" i="19"/>
  <c r="L92" i="19"/>
  <c r="M92" i="19"/>
  <c r="N92" i="19"/>
  <c r="L93" i="19"/>
  <c r="M93" i="19"/>
  <c r="N93" i="19"/>
  <c r="L94" i="19"/>
  <c r="M94" i="19"/>
  <c r="N94" i="19"/>
  <c r="L95" i="19"/>
  <c r="M95" i="19"/>
  <c r="N95" i="19"/>
  <c r="J96" i="19"/>
  <c r="L96" i="19"/>
  <c r="M96" i="19"/>
  <c r="N96" i="19"/>
  <c r="J97" i="19"/>
  <c r="L97" i="19"/>
  <c r="M97" i="19"/>
  <c r="N97" i="19"/>
  <c r="J98" i="19"/>
  <c r="L98" i="19"/>
  <c r="M98" i="19"/>
  <c r="N98" i="19"/>
  <c r="J99" i="19"/>
  <c r="K99" i="19" s="1"/>
  <c r="L99" i="19"/>
  <c r="M99" i="19"/>
  <c r="N99" i="19"/>
  <c r="J100" i="19"/>
  <c r="L100" i="19"/>
  <c r="M100" i="19"/>
  <c r="N100" i="19"/>
  <c r="J101" i="19"/>
  <c r="L101" i="19"/>
  <c r="M101" i="19"/>
  <c r="N101" i="19"/>
  <c r="J102" i="19"/>
  <c r="L102" i="19"/>
  <c r="M102" i="19"/>
  <c r="N102" i="19"/>
  <c r="J103" i="19"/>
  <c r="K103" i="19" s="1"/>
  <c r="L103" i="19"/>
  <c r="M103" i="19"/>
  <c r="N103" i="19"/>
  <c r="J104" i="19"/>
  <c r="L104" i="19"/>
  <c r="M104" i="19"/>
  <c r="N104" i="19"/>
  <c r="J105" i="19"/>
  <c r="L105" i="19"/>
  <c r="M105" i="19"/>
  <c r="N105" i="19"/>
  <c r="J106" i="19"/>
  <c r="L106" i="19"/>
  <c r="M106" i="19"/>
  <c r="N106" i="19"/>
  <c r="J107" i="19"/>
  <c r="K107" i="19" s="1"/>
  <c r="L107" i="19"/>
  <c r="M107" i="19"/>
  <c r="N107" i="19"/>
  <c r="J108" i="19"/>
  <c r="L108" i="19"/>
  <c r="M108" i="19"/>
  <c r="N108" i="19"/>
  <c r="J109" i="19"/>
  <c r="L109" i="19"/>
  <c r="M109" i="19"/>
  <c r="N109" i="19"/>
  <c r="J110" i="19"/>
  <c r="L110" i="19"/>
  <c r="M110" i="19"/>
  <c r="N110" i="19"/>
  <c r="J111" i="19"/>
  <c r="K111" i="19" s="1"/>
  <c r="L111" i="19"/>
  <c r="M111" i="19"/>
  <c r="N111" i="19"/>
  <c r="J112" i="19"/>
  <c r="L112" i="19"/>
  <c r="M112" i="19"/>
  <c r="N112" i="19"/>
  <c r="J113" i="19"/>
  <c r="L113" i="19"/>
  <c r="M113" i="19"/>
  <c r="N113" i="19"/>
  <c r="J114" i="19"/>
  <c r="L114" i="19"/>
  <c r="M114" i="19"/>
  <c r="N114" i="19"/>
  <c r="J115" i="19"/>
  <c r="K115" i="19" s="1"/>
  <c r="L115" i="19"/>
  <c r="M115" i="19"/>
  <c r="N115" i="19"/>
  <c r="J116" i="19"/>
  <c r="L116" i="19"/>
  <c r="M116" i="19"/>
  <c r="N116" i="19"/>
  <c r="J117" i="19"/>
  <c r="L117" i="19"/>
  <c r="M117" i="19"/>
  <c r="N117" i="19"/>
  <c r="J118" i="19"/>
  <c r="L118" i="19"/>
  <c r="M118" i="19"/>
  <c r="N118" i="19"/>
  <c r="J119" i="19"/>
  <c r="K119" i="19" s="1"/>
  <c r="L119" i="19"/>
  <c r="M119" i="19"/>
  <c r="N119" i="19"/>
  <c r="J120" i="19"/>
  <c r="L120" i="19"/>
  <c r="M120" i="19"/>
  <c r="N120" i="19"/>
  <c r="J121" i="19"/>
  <c r="L121" i="19"/>
  <c r="M121" i="19"/>
  <c r="N121" i="19"/>
  <c r="J122" i="19"/>
  <c r="L122" i="19"/>
  <c r="M122" i="19"/>
  <c r="N122" i="19"/>
  <c r="J123" i="19"/>
  <c r="K123" i="19" s="1"/>
  <c r="L123" i="19"/>
  <c r="M123" i="19"/>
  <c r="N123" i="19"/>
  <c r="J124" i="19"/>
  <c r="L124" i="19"/>
  <c r="M124" i="19"/>
  <c r="N124" i="19"/>
  <c r="J125" i="19"/>
  <c r="L125" i="19"/>
  <c r="M125" i="19"/>
  <c r="N125" i="19"/>
  <c r="J126" i="19"/>
  <c r="L126" i="19"/>
  <c r="M126" i="19"/>
  <c r="N126" i="19"/>
  <c r="J127" i="19"/>
  <c r="K127" i="19" s="1"/>
  <c r="L127" i="19"/>
  <c r="M127" i="19"/>
  <c r="N127" i="19"/>
  <c r="J128" i="19"/>
  <c r="L128" i="19"/>
  <c r="M128" i="19"/>
  <c r="N128" i="19"/>
  <c r="J129" i="19"/>
  <c r="L129" i="19"/>
  <c r="M129" i="19"/>
  <c r="N129" i="19"/>
  <c r="J130" i="19"/>
  <c r="L130" i="19"/>
  <c r="M130" i="19"/>
  <c r="N130" i="19"/>
  <c r="J131" i="19"/>
  <c r="K131" i="19" s="1"/>
  <c r="L131" i="19"/>
  <c r="M131" i="19"/>
  <c r="N131" i="19"/>
  <c r="J132" i="19"/>
  <c r="L132" i="19"/>
  <c r="M132" i="19"/>
  <c r="N132" i="19"/>
  <c r="J133" i="19"/>
  <c r="L133" i="19"/>
  <c r="M133" i="19"/>
  <c r="N133" i="19"/>
  <c r="J134" i="19"/>
  <c r="L134" i="19"/>
  <c r="M134" i="19"/>
  <c r="N134" i="19"/>
  <c r="J135" i="19"/>
  <c r="K135" i="19" s="1"/>
  <c r="L135" i="19"/>
  <c r="M135" i="19"/>
  <c r="N135" i="19"/>
  <c r="J136" i="19"/>
  <c r="L136" i="19"/>
  <c r="M136" i="19"/>
  <c r="N136" i="19"/>
  <c r="J137" i="19"/>
  <c r="L137" i="19"/>
  <c r="M137" i="19"/>
  <c r="N137" i="19"/>
  <c r="J138" i="19"/>
  <c r="L138" i="19"/>
  <c r="M138" i="19"/>
  <c r="N138" i="19"/>
  <c r="J139" i="19"/>
  <c r="K139" i="19" s="1"/>
  <c r="L139" i="19"/>
  <c r="M139" i="19"/>
  <c r="N139" i="19"/>
  <c r="J140" i="19"/>
  <c r="K140" i="19" s="1"/>
  <c r="L140" i="19"/>
  <c r="M140" i="19"/>
  <c r="N140" i="19"/>
  <c r="J141" i="19"/>
  <c r="K141" i="19" s="1"/>
  <c r="L141" i="19"/>
  <c r="M141" i="19"/>
  <c r="N141" i="19"/>
  <c r="J142" i="19"/>
  <c r="K142" i="19" s="1"/>
  <c r="L142" i="19"/>
  <c r="M142" i="19"/>
  <c r="N142" i="19"/>
  <c r="J143" i="19"/>
  <c r="K143" i="19" s="1"/>
  <c r="L143" i="19"/>
  <c r="M143" i="19"/>
  <c r="N143" i="19"/>
  <c r="J144" i="19"/>
  <c r="K144" i="19" s="1"/>
  <c r="L144" i="19"/>
  <c r="M144" i="19"/>
  <c r="N144" i="19"/>
  <c r="J145" i="19"/>
  <c r="K145" i="19" s="1"/>
  <c r="L145" i="19"/>
  <c r="M145" i="19"/>
  <c r="N145" i="19"/>
  <c r="J146" i="19"/>
  <c r="K146" i="19" s="1"/>
  <c r="L146" i="19"/>
  <c r="M146" i="19"/>
  <c r="N146" i="19"/>
  <c r="J147" i="19"/>
  <c r="K147" i="19" s="1"/>
  <c r="L147" i="19"/>
  <c r="M147" i="19"/>
  <c r="N147" i="19"/>
  <c r="J148" i="19"/>
  <c r="K148" i="19" s="1"/>
  <c r="L148" i="19"/>
  <c r="M148" i="19"/>
  <c r="N148" i="19"/>
  <c r="J149" i="19"/>
  <c r="K149" i="19" s="1"/>
  <c r="L149" i="19"/>
  <c r="M149" i="19"/>
  <c r="N149" i="19"/>
  <c r="J150" i="19"/>
  <c r="K150" i="19" s="1"/>
  <c r="L150" i="19"/>
  <c r="M150" i="19"/>
  <c r="N150" i="19"/>
  <c r="J151" i="19"/>
  <c r="K151" i="19" s="1"/>
  <c r="L151" i="19"/>
  <c r="M151" i="19"/>
  <c r="N151" i="19"/>
  <c r="J152" i="19"/>
  <c r="K152" i="19" s="1"/>
  <c r="L152" i="19"/>
  <c r="M152" i="19"/>
  <c r="N152" i="19"/>
  <c r="J153" i="19"/>
  <c r="K153" i="19" s="1"/>
  <c r="L153" i="19"/>
  <c r="M153" i="19"/>
  <c r="N153" i="19"/>
  <c r="J154" i="19"/>
  <c r="K154" i="19" s="1"/>
  <c r="L154" i="19"/>
  <c r="M154" i="19"/>
  <c r="N154" i="19"/>
  <c r="J155" i="19"/>
  <c r="K155" i="19" s="1"/>
  <c r="L155" i="19"/>
  <c r="M155" i="19"/>
  <c r="N155" i="19"/>
  <c r="J156" i="19"/>
  <c r="K156" i="19" s="1"/>
  <c r="L156" i="19"/>
  <c r="M156" i="19"/>
  <c r="N156" i="19"/>
  <c r="J157" i="19"/>
  <c r="K157" i="19" s="1"/>
  <c r="L157" i="19"/>
  <c r="M157" i="19"/>
  <c r="N157" i="19"/>
  <c r="J158" i="19"/>
  <c r="K158" i="19" s="1"/>
  <c r="L158" i="19"/>
  <c r="M158" i="19"/>
  <c r="N158" i="19"/>
  <c r="J159" i="19"/>
  <c r="K159" i="19" s="1"/>
  <c r="L159" i="19"/>
  <c r="M159" i="19"/>
  <c r="N159" i="19"/>
  <c r="J160" i="19"/>
  <c r="K160" i="19" s="1"/>
  <c r="L160" i="19"/>
  <c r="M160" i="19"/>
  <c r="N160" i="19"/>
  <c r="J161" i="19"/>
  <c r="K161" i="19" s="1"/>
  <c r="L161" i="19"/>
  <c r="M161" i="19"/>
  <c r="N161" i="19"/>
  <c r="J162" i="19"/>
  <c r="K162" i="19" s="1"/>
  <c r="L162" i="19"/>
  <c r="M162" i="19"/>
  <c r="N162" i="19"/>
  <c r="J163" i="19"/>
  <c r="K163" i="19" s="1"/>
  <c r="L163" i="19"/>
  <c r="M163" i="19"/>
  <c r="N163" i="19"/>
  <c r="J164" i="19"/>
  <c r="K164" i="19" s="1"/>
  <c r="L164" i="19"/>
  <c r="M164" i="19"/>
  <c r="N164" i="19"/>
  <c r="J165" i="19"/>
  <c r="K165" i="19" s="1"/>
  <c r="L165" i="19"/>
  <c r="M165" i="19"/>
  <c r="N165" i="19"/>
  <c r="J166" i="19"/>
  <c r="K166" i="19" s="1"/>
  <c r="L166" i="19"/>
  <c r="M166" i="19"/>
  <c r="N166" i="19"/>
  <c r="J167" i="19"/>
  <c r="K167" i="19" s="1"/>
  <c r="L167" i="19"/>
  <c r="M167" i="19"/>
  <c r="N167" i="19"/>
  <c r="J168" i="19"/>
  <c r="K168" i="19" s="1"/>
  <c r="L168" i="19"/>
  <c r="M168" i="19"/>
  <c r="N168" i="19"/>
  <c r="J169" i="19"/>
  <c r="K169" i="19" s="1"/>
  <c r="L169" i="19"/>
  <c r="M169" i="19"/>
  <c r="N169" i="19"/>
  <c r="J170" i="19"/>
  <c r="K170" i="19" s="1"/>
  <c r="L170" i="19"/>
  <c r="M170" i="19"/>
  <c r="N170" i="19"/>
  <c r="J171" i="19"/>
  <c r="K171" i="19" s="1"/>
  <c r="L171" i="19"/>
  <c r="M171" i="19"/>
  <c r="N171" i="19"/>
  <c r="J172" i="19"/>
  <c r="K172" i="19" s="1"/>
  <c r="L172" i="19"/>
  <c r="M172" i="19"/>
  <c r="N172" i="19"/>
  <c r="J173" i="19"/>
  <c r="K173" i="19" s="1"/>
  <c r="L173" i="19"/>
  <c r="M173" i="19"/>
  <c r="N173" i="19"/>
  <c r="J174" i="19"/>
  <c r="K174" i="19" s="1"/>
  <c r="L174" i="19"/>
  <c r="M174" i="19"/>
  <c r="N174" i="19"/>
  <c r="J175" i="19"/>
  <c r="K175" i="19" s="1"/>
  <c r="L175" i="19"/>
  <c r="M175" i="19"/>
  <c r="N175" i="19"/>
  <c r="J176" i="19"/>
  <c r="K176" i="19" s="1"/>
  <c r="L176" i="19"/>
  <c r="M176" i="19"/>
  <c r="N176" i="19"/>
  <c r="J177" i="19"/>
  <c r="K177" i="19" s="1"/>
  <c r="L177" i="19"/>
  <c r="M177" i="19"/>
  <c r="N177" i="19"/>
  <c r="J178" i="19"/>
  <c r="K178" i="19" s="1"/>
  <c r="L178" i="19"/>
  <c r="M178" i="19"/>
  <c r="N178" i="19"/>
  <c r="J179" i="19"/>
  <c r="K179" i="19" s="1"/>
  <c r="L179" i="19"/>
  <c r="M179" i="19"/>
  <c r="N179" i="19"/>
  <c r="J180" i="19"/>
  <c r="K180" i="19" s="1"/>
  <c r="L180" i="19"/>
  <c r="M180" i="19"/>
  <c r="N180" i="19"/>
  <c r="J181" i="19"/>
  <c r="K181" i="19" s="1"/>
  <c r="L181" i="19"/>
  <c r="M181" i="19"/>
  <c r="N181" i="19"/>
  <c r="J182" i="19"/>
  <c r="K182" i="19" s="1"/>
  <c r="L182" i="19"/>
  <c r="M182" i="19"/>
  <c r="N182" i="19"/>
  <c r="J183" i="19"/>
  <c r="K183" i="19" s="1"/>
  <c r="L183" i="19"/>
  <c r="M183" i="19"/>
  <c r="N183" i="19"/>
  <c r="J184" i="19"/>
  <c r="K184" i="19" s="1"/>
  <c r="L184" i="19"/>
  <c r="M184" i="19"/>
  <c r="N184" i="19"/>
  <c r="J185" i="19"/>
  <c r="K185" i="19" s="1"/>
  <c r="L185" i="19"/>
  <c r="M185" i="19"/>
  <c r="N185" i="19"/>
  <c r="J186" i="19"/>
  <c r="K186" i="19" s="1"/>
  <c r="L186" i="19"/>
  <c r="M186" i="19"/>
  <c r="N186" i="19"/>
  <c r="J187" i="19"/>
  <c r="K187" i="19" s="1"/>
  <c r="L187" i="19"/>
  <c r="M187" i="19"/>
  <c r="N187" i="19"/>
  <c r="J188" i="19"/>
  <c r="K188" i="19" s="1"/>
  <c r="L188" i="19"/>
  <c r="M188" i="19"/>
  <c r="N188" i="19"/>
  <c r="J189" i="19"/>
  <c r="K189" i="19" s="1"/>
  <c r="L189" i="19"/>
  <c r="M189" i="19"/>
  <c r="N189" i="19"/>
  <c r="J190" i="19"/>
  <c r="K190" i="19" s="1"/>
  <c r="L190" i="19"/>
  <c r="M190" i="19"/>
  <c r="N190" i="19"/>
  <c r="J191" i="19"/>
  <c r="K191" i="19" s="1"/>
  <c r="L191" i="19"/>
  <c r="M191" i="19"/>
  <c r="N191" i="19"/>
  <c r="J192" i="19"/>
  <c r="K192" i="19" s="1"/>
  <c r="L192" i="19"/>
  <c r="M192" i="19"/>
  <c r="N192" i="19"/>
  <c r="J193" i="19"/>
  <c r="K193" i="19" s="1"/>
  <c r="L193" i="19"/>
  <c r="M193" i="19"/>
  <c r="N193" i="19"/>
  <c r="J194" i="19"/>
  <c r="K194" i="19" s="1"/>
  <c r="L194" i="19"/>
  <c r="M194" i="19"/>
  <c r="N194" i="19"/>
  <c r="J195" i="19"/>
  <c r="K195" i="19" s="1"/>
  <c r="L195" i="19"/>
  <c r="M195" i="19"/>
  <c r="N195" i="19"/>
  <c r="J196" i="19"/>
  <c r="K196" i="19" s="1"/>
  <c r="L196" i="19"/>
  <c r="M196" i="19"/>
  <c r="N196" i="19"/>
  <c r="J197" i="19"/>
  <c r="K197" i="19" s="1"/>
  <c r="L197" i="19"/>
  <c r="M197" i="19"/>
  <c r="N197" i="19"/>
  <c r="J198" i="19"/>
  <c r="K198" i="19" s="1"/>
  <c r="L198" i="19"/>
  <c r="M198" i="19"/>
  <c r="N198" i="19"/>
  <c r="J199" i="19"/>
  <c r="K199" i="19" s="1"/>
  <c r="L199" i="19"/>
  <c r="M199" i="19"/>
  <c r="N199" i="19"/>
  <c r="J200" i="19"/>
  <c r="K200" i="19" s="1"/>
  <c r="L200" i="19"/>
  <c r="M200" i="19"/>
  <c r="N200" i="19"/>
  <c r="J201" i="19"/>
  <c r="K201" i="19" s="1"/>
  <c r="L201" i="19"/>
  <c r="M201" i="19"/>
  <c r="N201" i="19"/>
  <c r="J202" i="19"/>
  <c r="K202" i="19" s="1"/>
  <c r="L202" i="19"/>
  <c r="M202" i="19"/>
  <c r="N202" i="19"/>
  <c r="J203" i="19"/>
  <c r="K203" i="19" s="1"/>
  <c r="L203" i="19"/>
  <c r="M203" i="19"/>
  <c r="N203" i="19"/>
  <c r="J204" i="19"/>
  <c r="K204" i="19" s="1"/>
  <c r="L204" i="19"/>
  <c r="M204" i="19"/>
  <c r="N204" i="19"/>
  <c r="J205" i="19"/>
  <c r="K205" i="19" s="1"/>
  <c r="L205" i="19"/>
  <c r="M205" i="19"/>
  <c r="N205" i="19"/>
  <c r="E25" i="18"/>
  <c r="F25" i="18" s="1"/>
  <c r="G25" i="18" s="1"/>
  <c r="E26" i="18"/>
  <c r="F26" i="18" s="1"/>
  <c r="E27" i="18"/>
  <c r="F27" i="18" s="1"/>
  <c r="E28" i="18"/>
  <c r="F28" i="18" s="1"/>
  <c r="E29" i="18"/>
  <c r="F29" i="18" s="1"/>
  <c r="E30" i="18"/>
  <c r="F30" i="18" s="1"/>
  <c r="E31" i="18"/>
  <c r="F31" i="18" s="1"/>
  <c r="E32" i="18"/>
  <c r="F32" i="18" s="1"/>
  <c r="G33" i="18" s="1"/>
  <c r="F5" i="18"/>
  <c r="F15" i="18"/>
  <c r="F6" i="18"/>
  <c r="F10" i="18"/>
  <c r="F11" i="18"/>
  <c r="F13" i="18"/>
  <c r="F8" i="18"/>
  <c r="F9" i="18"/>
  <c r="F19" i="13"/>
  <c r="S5" i="13" s="1"/>
  <c r="T5" i="13" s="1"/>
  <c r="E25" i="13"/>
  <c r="F25" i="13" s="1"/>
  <c r="G25" i="13" s="1"/>
  <c r="E26" i="13"/>
  <c r="F26" i="13" s="1"/>
  <c r="E27" i="13"/>
  <c r="F27" i="13" s="1"/>
  <c r="E28" i="13"/>
  <c r="F28" i="13"/>
  <c r="E29" i="13"/>
  <c r="F29" i="13" s="1"/>
  <c r="E30" i="13"/>
  <c r="F30" i="13" s="1"/>
  <c r="E31" i="13"/>
  <c r="F31" i="13" s="1"/>
  <c r="E32" i="13"/>
  <c r="F32" i="13" s="1"/>
  <c r="F5" i="13"/>
  <c r="U8" i="13" s="1"/>
  <c r="F15" i="13"/>
  <c r="F6" i="13"/>
  <c r="V9" i="13" s="1"/>
  <c r="V36" i="13"/>
  <c r="V44" i="13"/>
  <c r="V57" i="13"/>
  <c r="V63" i="13"/>
  <c r="V64" i="13"/>
  <c r="V65" i="13"/>
  <c r="V69" i="13"/>
  <c r="V71" i="13"/>
  <c r="V72" i="13"/>
  <c r="V73" i="13"/>
  <c r="V75" i="13"/>
  <c r="V76" i="13"/>
  <c r="V77" i="13"/>
  <c r="V79" i="13"/>
  <c r="V80" i="13"/>
  <c r="V81" i="13"/>
  <c r="V83" i="13"/>
  <c r="V84" i="13"/>
  <c r="V85" i="13"/>
  <c r="V86" i="13"/>
  <c r="U87" i="13"/>
  <c r="V87" i="13"/>
  <c r="U88" i="13"/>
  <c r="V88" i="13"/>
  <c r="U89" i="13"/>
  <c r="V89" i="13"/>
  <c r="U90" i="13"/>
  <c r="V90" i="13"/>
  <c r="U91" i="13"/>
  <c r="V91" i="13"/>
  <c r="U92" i="13"/>
  <c r="V92" i="13"/>
  <c r="U93" i="13"/>
  <c r="V93" i="13"/>
  <c r="U94" i="13"/>
  <c r="V94" i="13"/>
  <c r="U95" i="13"/>
  <c r="V95" i="13"/>
  <c r="U96" i="13"/>
  <c r="V96" i="13"/>
  <c r="U97" i="13"/>
  <c r="V97" i="13"/>
  <c r="U98" i="13"/>
  <c r="V98" i="13"/>
  <c r="U99" i="13"/>
  <c r="V99" i="13"/>
  <c r="U100" i="13"/>
  <c r="V100" i="13"/>
  <c r="U101" i="13"/>
  <c r="V101" i="13"/>
  <c r="U102" i="13"/>
  <c r="V102" i="13"/>
  <c r="U103" i="13"/>
  <c r="V103" i="13"/>
  <c r="U104" i="13"/>
  <c r="V104" i="13"/>
  <c r="U105" i="13"/>
  <c r="V105" i="13"/>
  <c r="U106" i="13"/>
  <c r="V106" i="13"/>
  <c r="U107" i="13"/>
  <c r="V107" i="13"/>
  <c r="U108" i="13"/>
  <c r="V108" i="13"/>
  <c r="U109" i="13"/>
  <c r="V109" i="13"/>
  <c r="U110" i="13"/>
  <c r="V110" i="13"/>
  <c r="U111" i="13"/>
  <c r="V111" i="13"/>
  <c r="U112" i="13"/>
  <c r="V112" i="13"/>
  <c r="U113" i="13"/>
  <c r="V113" i="13"/>
  <c r="U114" i="13"/>
  <c r="V114" i="13"/>
  <c r="U115" i="13"/>
  <c r="V115" i="13"/>
  <c r="U116" i="13"/>
  <c r="V116" i="13"/>
  <c r="U117" i="13"/>
  <c r="V117" i="13"/>
  <c r="U118" i="13"/>
  <c r="V118" i="13"/>
  <c r="U119" i="13"/>
  <c r="V119" i="13"/>
  <c r="U120" i="13"/>
  <c r="V120" i="13"/>
  <c r="U121" i="13"/>
  <c r="V121" i="13"/>
  <c r="U122" i="13"/>
  <c r="V122" i="13"/>
  <c r="U123" i="13"/>
  <c r="V123" i="13"/>
  <c r="U124" i="13"/>
  <c r="V124" i="13"/>
  <c r="U125" i="13"/>
  <c r="V125" i="13"/>
  <c r="U126" i="13"/>
  <c r="V126" i="13"/>
  <c r="U127" i="13"/>
  <c r="V127" i="13"/>
  <c r="U128" i="13"/>
  <c r="V128" i="13"/>
  <c r="U129" i="13"/>
  <c r="V129" i="13"/>
  <c r="U130" i="13"/>
  <c r="V130" i="13"/>
  <c r="U131" i="13"/>
  <c r="V131" i="13"/>
  <c r="U132" i="13"/>
  <c r="V132" i="13"/>
  <c r="U133" i="13"/>
  <c r="V133" i="13"/>
  <c r="U134" i="13"/>
  <c r="V134" i="13"/>
  <c r="U135" i="13"/>
  <c r="V135" i="13"/>
  <c r="U136" i="13"/>
  <c r="V136" i="13"/>
  <c r="U137" i="13"/>
  <c r="V137" i="13"/>
  <c r="U138" i="13"/>
  <c r="V138" i="13"/>
  <c r="U139" i="13"/>
  <c r="V139" i="13"/>
  <c r="U140" i="13"/>
  <c r="V140" i="13"/>
  <c r="U141" i="13"/>
  <c r="V141" i="13"/>
  <c r="U142" i="13"/>
  <c r="V142" i="13"/>
  <c r="U143" i="13"/>
  <c r="V143" i="13"/>
  <c r="U144" i="13"/>
  <c r="V144" i="13"/>
  <c r="U145" i="13"/>
  <c r="V145" i="13"/>
  <c r="U146" i="13"/>
  <c r="V146" i="13"/>
  <c r="U147" i="13"/>
  <c r="V147" i="13"/>
  <c r="U148" i="13"/>
  <c r="V148" i="13"/>
  <c r="U149" i="13"/>
  <c r="V149" i="13"/>
  <c r="U150" i="13"/>
  <c r="V150" i="13"/>
  <c r="U151" i="13"/>
  <c r="V151" i="13"/>
  <c r="U152" i="13"/>
  <c r="V152" i="13"/>
  <c r="U153" i="13"/>
  <c r="V153" i="13"/>
  <c r="U154" i="13"/>
  <c r="V154" i="13"/>
  <c r="U155" i="13"/>
  <c r="V155" i="13"/>
  <c r="U156" i="13"/>
  <c r="V156" i="13"/>
  <c r="U157" i="13"/>
  <c r="V157" i="13"/>
  <c r="U158" i="13"/>
  <c r="V158" i="13"/>
  <c r="U159" i="13"/>
  <c r="V159" i="13"/>
  <c r="U160" i="13"/>
  <c r="V160" i="13"/>
  <c r="U161" i="13"/>
  <c r="V161" i="13"/>
  <c r="U162" i="13"/>
  <c r="V162" i="13"/>
  <c r="U163" i="13"/>
  <c r="V163" i="13"/>
  <c r="U164" i="13"/>
  <c r="V164" i="13"/>
  <c r="U165" i="13"/>
  <c r="V165" i="13"/>
  <c r="R166" i="13"/>
  <c r="U166" i="13"/>
  <c r="V166" i="13"/>
  <c r="R167" i="13"/>
  <c r="U167" i="13"/>
  <c r="V167" i="13"/>
  <c r="R168" i="13"/>
  <c r="U168" i="13"/>
  <c r="V168" i="13"/>
  <c r="R169" i="13"/>
  <c r="U169" i="13"/>
  <c r="V169" i="13"/>
  <c r="R170" i="13"/>
  <c r="U170" i="13"/>
  <c r="V170" i="13"/>
  <c r="R171" i="13"/>
  <c r="U171" i="13"/>
  <c r="V171" i="13"/>
  <c r="R172" i="13"/>
  <c r="U172" i="13"/>
  <c r="V172" i="13"/>
  <c r="R173" i="13"/>
  <c r="U173" i="13"/>
  <c r="V173" i="13"/>
  <c r="R174" i="13"/>
  <c r="U174" i="13"/>
  <c r="V174" i="13"/>
  <c r="R175" i="13"/>
  <c r="U175" i="13"/>
  <c r="V175" i="13"/>
  <c r="R176" i="13"/>
  <c r="U176" i="13"/>
  <c r="V176" i="13"/>
  <c r="R177" i="13"/>
  <c r="S177" i="13" s="1"/>
  <c r="T177" i="13" s="1"/>
  <c r="U177" i="13"/>
  <c r="V177" i="13"/>
  <c r="R178" i="13"/>
  <c r="U178" i="13"/>
  <c r="V178" i="13"/>
  <c r="R179" i="13"/>
  <c r="U179" i="13"/>
  <c r="V179" i="13"/>
  <c r="R180" i="13"/>
  <c r="U180" i="13"/>
  <c r="V180" i="13"/>
  <c r="R181" i="13"/>
  <c r="U181" i="13"/>
  <c r="V181" i="13"/>
  <c r="R182" i="13"/>
  <c r="U182" i="13"/>
  <c r="V182" i="13"/>
  <c r="R183" i="13"/>
  <c r="U183" i="13"/>
  <c r="V183" i="13"/>
  <c r="R184" i="13"/>
  <c r="U184" i="13"/>
  <c r="V184" i="13"/>
  <c r="R185" i="13"/>
  <c r="U185" i="13"/>
  <c r="V185" i="13"/>
  <c r="R186" i="13"/>
  <c r="U186" i="13"/>
  <c r="V186" i="13"/>
  <c r="R187" i="13"/>
  <c r="U187" i="13"/>
  <c r="V187" i="13"/>
  <c r="R188" i="13"/>
  <c r="U188" i="13"/>
  <c r="V188" i="13"/>
  <c r="R189" i="13"/>
  <c r="U189" i="13"/>
  <c r="V189" i="13"/>
  <c r="R190" i="13"/>
  <c r="U190" i="13"/>
  <c r="V190" i="13"/>
  <c r="R191" i="13"/>
  <c r="U191" i="13"/>
  <c r="V191" i="13"/>
  <c r="R192" i="13"/>
  <c r="U192" i="13"/>
  <c r="V192" i="13"/>
  <c r="R193" i="13"/>
  <c r="U193" i="13"/>
  <c r="V193" i="13"/>
  <c r="R194" i="13"/>
  <c r="U194" i="13"/>
  <c r="V194" i="13"/>
  <c r="R195" i="13"/>
  <c r="U195" i="13"/>
  <c r="V195" i="13"/>
  <c r="R196" i="13"/>
  <c r="U196" i="13"/>
  <c r="V196" i="13"/>
  <c r="R197" i="13"/>
  <c r="U197" i="13"/>
  <c r="V197" i="13"/>
  <c r="R198" i="13"/>
  <c r="U198" i="13"/>
  <c r="V198" i="13"/>
  <c r="R199" i="13"/>
  <c r="U199" i="13"/>
  <c r="V199" i="13"/>
  <c r="R200" i="13"/>
  <c r="U200" i="13"/>
  <c r="V200" i="13"/>
  <c r="R201" i="13"/>
  <c r="U201" i="13"/>
  <c r="V201" i="13"/>
  <c r="R202" i="13"/>
  <c r="U202" i="13"/>
  <c r="V202" i="13"/>
  <c r="R203" i="13"/>
  <c r="U203" i="13"/>
  <c r="V203" i="13"/>
  <c r="R204" i="13"/>
  <c r="U204" i="13"/>
  <c r="V204" i="13"/>
  <c r="R205" i="13"/>
  <c r="U205" i="13"/>
  <c r="V205" i="13"/>
  <c r="F13" i="13"/>
  <c r="F8" i="13"/>
  <c r="F9" i="13"/>
  <c r="N6" i="13"/>
  <c r="N7" i="13"/>
  <c r="N8" i="13"/>
  <c r="N9" i="13"/>
  <c r="N10" i="13"/>
  <c r="N11" i="13"/>
  <c r="N12" i="13"/>
  <c r="N13" i="13"/>
  <c r="N14" i="13"/>
  <c r="N15" i="13"/>
  <c r="N16" i="13"/>
  <c r="N17" i="13"/>
  <c r="N18" i="13"/>
  <c r="N19" i="13"/>
  <c r="N20" i="13"/>
  <c r="N21" i="13"/>
  <c r="N22" i="13"/>
  <c r="N23" i="13"/>
  <c r="N24" i="13"/>
  <c r="N25" i="13"/>
  <c r="N26" i="13"/>
  <c r="N27" i="13"/>
  <c r="N28" i="13"/>
  <c r="N29" i="13"/>
  <c r="N30" i="13"/>
  <c r="N31" i="13"/>
  <c r="N32" i="13"/>
  <c r="N33" i="13"/>
  <c r="N34" i="13"/>
  <c r="N35" i="13"/>
  <c r="L36" i="13"/>
  <c r="N36" i="13"/>
  <c r="N37" i="13"/>
  <c r="N38" i="13"/>
  <c r="N39" i="13"/>
  <c r="N40" i="13"/>
  <c r="N41" i="13"/>
  <c r="N42" i="13"/>
  <c r="N43" i="13"/>
  <c r="N44" i="13"/>
  <c r="N45" i="13"/>
  <c r="N46" i="13"/>
  <c r="N47" i="13"/>
  <c r="N48" i="13"/>
  <c r="N49" i="13"/>
  <c r="N50" i="13"/>
  <c r="N51" i="13"/>
  <c r="N52" i="13"/>
  <c r="N53" i="13"/>
  <c r="N54" i="13"/>
  <c r="N55" i="13"/>
  <c r="N56" i="13"/>
  <c r="N57" i="13"/>
  <c r="N58" i="13"/>
  <c r="N59" i="13"/>
  <c r="L60" i="13"/>
  <c r="N60" i="13"/>
  <c r="N61" i="13"/>
  <c r="N62" i="13"/>
  <c r="N63" i="13"/>
  <c r="N64" i="13"/>
  <c r="L65" i="13"/>
  <c r="N65" i="13"/>
  <c r="N66" i="13"/>
  <c r="N67" i="13"/>
  <c r="N68" i="13"/>
  <c r="N69" i="13"/>
  <c r="N70" i="13"/>
  <c r="N71" i="13"/>
  <c r="N72" i="13"/>
  <c r="N73" i="13"/>
  <c r="N74" i="13"/>
  <c r="L75" i="13"/>
  <c r="M75" i="13"/>
  <c r="N75" i="13"/>
  <c r="N76" i="13"/>
  <c r="N77" i="13"/>
  <c r="N78" i="13"/>
  <c r="N79" i="13"/>
  <c r="N80" i="13"/>
  <c r="N81" i="13"/>
  <c r="N82" i="13"/>
  <c r="N83" i="13"/>
  <c r="N84" i="13"/>
  <c r="L85" i="13"/>
  <c r="N85" i="13"/>
  <c r="L86" i="13"/>
  <c r="N86" i="13"/>
  <c r="L87" i="13"/>
  <c r="N87" i="13"/>
  <c r="N88" i="13"/>
  <c r="L89" i="13"/>
  <c r="N89" i="13"/>
  <c r="L90" i="13"/>
  <c r="N90" i="13"/>
  <c r="L91" i="13"/>
  <c r="N91" i="13"/>
  <c r="N92" i="13"/>
  <c r="N93" i="13"/>
  <c r="L94" i="13"/>
  <c r="N94" i="13"/>
  <c r="L95" i="13"/>
  <c r="N95" i="13"/>
  <c r="N96" i="13"/>
  <c r="N97" i="13"/>
  <c r="L98" i="13"/>
  <c r="N98" i="13"/>
  <c r="L99" i="13"/>
  <c r="N99" i="13"/>
  <c r="L100" i="13"/>
  <c r="N100" i="13"/>
  <c r="L101" i="13"/>
  <c r="N101" i="13"/>
  <c r="L102" i="13"/>
  <c r="N102" i="13"/>
  <c r="N103" i="13"/>
  <c r="L104" i="13"/>
  <c r="N104" i="13"/>
  <c r="L105" i="13"/>
  <c r="N105" i="13"/>
  <c r="L106" i="13"/>
  <c r="N106" i="13"/>
  <c r="N107" i="13"/>
  <c r="N108" i="13"/>
  <c r="L109" i="13"/>
  <c r="N109" i="13"/>
  <c r="L110" i="13"/>
  <c r="N110" i="13"/>
  <c r="N111" i="13"/>
  <c r="N112" i="13"/>
  <c r="L113" i="13"/>
  <c r="N113" i="13"/>
  <c r="L114" i="13"/>
  <c r="N114" i="13"/>
  <c r="N115" i="13"/>
  <c r="L116" i="13"/>
  <c r="N116" i="13"/>
  <c r="L117" i="13"/>
  <c r="N117" i="13"/>
  <c r="N118" i="13"/>
  <c r="L119" i="13"/>
  <c r="N119" i="13"/>
  <c r="L120" i="13"/>
  <c r="N120" i="13"/>
  <c r="L121" i="13"/>
  <c r="N121" i="13"/>
  <c r="N122" i="13"/>
  <c r="L123" i="13"/>
  <c r="N123" i="13"/>
  <c r="L124" i="13"/>
  <c r="N124" i="13"/>
  <c r="L125" i="13"/>
  <c r="N125" i="13"/>
  <c r="N126" i="13"/>
  <c r="N127" i="13"/>
  <c r="L128" i="13"/>
  <c r="N128" i="13"/>
  <c r="L129" i="13"/>
  <c r="N129" i="13"/>
  <c r="N130" i="13"/>
  <c r="N131" i="13"/>
  <c r="L132" i="13"/>
  <c r="N132" i="13"/>
  <c r="N133" i="13"/>
  <c r="L134" i="13"/>
  <c r="N134" i="13"/>
  <c r="L135" i="13"/>
  <c r="N135" i="13"/>
  <c r="L136" i="13"/>
  <c r="N136" i="13"/>
  <c r="N137" i="13"/>
  <c r="L138" i="13"/>
  <c r="N138" i="13"/>
  <c r="L139" i="13"/>
  <c r="M139" i="13"/>
  <c r="N139" i="13"/>
  <c r="L140" i="13"/>
  <c r="N140" i="13"/>
  <c r="N141" i="13"/>
  <c r="N142" i="13"/>
  <c r="L143" i="13"/>
  <c r="N143" i="13"/>
  <c r="L144" i="13"/>
  <c r="N144" i="13"/>
  <c r="N145" i="13"/>
  <c r="N146" i="13"/>
  <c r="L147" i="13"/>
  <c r="N147" i="13"/>
  <c r="N148" i="13"/>
  <c r="L149" i="13"/>
  <c r="N149" i="13"/>
  <c r="L150" i="13"/>
  <c r="N150" i="13"/>
  <c r="L151" i="13"/>
  <c r="N151" i="13"/>
  <c r="N152" i="13"/>
  <c r="L153" i="13"/>
  <c r="N153" i="13"/>
  <c r="L154" i="13"/>
  <c r="N154" i="13"/>
  <c r="L155" i="13"/>
  <c r="N155" i="13"/>
  <c r="L156" i="13"/>
  <c r="M156" i="13"/>
  <c r="N156" i="13"/>
  <c r="L157" i="13"/>
  <c r="M157" i="13"/>
  <c r="N157" i="13"/>
  <c r="L158" i="13"/>
  <c r="M158" i="13"/>
  <c r="N158" i="13"/>
  <c r="L159" i="13"/>
  <c r="M159" i="13"/>
  <c r="N159" i="13"/>
  <c r="L160" i="13"/>
  <c r="M160" i="13"/>
  <c r="N160" i="13"/>
  <c r="L161" i="13"/>
  <c r="M161" i="13"/>
  <c r="N161" i="13"/>
  <c r="L162" i="13"/>
  <c r="M162" i="13"/>
  <c r="N162" i="13"/>
  <c r="L163" i="13"/>
  <c r="M163" i="13"/>
  <c r="N163" i="13"/>
  <c r="L164" i="13"/>
  <c r="M164" i="13"/>
  <c r="N164" i="13"/>
  <c r="L165" i="13"/>
  <c r="M165" i="13"/>
  <c r="N165" i="13"/>
  <c r="J166" i="13"/>
  <c r="K166" i="13" s="1"/>
  <c r="L166" i="13"/>
  <c r="M166" i="13"/>
  <c r="N166" i="13"/>
  <c r="J167" i="13"/>
  <c r="K167" i="13" s="1"/>
  <c r="L167" i="13"/>
  <c r="M167" i="13"/>
  <c r="N167" i="13"/>
  <c r="J168" i="13"/>
  <c r="K168" i="13" s="1"/>
  <c r="L168" i="13"/>
  <c r="M168" i="13"/>
  <c r="N168" i="13"/>
  <c r="J169" i="13"/>
  <c r="K169" i="13" s="1"/>
  <c r="L169" i="13"/>
  <c r="M169" i="13"/>
  <c r="N169" i="13"/>
  <c r="J170" i="13"/>
  <c r="K170" i="13" s="1"/>
  <c r="L170" i="13"/>
  <c r="M170" i="13"/>
  <c r="N170" i="13"/>
  <c r="J171" i="13"/>
  <c r="K171" i="13" s="1"/>
  <c r="L171" i="13"/>
  <c r="M171" i="13"/>
  <c r="N171" i="13"/>
  <c r="J172" i="13"/>
  <c r="K172" i="13" s="1"/>
  <c r="L172" i="13"/>
  <c r="M172" i="13"/>
  <c r="N172" i="13"/>
  <c r="J173" i="13"/>
  <c r="K173" i="13" s="1"/>
  <c r="L173" i="13"/>
  <c r="M173" i="13"/>
  <c r="N173" i="13"/>
  <c r="J174" i="13"/>
  <c r="K174" i="13" s="1"/>
  <c r="L174" i="13"/>
  <c r="M174" i="13"/>
  <c r="N174" i="13"/>
  <c r="J175" i="13"/>
  <c r="K175" i="13" s="1"/>
  <c r="L175" i="13"/>
  <c r="M175" i="13"/>
  <c r="N175" i="13"/>
  <c r="J176" i="13"/>
  <c r="K176" i="13" s="1"/>
  <c r="L176" i="13"/>
  <c r="M176" i="13"/>
  <c r="N176" i="13"/>
  <c r="J177" i="13"/>
  <c r="K177" i="13" s="1"/>
  <c r="L177" i="13"/>
  <c r="M177" i="13"/>
  <c r="N177" i="13"/>
  <c r="J178" i="13"/>
  <c r="K178" i="13" s="1"/>
  <c r="L178" i="13"/>
  <c r="M178" i="13"/>
  <c r="N178" i="13"/>
  <c r="J179" i="13"/>
  <c r="K179" i="13" s="1"/>
  <c r="L179" i="13"/>
  <c r="M179" i="13"/>
  <c r="N179" i="13"/>
  <c r="J180" i="13"/>
  <c r="K180" i="13" s="1"/>
  <c r="L180" i="13"/>
  <c r="M180" i="13"/>
  <c r="N180" i="13"/>
  <c r="J181" i="13"/>
  <c r="K181" i="13" s="1"/>
  <c r="L181" i="13"/>
  <c r="M181" i="13"/>
  <c r="N181" i="13"/>
  <c r="J182" i="13"/>
  <c r="K182" i="13" s="1"/>
  <c r="L182" i="13"/>
  <c r="M182" i="13"/>
  <c r="N182" i="13"/>
  <c r="J183" i="13"/>
  <c r="K183" i="13" s="1"/>
  <c r="L183" i="13"/>
  <c r="M183" i="13"/>
  <c r="N183" i="13"/>
  <c r="J184" i="13"/>
  <c r="K184" i="13" s="1"/>
  <c r="L184" i="13"/>
  <c r="M184" i="13"/>
  <c r="N184" i="13"/>
  <c r="J185" i="13"/>
  <c r="K185" i="13" s="1"/>
  <c r="L185" i="13"/>
  <c r="M185" i="13"/>
  <c r="N185" i="13"/>
  <c r="J186" i="13"/>
  <c r="L186" i="13"/>
  <c r="M186" i="13"/>
  <c r="N186" i="13"/>
  <c r="J187" i="13"/>
  <c r="K187" i="13" s="1"/>
  <c r="L187" i="13"/>
  <c r="M187" i="13"/>
  <c r="N187" i="13"/>
  <c r="J188" i="13"/>
  <c r="K188" i="13" s="1"/>
  <c r="L188" i="13"/>
  <c r="M188" i="13"/>
  <c r="N188" i="13"/>
  <c r="J189" i="13"/>
  <c r="K189" i="13" s="1"/>
  <c r="L189" i="13"/>
  <c r="M189" i="13"/>
  <c r="N189" i="13"/>
  <c r="J190" i="13"/>
  <c r="K190" i="13" s="1"/>
  <c r="L190" i="13"/>
  <c r="M190" i="13"/>
  <c r="N190" i="13"/>
  <c r="J191" i="13"/>
  <c r="K191" i="13" s="1"/>
  <c r="L191" i="13"/>
  <c r="M191" i="13"/>
  <c r="N191" i="13"/>
  <c r="J192" i="13"/>
  <c r="K192" i="13" s="1"/>
  <c r="L192" i="13"/>
  <c r="M192" i="13"/>
  <c r="N192" i="13"/>
  <c r="J193" i="13"/>
  <c r="K193" i="13" s="1"/>
  <c r="L193" i="13"/>
  <c r="M193" i="13"/>
  <c r="N193" i="13"/>
  <c r="J194" i="13"/>
  <c r="K194" i="13" s="1"/>
  <c r="L194" i="13"/>
  <c r="M194" i="13"/>
  <c r="N194" i="13"/>
  <c r="J195" i="13"/>
  <c r="K195" i="13" s="1"/>
  <c r="L195" i="13"/>
  <c r="M195" i="13"/>
  <c r="N195" i="13"/>
  <c r="J196" i="13"/>
  <c r="K196" i="13" s="1"/>
  <c r="L196" i="13"/>
  <c r="M196" i="13"/>
  <c r="N196" i="13"/>
  <c r="J197" i="13"/>
  <c r="K197" i="13" s="1"/>
  <c r="L197" i="13"/>
  <c r="M197" i="13"/>
  <c r="N197" i="13"/>
  <c r="J198" i="13"/>
  <c r="K198" i="13" s="1"/>
  <c r="L198" i="13"/>
  <c r="M198" i="13"/>
  <c r="N198" i="13"/>
  <c r="J199" i="13"/>
  <c r="K199" i="13" s="1"/>
  <c r="L199" i="13"/>
  <c r="M199" i="13"/>
  <c r="N199" i="13"/>
  <c r="J200" i="13"/>
  <c r="K200" i="13" s="1"/>
  <c r="L200" i="13"/>
  <c r="M200" i="13"/>
  <c r="N200" i="13"/>
  <c r="J201" i="13"/>
  <c r="K201" i="13" s="1"/>
  <c r="L201" i="13"/>
  <c r="M201" i="13"/>
  <c r="N201" i="13"/>
  <c r="J202" i="13"/>
  <c r="K202" i="13" s="1"/>
  <c r="L202" i="13"/>
  <c r="M202" i="13"/>
  <c r="N202" i="13"/>
  <c r="J203" i="13"/>
  <c r="L203" i="13"/>
  <c r="M203" i="13"/>
  <c r="N203" i="13"/>
  <c r="J204" i="13"/>
  <c r="K204" i="13" s="1"/>
  <c r="L204" i="13"/>
  <c r="M204" i="13"/>
  <c r="N204" i="13"/>
  <c r="J205" i="13"/>
  <c r="K205" i="13" s="1"/>
  <c r="L205" i="13"/>
  <c r="M205" i="13"/>
  <c r="N205" i="13"/>
  <c r="AL6" i="21"/>
  <c r="AY6" i="21" s="1"/>
  <c r="AY7" i="21" s="1"/>
  <c r="AY8" i="21" s="1"/>
  <c r="AL7" i="21"/>
  <c r="AL8" i="21"/>
  <c r="AL9" i="21"/>
  <c r="AL10" i="21"/>
  <c r="AL11" i="21"/>
  <c r="AL12" i="21"/>
  <c r="AL13" i="21"/>
  <c r="AL14" i="21"/>
  <c r="AL15" i="21"/>
  <c r="AL16" i="21"/>
  <c r="AL17" i="21"/>
  <c r="AL18" i="21"/>
  <c r="AL19" i="21"/>
  <c r="AL20" i="21"/>
  <c r="AL21" i="21"/>
  <c r="AL22" i="21"/>
  <c r="AL23" i="21"/>
  <c r="AL24" i="21"/>
  <c r="AL25" i="21"/>
  <c r="AL26" i="21"/>
  <c r="AL27" i="21"/>
  <c r="AL28" i="21"/>
  <c r="AL29" i="21"/>
  <c r="AL30" i="21"/>
  <c r="AL31" i="21"/>
  <c r="AL32" i="21"/>
  <c r="AL33" i="21"/>
  <c r="AL34" i="21"/>
  <c r="AL35" i="21"/>
  <c r="AP8" i="20"/>
  <c r="AP12" i="20"/>
  <c r="AP15" i="20"/>
  <c r="AL19" i="20"/>
  <c r="AP22" i="20"/>
  <c r="AL25" i="20"/>
  <c r="AP25" i="20"/>
  <c r="AP29" i="20"/>
  <c r="AL30" i="20"/>
  <c r="AP30" i="20"/>
  <c r="AL32" i="20"/>
  <c r="AT35" i="21"/>
  <c r="AS35" i="21"/>
  <c r="AR35" i="21"/>
  <c r="AQ35" i="21"/>
  <c r="AP35" i="21"/>
  <c r="AO35" i="21"/>
  <c r="AN35" i="21"/>
  <c r="AM35" i="21"/>
  <c r="AT34" i="21"/>
  <c r="AS34" i="21"/>
  <c r="AR34" i="21"/>
  <c r="AQ34" i="21"/>
  <c r="AP34" i="21"/>
  <c r="AO34" i="21"/>
  <c r="AN34" i="21"/>
  <c r="AM34" i="21"/>
  <c r="AT33" i="21"/>
  <c r="AS33" i="21"/>
  <c r="AR33" i="21"/>
  <c r="AQ33" i="21"/>
  <c r="AP33" i="21"/>
  <c r="AO33" i="21"/>
  <c r="AN33" i="21"/>
  <c r="AM33" i="21"/>
  <c r="AT32" i="21"/>
  <c r="AS32" i="21"/>
  <c r="AR32" i="21"/>
  <c r="AQ32" i="21"/>
  <c r="AP32" i="21"/>
  <c r="AO32" i="21"/>
  <c r="AN32" i="21"/>
  <c r="AM32" i="21"/>
  <c r="AT31" i="21"/>
  <c r="AS31" i="21"/>
  <c r="AR31" i="21"/>
  <c r="AQ31" i="21"/>
  <c r="AP31" i="21"/>
  <c r="AO31" i="21"/>
  <c r="AN31" i="21"/>
  <c r="AM31" i="21"/>
  <c r="AP30" i="21"/>
  <c r="AO30" i="21"/>
  <c r="AN30" i="21"/>
  <c r="AM30" i="21"/>
  <c r="AT30" i="21"/>
  <c r="AS30" i="21"/>
  <c r="AR30" i="21"/>
  <c r="AQ30" i="21"/>
  <c r="AP29" i="21"/>
  <c r="AO29" i="21"/>
  <c r="AN29" i="21"/>
  <c r="AM29" i="21"/>
  <c r="AT29" i="21"/>
  <c r="AS29" i="21"/>
  <c r="AR29" i="21"/>
  <c r="AQ29" i="21"/>
  <c r="AP28" i="21"/>
  <c r="AO28" i="21"/>
  <c r="AN28" i="21"/>
  <c r="AM28" i="21"/>
  <c r="AT28" i="21"/>
  <c r="AS28" i="21"/>
  <c r="AR28" i="21"/>
  <c r="AQ28" i="21"/>
  <c r="AP27" i="21"/>
  <c r="AO27" i="21"/>
  <c r="AN27" i="21"/>
  <c r="AM27" i="21"/>
  <c r="AT27" i="21"/>
  <c r="AS27" i="21"/>
  <c r="AR27" i="21"/>
  <c r="AQ27" i="21"/>
  <c r="AP26" i="21"/>
  <c r="AO26" i="21"/>
  <c r="AN26" i="21"/>
  <c r="AM26" i="21"/>
  <c r="AT26" i="21"/>
  <c r="AS26" i="21"/>
  <c r="AR26" i="21"/>
  <c r="AQ26" i="21"/>
  <c r="AP25" i="21"/>
  <c r="AO25" i="21"/>
  <c r="AN25" i="21"/>
  <c r="AM25" i="21"/>
  <c r="AT25" i="21"/>
  <c r="AS25" i="21"/>
  <c r="AR25" i="21"/>
  <c r="AQ25" i="21"/>
  <c r="AP24" i="21"/>
  <c r="AO24" i="21"/>
  <c r="AN24" i="21"/>
  <c r="AM24" i="21"/>
  <c r="AT24" i="21"/>
  <c r="AS24" i="21"/>
  <c r="AR24" i="21"/>
  <c r="AQ24" i="21"/>
  <c r="AP23" i="21"/>
  <c r="AO23" i="21"/>
  <c r="AN23" i="21"/>
  <c r="AM23" i="21"/>
  <c r="AT23" i="21"/>
  <c r="AS23" i="21"/>
  <c r="AR23" i="21"/>
  <c r="AQ23" i="21"/>
  <c r="AP22" i="21"/>
  <c r="AO22" i="21"/>
  <c r="AN22" i="21"/>
  <c r="AM22" i="21"/>
  <c r="AT22" i="21"/>
  <c r="AS22" i="21"/>
  <c r="AR22" i="21"/>
  <c r="AQ22" i="21"/>
  <c r="AP21" i="21"/>
  <c r="AO21" i="21"/>
  <c r="AN21" i="21"/>
  <c r="AM21" i="21"/>
  <c r="AT21" i="21"/>
  <c r="AS21" i="21"/>
  <c r="AR21" i="21"/>
  <c r="AQ21" i="21"/>
  <c r="AP20" i="21"/>
  <c r="AO20" i="21"/>
  <c r="AN20" i="21"/>
  <c r="AM20" i="21"/>
  <c r="AT20" i="21"/>
  <c r="AS20" i="21"/>
  <c r="AR20" i="21"/>
  <c r="AQ20" i="21"/>
  <c r="AP19" i="21"/>
  <c r="AO19" i="21"/>
  <c r="AN19" i="21"/>
  <c r="AM19" i="21"/>
  <c r="AT19" i="21"/>
  <c r="AS19" i="21"/>
  <c r="AR19" i="21"/>
  <c r="AQ19" i="21"/>
  <c r="AP18" i="21"/>
  <c r="AO18" i="21"/>
  <c r="AN18" i="21"/>
  <c r="AM18" i="21"/>
  <c r="AT18" i="21"/>
  <c r="AS18" i="21"/>
  <c r="AR18" i="21"/>
  <c r="AQ18" i="21"/>
  <c r="AP17" i="21"/>
  <c r="AO17" i="21"/>
  <c r="AN17" i="21"/>
  <c r="AM17" i="21"/>
  <c r="AT17" i="21"/>
  <c r="AS17" i="21"/>
  <c r="AR17" i="21"/>
  <c r="AQ17" i="21"/>
  <c r="AP16" i="21"/>
  <c r="AO16" i="21"/>
  <c r="AN16" i="21"/>
  <c r="AM16" i="21"/>
  <c r="AT16" i="21"/>
  <c r="AS16" i="21"/>
  <c r="AR16" i="21"/>
  <c r="AQ16" i="21"/>
  <c r="AP15" i="21"/>
  <c r="AO15" i="21"/>
  <c r="AN15" i="21"/>
  <c r="AM15" i="21"/>
  <c r="AT15" i="21"/>
  <c r="AS15" i="21"/>
  <c r="AR15" i="21"/>
  <c r="AQ15" i="21"/>
  <c r="AP14" i="21"/>
  <c r="AO14" i="21"/>
  <c r="AN14" i="21"/>
  <c r="AM14" i="21"/>
  <c r="AT14" i="21"/>
  <c r="AS14" i="21"/>
  <c r="AR14" i="21"/>
  <c r="AQ14" i="21"/>
  <c r="AP13" i="21"/>
  <c r="AO13" i="21"/>
  <c r="AN13" i="21"/>
  <c r="AM13" i="21"/>
  <c r="AT13" i="21"/>
  <c r="AS13" i="21"/>
  <c r="AR13" i="21"/>
  <c r="AQ13" i="21"/>
  <c r="AP12" i="21"/>
  <c r="AO12" i="21"/>
  <c r="AN12" i="21"/>
  <c r="AM12" i="21"/>
  <c r="AT12" i="21"/>
  <c r="AS12" i="21"/>
  <c r="AR12" i="21"/>
  <c r="AQ12" i="21"/>
  <c r="AP11" i="21"/>
  <c r="AO11" i="21"/>
  <c r="AN11" i="21"/>
  <c r="AM11" i="21"/>
  <c r="AT11" i="21"/>
  <c r="AS11" i="21"/>
  <c r="AR11" i="21"/>
  <c r="AQ11" i="21"/>
  <c r="AP10" i="21"/>
  <c r="AO10" i="21"/>
  <c r="AN10" i="21"/>
  <c r="AM10" i="21"/>
  <c r="AT10" i="21"/>
  <c r="AS10" i="21"/>
  <c r="AR10" i="21"/>
  <c r="AQ10" i="21"/>
  <c r="AP9" i="21"/>
  <c r="AO9" i="21"/>
  <c r="AN9" i="21"/>
  <c r="AM9" i="21"/>
  <c r="AT9" i="21"/>
  <c r="AS9" i="21"/>
  <c r="AR9" i="21"/>
  <c r="AQ9" i="21"/>
  <c r="AP8" i="21"/>
  <c r="AO8" i="21"/>
  <c r="AN8" i="21"/>
  <c r="AM8" i="21"/>
  <c r="AT8" i="21"/>
  <c r="AS8" i="21"/>
  <c r="AR8" i="21"/>
  <c r="AQ8" i="21"/>
  <c r="AP7" i="21"/>
  <c r="AO7" i="21"/>
  <c r="AN7" i="21"/>
  <c r="AM7" i="21"/>
  <c r="AT7" i="21"/>
  <c r="AS7" i="21"/>
  <c r="AR7" i="21"/>
  <c r="AQ7" i="21"/>
  <c r="AP6" i="21"/>
  <c r="AO6" i="21"/>
  <c r="AN6" i="21"/>
  <c r="AM6" i="21"/>
  <c r="AT6" i="21"/>
  <c r="AS6" i="21"/>
  <c r="AR6" i="21"/>
  <c r="AQ6" i="21"/>
  <c r="AP5" i="21"/>
  <c r="AO5" i="21"/>
  <c r="AN5" i="21"/>
  <c r="AM5" i="21"/>
  <c r="AL5" i="21"/>
  <c r="AL35" i="26"/>
  <c r="AL34" i="26"/>
  <c r="AL33" i="26"/>
  <c r="AL32" i="26"/>
  <c r="AL31" i="26"/>
  <c r="AL30" i="26"/>
  <c r="AL29" i="26"/>
  <c r="AL28" i="26"/>
  <c r="AL27" i="26"/>
  <c r="AL26" i="26"/>
  <c r="AL25" i="26"/>
  <c r="AL24" i="26"/>
  <c r="AL23" i="26"/>
  <c r="AL22" i="26"/>
  <c r="AL21" i="26"/>
  <c r="AL20" i="26"/>
  <c r="AL19" i="26"/>
  <c r="AL18" i="26"/>
  <c r="AL17" i="26"/>
  <c r="AL16" i="26"/>
  <c r="AL15" i="26"/>
  <c r="AL14" i="26"/>
  <c r="AL13" i="26"/>
  <c r="AL12" i="26"/>
  <c r="AL11" i="26"/>
  <c r="AL10" i="26"/>
  <c r="AL9" i="26"/>
  <c r="AL8" i="26"/>
  <c r="AL7" i="26"/>
  <c r="AL6" i="26"/>
  <c r="AY6" i="26"/>
  <c r="AY7" i="26"/>
  <c r="AY8" i="26"/>
  <c r="AY9" i="26"/>
  <c r="AY10" i="26"/>
  <c r="AY11" i="26"/>
  <c r="AY12" i="26"/>
  <c r="AY13" i="26"/>
  <c r="AY14" i="26"/>
  <c r="AY15" i="26"/>
  <c r="AY16" i="26"/>
  <c r="AY17" i="26"/>
  <c r="AY18" i="26"/>
  <c r="AY19" i="26"/>
  <c r="AY20" i="26"/>
  <c r="AY21" i="26"/>
  <c r="AY22" i="26"/>
  <c r="AY23" i="26"/>
  <c r="AY24" i="26"/>
  <c r="AY25" i="26"/>
  <c r="AY26" i="26"/>
  <c r="AY27" i="26"/>
  <c r="AY28" i="26"/>
  <c r="AY29" i="26"/>
  <c r="AY30" i="26"/>
  <c r="AY31" i="26"/>
  <c r="AY32" i="26"/>
  <c r="AY33" i="26"/>
  <c r="AY34" i="26"/>
  <c r="AY35" i="26"/>
  <c r="AP35" i="26"/>
  <c r="AO35" i="26"/>
  <c r="AN35" i="26"/>
  <c r="AM35" i="26"/>
  <c r="AT35" i="26"/>
  <c r="AS35" i="26"/>
  <c r="AR35" i="26"/>
  <c r="AQ35" i="26"/>
  <c r="AP34" i="26"/>
  <c r="AO34" i="26"/>
  <c r="AN34" i="26"/>
  <c r="AM34" i="26"/>
  <c r="AT34" i="26"/>
  <c r="AS34" i="26"/>
  <c r="AR34" i="26"/>
  <c r="AQ34" i="26"/>
  <c r="AP33" i="26"/>
  <c r="AO33" i="26"/>
  <c r="AN33" i="26"/>
  <c r="AM33" i="26"/>
  <c r="AT33" i="26"/>
  <c r="AS33" i="26"/>
  <c r="AR33" i="26"/>
  <c r="AQ33" i="26"/>
  <c r="AP32" i="26"/>
  <c r="AO32" i="26"/>
  <c r="AN32" i="26"/>
  <c r="AM32" i="26"/>
  <c r="AT32" i="26"/>
  <c r="AS32" i="26"/>
  <c r="AR32" i="26"/>
  <c r="AQ32" i="26"/>
  <c r="AP31" i="26"/>
  <c r="AO31" i="26"/>
  <c r="AN31" i="26"/>
  <c r="AM31" i="26"/>
  <c r="AT31" i="26"/>
  <c r="AS31" i="26"/>
  <c r="AR31" i="26"/>
  <c r="AQ31" i="26"/>
  <c r="AP30" i="26"/>
  <c r="AO30" i="26"/>
  <c r="AN30" i="26"/>
  <c r="AM30" i="26"/>
  <c r="AT30" i="26"/>
  <c r="AS30" i="26"/>
  <c r="AR30" i="26"/>
  <c r="AQ30" i="26"/>
  <c r="AP29" i="26"/>
  <c r="AO29" i="26"/>
  <c r="AN29" i="26"/>
  <c r="AM29" i="26"/>
  <c r="AT29" i="26"/>
  <c r="AS29" i="26"/>
  <c r="AR29" i="26"/>
  <c r="AQ29" i="26"/>
  <c r="AP28" i="26"/>
  <c r="AO28" i="26"/>
  <c r="AN28" i="26"/>
  <c r="AM28" i="26"/>
  <c r="AT28" i="26"/>
  <c r="AS28" i="26"/>
  <c r="AR28" i="26"/>
  <c r="AQ28" i="26"/>
  <c r="AP27" i="26"/>
  <c r="AO27" i="26"/>
  <c r="AN27" i="26"/>
  <c r="AM27" i="26"/>
  <c r="AT27" i="26"/>
  <c r="AS27" i="26"/>
  <c r="AR27" i="26"/>
  <c r="AQ27" i="26"/>
  <c r="AP26" i="26"/>
  <c r="AO26" i="26"/>
  <c r="AN26" i="26"/>
  <c r="AM26" i="26"/>
  <c r="AT26" i="26"/>
  <c r="AS26" i="26"/>
  <c r="AR26" i="26"/>
  <c r="AQ26" i="26"/>
  <c r="AP25" i="26"/>
  <c r="AO25" i="26"/>
  <c r="AN25" i="26"/>
  <c r="AM25" i="26"/>
  <c r="AT25" i="26"/>
  <c r="AS25" i="26"/>
  <c r="AR25" i="26"/>
  <c r="AQ25" i="26"/>
  <c r="AP24" i="26"/>
  <c r="AO24" i="26"/>
  <c r="AN24" i="26"/>
  <c r="AM24" i="26"/>
  <c r="AT24" i="26"/>
  <c r="AS24" i="26"/>
  <c r="AR24" i="26"/>
  <c r="AQ24" i="26"/>
  <c r="AP23" i="26"/>
  <c r="AO23" i="26"/>
  <c r="AN23" i="26"/>
  <c r="AM23" i="26"/>
  <c r="AT23" i="26"/>
  <c r="AS23" i="26"/>
  <c r="AR23" i="26"/>
  <c r="AQ23" i="26"/>
  <c r="AP22" i="26"/>
  <c r="AO22" i="26"/>
  <c r="AN22" i="26"/>
  <c r="AM22" i="26"/>
  <c r="AT22" i="26"/>
  <c r="AS22" i="26"/>
  <c r="AR22" i="26"/>
  <c r="AQ22" i="26"/>
  <c r="AP21" i="26"/>
  <c r="AO21" i="26"/>
  <c r="AN21" i="26"/>
  <c r="AM21" i="26"/>
  <c r="AT21" i="26"/>
  <c r="AS21" i="26"/>
  <c r="AR21" i="26"/>
  <c r="AQ21" i="26"/>
  <c r="AP20" i="26"/>
  <c r="AO20" i="26"/>
  <c r="AN20" i="26"/>
  <c r="AM20" i="26"/>
  <c r="AT20" i="26"/>
  <c r="AS20" i="26"/>
  <c r="AR20" i="26"/>
  <c r="AQ20" i="26"/>
  <c r="AP19" i="26"/>
  <c r="AO19" i="26"/>
  <c r="AN19" i="26"/>
  <c r="AM19" i="26"/>
  <c r="AT19" i="26"/>
  <c r="AS19" i="26"/>
  <c r="AR19" i="26"/>
  <c r="AQ19" i="26"/>
  <c r="AP18" i="26"/>
  <c r="AO18" i="26"/>
  <c r="AN18" i="26"/>
  <c r="AM18" i="26"/>
  <c r="AT18" i="26"/>
  <c r="AS18" i="26"/>
  <c r="AR18" i="26"/>
  <c r="AQ18" i="26"/>
  <c r="AP17" i="26"/>
  <c r="AO17" i="26"/>
  <c r="AN17" i="26"/>
  <c r="AM17" i="26"/>
  <c r="AT17" i="26"/>
  <c r="AS17" i="26"/>
  <c r="AR17" i="26"/>
  <c r="AQ17" i="26"/>
  <c r="AP16" i="26"/>
  <c r="AO16" i="26"/>
  <c r="AN16" i="26"/>
  <c r="AM16" i="26"/>
  <c r="AT16" i="26"/>
  <c r="AS16" i="26"/>
  <c r="AR16" i="26"/>
  <c r="AQ16" i="26"/>
  <c r="AP15" i="26"/>
  <c r="AO15" i="26"/>
  <c r="AN15" i="26"/>
  <c r="AM15" i="26"/>
  <c r="AT15" i="26"/>
  <c r="AS15" i="26"/>
  <c r="AR15" i="26"/>
  <c r="AQ15" i="26"/>
  <c r="AP14" i="26"/>
  <c r="AO14" i="26"/>
  <c r="AN14" i="26"/>
  <c r="AM14" i="26"/>
  <c r="AT14" i="26"/>
  <c r="AS14" i="26"/>
  <c r="AR14" i="26"/>
  <c r="AQ14" i="26"/>
  <c r="AP13" i="26"/>
  <c r="AO13" i="26"/>
  <c r="AN13" i="26"/>
  <c r="AM13" i="26"/>
  <c r="AT13" i="26"/>
  <c r="AS13" i="26"/>
  <c r="AR13" i="26"/>
  <c r="AQ13" i="26"/>
  <c r="AP12" i="26"/>
  <c r="AO12" i="26"/>
  <c r="AN12" i="26"/>
  <c r="AM12" i="26"/>
  <c r="AT12" i="26"/>
  <c r="AS12" i="26"/>
  <c r="AR12" i="26"/>
  <c r="AQ12" i="26"/>
  <c r="AP11" i="26"/>
  <c r="AO11" i="26"/>
  <c r="AN11" i="26"/>
  <c r="AM11" i="26"/>
  <c r="AT11" i="26"/>
  <c r="AS11" i="26"/>
  <c r="AR11" i="26"/>
  <c r="AQ11" i="26"/>
  <c r="AP10" i="26"/>
  <c r="AO10" i="26"/>
  <c r="AN10" i="26"/>
  <c r="AM10" i="26"/>
  <c r="AT10" i="26"/>
  <c r="AS10" i="26"/>
  <c r="AR10" i="26"/>
  <c r="AQ10" i="26"/>
  <c r="AP9" i="26"/>
  <c r="AO9" i="26"/>
  <c r="AN9" i="26"/>
  <c r="AM9" i="26"/>
  <c r="AT9" i="26"/>
  <c r="AS9" i="26"/>
  <c r="AR9" i="26"/>
  <c r="AQ9" i="26"/>
  <c r="AP8" i="26"/>
  <c r="AO8" i="26"/>
  <c r="AN8" i="26"/>
  <c r="AM8" i="26"/>
  <c r="AT8" i="26"/>
  <c r="AS8" i="26"/>
  <c r="AR8" i="26"/>
  <c r="AQ8" i="26"/>
  <c r="AP7" i="26"/>
  <c r="AO7" i="26"/>
  <c r="AN7" i="26"/>
  <c r="AM7" i="26"/>
  <c r="AT7" i="26"/>
  <c r="AS7" i="26"/>
  <c r="AR7" i="26"/>
  <c r="AQ7" i="26"/>
  <c r="AP6" i="26"/>
  <c r="AO6" i="26"/>
  <c r="AN6" i="26"/>
  <c r="AM6" i="26"/>
  <c r="AT6" i="26"/>
  <c r="AS6" i="26"/>
  <c r="AR6" i="26"/>
  <c r="AQ6" i="26"/>
  <c r="AM33" i="20"/>
  <c r="AO30" i="20"/>
  <c r="AN30" i="20"/>
  <c r="AM30" i="20"/>
  <c r="AO29" i="20"/>
  <c r="AO25" i="20"/>
  <c r="AM25" i="20"/>
  <c r="AN24" i="20"/>
  <c r="AN22" i="20"/>
  <c r="AO20" i="20"/>
  <c r="AO18" i="20"/>
  <c r="AN15" i="20"/>
  <c r="AN13" i="20"/>
  <c r="AO9" i="20"/>
  <c r="AM8" i="20"/>
  <c r="AN6" i="20"/>
  <c r="AI36" i="21"/>
  <c r="AI37" i="21"/>
  <c r="AI38" i="21"/>
  <c r="AI39" i="21"/>
  <c r="AI40" i="21"/>
  <c r="AI41" i="21"/>
  <c r="AI42" i="21"/>
  <c r="AI43" i="21"/>
  <c r="AI44" i="21"/>
  <c r="AI45" i="21"/>
  <c r="AI46" i="21"/>
  <c r="AI47" i="21"/>
  <c r="AI48" i="21"/>
  <c r="AI49" i="21"/>
  <c r="AI50" i="21"/>
  <c r="AI51" i="21"/>
  <c r="AI52" i="21"/>
  <c r="AI53" i="21"/>
  <c r="AI54" i="21"/>
  <c r="AI55" i="21"/>
  <c r="AI56" i="21"/>
  <c r="AI57" i="21"/>
  <c r="AI58" i="21"/>
  <c r="AI59" i="21"/>
  <c r="AI60" i="21"/>
  <c r="AI61" i="21"/>
  <c r="AI62" i="21"/>
  <c r="AI63" i="21"/>
  <c r="AI64" i="21"/>
  <c r="AI65" i="21"/>
  <c r="AI66" i="21"/>
  <c r="AI67" i="21"/>
  <c r="AI68" i="21"/>
  <c r="AI69" i="21"/>
  <c r="AI70" i="21"/>
  <c r="AI71" i="21"/>
  <c r="AI72" i="21"/>
  <c r="AI73" i="21"/>
  <c r="AI74" i="21"/>
  <c r="AI75" i="21"/>
  <c r="AI76" i="21"/>
  <c r="AI77" i="21"/>
  <c r="AI78" i="21"/>
  <c r="AI79" i="21"/>
  <c r="AI80" i="21"/>
  <c r="AI81" i="21"/>
  <c r="AI82" i="21"/>
  <c r="AI83" i="21"/>
  <c r="AI84" i="21"/>
  <c r="AI85" i="21"/>
  <c r="AI86" i="21"/>
  <c r="AI87" i="21"/>
  <c r="AI88" i="21"/>
  <c r="AI89" i="21"/>
  <c r="AI90" i="21"/>
  <c r="AI91" i="21"/>
  <c r="AI92" i="21"/>
  <c r="AI93" i="21"/>
  <c r="AI94" i="21"/>
  <c r="AI95" i="21"/>
  <c r="AI96" i="21"/>
  <c r="AI97" i="21"/>
  <c r="AI98" i="21"/>
  <c r="AI99" i="21"/>
  <c r="AI100" i="21"/>
  <c r="AI101" i="21"/>
  <c r="AI102" i="21"/>
  <c r="AI103" i="21"/>
  <c r="AI104" i="21"/>
  <c r="AI105" i="21"/>
  <c r="AI106" i="21"/>
  <c r="AI107" i="21"/>
  <c r="AI108" i="21"/>
  <c r="AI109" i="21"/>
  <c r="AI110" i="21"/>
  <c r="AI111" i="21"/>
  <c r="AI112" i="21"/>
  <c r="AI113" i="21"/>
  <c r="AI114" i="21"/>
  <c r="AI115" i="21"/>
  <c r="AI116" i="21"/>
  <c r="AI117" i="21"/>
  <c r="AI118" i="21"/>
  <c r="AI119" i="21"/>
  <c r="AI120" i="21"/>
  <c r="AI121" i="21"/>
  <c r="AI122" i="21"/>
  <c r="AI123" i="21"/>
  <c r="AI124" i="21"/>
  <c r="AI125" i="21"/>
  <c r="AI126" i="21"/>
  <c r="AI127" i="21"/>
  <c r="AI128" i="21"/>
  <c r="AI129" i="21"/>
  <c r="AI130" i="21"/>
  <c r="AI131" i="21"/>
  <c r="AI132" i="21"/>
  <c r="AI133" i="21"/>
  <c r="AI134" i="21"/>
  <c r="AI135" i="21"/>
  <c r="AI136" i="21"/>
  <c r="AI137" i="21"/>
  <c r="AI138" i="21"/>
  <c r="AI139" i="21"/>
  <c r="AI140" i="21"/>
  <c r="AI141" i="21"/>
  <c r="AI142" i="21"/>
  <c r="AI143" i="21"/>
  <c r="AI144" i="21"/>
  <c r="AI145" i="21"/>
  <c r="AI146" i="21"/>
  <c r="AI147" i="21"/>
  <c r="AI148" i="21"/>
  <c r="AI149" i="21"/>
  <c r="AI150" i="21"/>
  <c r="AI151" i="21"/>
  <c r="AI152" i="21"/>
  <c r="AI153" i="21"/>
  <c r="AI154" i="21"/>
  <c r="AI155" i="21"/>
  <c r="AI156" i="21"/>
  <c r="AI157" i="21"/>
  <c r="AI158" i="21"/>
  <c r="AI159" i="21"/>
  <c r="AI160" i="21"/>
  <c r="AI161" i="21"/>
  <c r="AI162" i="21"/>
  <c r="AI163" i="21"/>
  <c r="AI164" i="21"/>
  <c r="AI165" i="21"/>
  <c r="AI166" i="21"/>
  <c r="AI167" i="21"/>
  <c r="AI168" i="21"/>
  <c r="AI169" i="21"/>
  <c r="AI170" i="21"/>
  <c r="AI171" i="21"/>
  <c r="AI172" i="21"/>
  <c r="AI173" i="21"/>
  <c r="AI174" i="21"/>
  <c r="AI175" i="21"/>
  <c r="AI176" i="21"/>
  <c r="AI177" i="21"/>
  <c r="AI178" i="21"/>
  <c r="AI179" i="21"/>
  <c r="AI180" i="21"/>
  <c r="AI181" i="21"/>
  <c r="AI182" i="21"/>
  <c r="AI183" i="21"/>
  <c r="AI184" i="21"/>
  <c r="AI185" i="21"/>
  <c r="AI186" i="21"/>
  <c r="AI187" i="21"/>
  <c r="AI188" i="21"/>
  <c r="AI189" i="21"/>
  <c r="AI190" i="21"/>
  <c r="AI191" i="21"/>
  <c r="AI192" i="21"/>
  <c r="AI193" i="21"/>
  <c r="AI194" i="21"/>
  <c r="AI195" i="21"/>
  <c r="AI196" i="21"/>
  <c r="AI197" i="21"/>
  <c r="AI198" i="21"/>
  <c r="AI199" i="21"/>
  <c r="AI200" i="21"/>
  <c r="AI201" i="21"/>
  <c r="AI202" i="21"/>
  <c r="AI203" i="21"/>
  <c r="AI204" i="21"/>
  <c r="AI205" i="21"/>
  <c r="C123" i="26"/>
  <c r="E123" i="26" s="1"/>
  <c r="E127" i="26" s="1"/>
  <c r="E38" i="19"/>
  <c r="F38" i="19" s="1"/>
  <c r="Q86" i="20"/>
  <c r="Q87" i="20"/>
  <c r="Q88" i="20"/>
  <c r="Q89" i="20"/>
  <c r="Q90" i="20"/>
  <c r="Q91" i="20"/>
  <c r="Q92" i="20"/>
  <c r="Q93" i="20"/>
  <c r="Q94" i="20"/>
  <c r="Q95" i="20"/>
  <c r="Q96" i="20"/>
  <c r="Q97" i="20"/>
  <c r="Q98" i="20"/>
  <c r="Q99" i="20"/>
  <c r="Q100" i="20"/>
  <c r="Q101" i="20"/>
  <c r="Q102" i="20"/>
  <c r="Q103" i="20"/>
  <c r="Q104" i="20"/>
  <c r="Q105" i="20"/>
  <c r="Q106" i="20"/>
  <c r="Q107" i="20"/>
  <c r="Q108" i="20"/>
  <c r="Q109" i="20"/>
  <c r="Q110" i="20"/>
  <c r="Q111" i="20"/>
  <c r="Q112" i="20"/>
  <c r="Q113" i="20"/>
  <c r="Q114" i="20"/>
  <c r="Q115" i="20"/>
  <c r="Q116" i="20"/>
  <c r="Q117" i="20"/>
  <c r="Q118" i="20"/>
  <c r="Q119" i="20"/>
  <c r="Q120" i="20"/>
  <c r="Q121" i="20"/>
  <c r="Q122" i="20"/>
  <c r="Q123" i="20"/>
  <c r="Q124" i="20"/>
  <c r="Q125" i="20"/>
  <c r="Q126" i="20"/>
  <c r="Q127" i="20"/>
  <c r="Q128" i="20"/>
  <c r="Q129" i="20"/>
  <c r="Q130" i="20"/>
  <c r="Q131" i="20"/>
  <c r="Q132" i="20"/>
  <c r="Q133" i="20"/>
  <c r="Q134" i="20"/>
  <c r="Q135" i="20"/>
  <c r="Q96" i="19"/>
  <c r="Q97" i="19"/>
  <c r="Q98" i="19"/>
  <c r="Q99" i="19"/>
  <c r="Q100" i="19"/>
  <c r="Q101" i="19"/>
  <c r="Q102" i="19"/>
  <c r="Q103" i="19"/>
  <c r="Q104" i="19"/>
  <c r="Q105" i="19"/>
  <c r="Q106" i="19"/>
  <c r="Q107" i="19"/>
  <c r="Q108" i="19"/>
  <c r="Q109" i="19"/>
  <c r="Q110" i="19"/>
  <c r="Q111" i="19"/>
  <c r="Q112" i="19"/>
  <c r="Q113" i="19"/>
  <c r="Q114" i="19"/>
  <c r="Q115" i="19"/>
  <c r="Q116" i="19"/>
  <c r="Q117" i="19"/>
  <c r="Q118" i="19"/>
  <c r="Q119" i="19"/>
  <c r="Q120" i="19"/>
  <c r="Q121" i="19"/>
  <c r="Q122" i="19"/>
  <c r="Q123" i="19"/>
  <c r="Q124" i="19"/>
  <c r="Q125" i="19"/>
  <c r="Q126" i="19"/>
  <c r="Q127" i="19"/>
  <c r="Q128" i="19"/>
  <c r="Q129" i="19"/>
  <c r="Q130" i="19"/>
  <c r="Q131" i="19"/>
  <c r="Q132" i="19"/>
  <c r="Q133" i="19"/>
  <c r="Q134" i="19"/>
  <c r="Q135" i="19"/>
  <c r="Y205" i="26"/>
  <c r="Q205" i="26"/>
  <c r="Y204" i="26"/>
  <c r="Q204" i="26"/>
  <c r="Y203" i="26"/>
  <c r="Q203" i="26"/>
  <c r="Y202" i="26"/>
  <c r="Q202" i="26"/>
  <c r="Y201" i="26"/>
  <c r="Q201" i="26"/>
  <c r="Y200" i="26"/>
  <c r="Q200" i="26"/>
  <c r="Y199" i="26"/>
  <c r="Q199" i="26"/>
  <c r="Y198" i="26"/>
  <c r="Q198" i="26"/>
  <c r="Y197" i="26"/>
  <c r="Q197" i="26"/>
  <c r="Y196" i="26"/>
  <c r="Q196" i="26"/>
  <c r="Y195" i="26"/>
  <c r="Q195" i="26"/>
  <c r="Y194" i="26"/>
  <c r="Q194" i="26"/>
  <c r="Y193" i="26"/>
  <c r="Q193" i="26"/>
  <c r="Y192" i="26"/>
  <c r="Q192" i="26"/>
  <c r="Y191" i="26"/>
  <c r="Q191" i="26"/>
  <c r="Y190" i="26"/>
  <c r="Q190" i="26"/>
  <c r="Y189" i="26"/>
  <c r="Q189" i="26"/>
  <c r="Y188" i="26"/>
  <c r="Q188" i="26"/>
  <c r="Y187" i="26"/>
  <c r="Q187" i="26"/>
  <c r="Y186" i="26"/>
  <c r="Q186" i="26"/>
  <c r="Y185" i="26"/>
  <c r="Q185" i="26"/>
  <c r="Y184" i="26"/>
  <c r="Q184" i="26"/>
  <c r="Y183" i="26"/>
  <c r="Q183" i="26"/>
  <c r="Y182" i="26"/>
  <c r="Q182" i="26"/>
  <c r="Y181" i="26"/>
  <c r="Q181" i="26"/>
  <c r="Y180" i="26"/>
  <c r="Q180" i="26"/>
  <c r="Y179" i="26"/>
  <c r="Q179" i="26"/>
  <c r="Y178" i="26"/>
  <c r="Q178" i="26"/>
  <c r="Y177" i="26"/>
  <c r="Q177" i="26"/>
  <c r="Y176" i="26"/>
  <c r="Q176" i="26"/>
  <c r="Y175" i="26"/>
  <c r="Q175" i="26"/>
  <c r="Y174" i="26"/>
  <c r="Q174" i="26"/>
  <c r="Y173" i="26"/>
  <c r="Q173" i="26"/>
  <c r="Y172" i="26"/>
  <c r="Q172" i="26"/>
  <c r="Y171" i="26"/>
  <c r="Q171" i="26"/>
  <c r="Y170" i="26"/>
  <c r="Q170" i="26"/>
  <c r="Y169" i="26"/>
  <c r="Q169" i="26"/>
  <c r="Y168" i="26"/>
  <c r="Q168" i="26"/>
  <c r="Y167" i="26"/>
  <c r="Q167" i="26"/>
  <c r="Y166" i="26"/>
  <c r="Q166" i="26"/>
  <c r="Y165" i="26"/>
  <c r="Q165" i="26"/>
  <c r="Y164" i="26"/>
  <c r="Q164" i="26"/>
  <c r="Y163" i="26"/>
  <c r="Q163" i="26"/>
  <c r="Y162" i="26"/>
  <c r="Q162" i="26"/>
  <c r="Y161" i="26"/>
  <c r="Q161" i="26"/>
  <c r="Y160" i="26"/>
  <c r="Q160" i="26"/>
  <c r="Y159" i="26"/>
  <c r="Q159" i="26"/>
  <c r="Y158" i="26"/>
  <c r="Q158" i="26"/>
  <c r="Y157" i="26"/>
  <c r="Q157" i="26"/>
  <c r="Y156" i="26"/>
  <c r="Q156" i="26"/>
  <c r="D114" i="26"/>
  <c r="D107" i="26"/>
  <c r="C107" i="26"/>
  <c r="H93" i="26"/>
  <c r="H92" i="26"/>
  <c r="H91" i="26"/>
  <c r="H90" i="26"/>
  <c r="H89" i="26"/>
  <c r="H88" i="26"/>
  <c r="H87" i="26"/>
  <c r="H86" i="26"/>
  <c r="H85" i="26"/>
  <c r="H84" i="26"/>
  <c r="H83" i="26"/>
  <c r="H82" i="26"/>
  <c r="D9" i="26"/>
  <c r="S5" i="26"/>
  <c r="T5" i="26"/>
  <c r="X5" i="26" s="1"/>
  <c r="Y5" i="26" s="1"/>
  <c r="V5" i="26"/>
  <c r="M5" i="26"/>
  <c r="N5" i="26"/>
  <c r="O5" i="26"/>
  <c r="AH205" i="21"/>
  <c r="AG205" i="21"/>
  <c r="AF205" i="21"/>
  <c r="AE205" i="21"/>
  <c r="AD205" i="21"/>
  <c r="AB205" i="21"/>
  <c r="Y205" i="21"/>
  <c r="Q205" i="21"/>
  <c r="AH204" i="21"/>
  <c r="AG204" i="21"/>
  <c r="AF204" i="21"/>
  <c r="AE204" i="21"/>
  <c r="AD204" i="21"/>
  <c r="AB204" i="21"/>
  <c r="Y204" i="21"/>
  <c r="Q204" i="21"/>
  <c r="AH203" i="21"/>
  <c r="AG203" i="21"/>
  <c r="AF203" i="21"/>
  <c r="AE203" i="21"/>
  <c r="AD203" i="21"/>
  <c r="AB203" i="21"/>
  <c r="Y203" i="21"/>
  <c r="Q203" i="21"/>
  <c r="AH202" i="21"/>
  <c r="AG202" i="21"/>
  <c r="AF202" i="21"/>
  <c r="AE202" i="21"/>
  <c r="AD202" i="21"/>
  <c r="AB202" i="21"/>
  <c r="Y202" i="21"/>
  <c r="Q202" i="21"/>
  <c r="AH201" i="21"/>
  <c r="AG201" i="21"/>
  <c r="AF201" i="21"/>
  <c r="AE201" i="21"/>
  <c r="AD201" i="21"/>
  <c r="AB201" i="21"/>
  <c r="Y201" i="21"/>
  <c r="Q201" i="21"/>
  <c r="AH200" i="21"/>
  <c r="AG200" i="21"/>
  <c r="AF200" i="21"/>
  <c r="AE200" i="21"/>
  <c r="AD200" i="21"/>
  <c r="AB200" i="21"/>
  <c r="Y200" i="21"/>
  <c r="Q200" i="21"/>
  <c r="AH199" i="21"/>
  <c r="AG199" i="21"/>
  <c r="AF199" i="21"/>
  <c r="AE199" i="21"/>
  <c r="AD199" i="21"/>
  <c r="AB199" i="21"/>
  <c r="Y199" i="21"/>
  <c r="Q199" i="21"/>
  <c r="AH198" i="21"/>
  <c r="AG198" i="21"/>
  <c r="AF198" i="21"/>
  <c r="AE198" i="21"/>
  <c r="AD198" i="21"/>
  <c r="AB198" i="21"/>
  <c r="Y198" i="21"/>
  <c r="Q198" i="21"/>
  <c r="AH197" i="21"/>
  <c r="AG197" i="21"/>
  <c r="AF197" i="21"/>
  <c r="AE197" i="21"/>
  <c r="AD197" i="21"/>
  <c r="AB197" i="21"/>
  <c r="Y197" i="21"/>
  <c r="Q197" i="21"/>
  <c r="AH196" i="21"/>
  <c r="AG196" i="21"/>
  <c r="AF196" i="21"/>
  <c r="AE196" i="21"/>
  <c r="AD196" i="21"/>
  <c r="AB196" i="21"/>
  <c r="Y196" i="21"/>
  <c r="Q196" i="21"/>
  <c r="AH195" i="21"/>
  <c r="AG195" i="21"/>
  <c r="AF195" i="21"/>
  <c r="AE195" i="21"/>
  <c r="AD195" i="21"/>
  <c r="AB195" i="21"/>
  <c r="Y195" i="21"/>
  <c r="Q195" i="21"/>
  <c r="AH194" i="21"/>
  <c r="AG194" i="21"/>
  <c r="AF194" i="21"/>
  <c r="AE194" i="21"/>
  <c r="AD194" i="21"/>
  <c r="AB194" i="21"/>
  <c r="Y194" i="21"/>
  <c r="Q194" i="21"/>
  <c r="AH193" i="21"/>
  <c r="AG193" i="21"/>
  <c r="AF193" i="21"/>
  <c r="AE193" i="21"/>
  <c r="AD193" i="21"/>
  <c r="AB193" i="21"/>
  <c r="Y193" i="21"/>
  <c r="Q193" i="21"/>
  <c r="AH192" i="21"/>
  <c r="AG192" i="21"/>
  <c r="AF192" i="21"/>
  <c r="AE192" i="21"/>
  <c r="AD192" i="21"/>
  <c r="AB192" i="21"/>
  <c r="Y192" i="21"/>
  <c r="Q192" i="21"/>
  <c r="AH191" i="21"/>
  <c r="AG191" i="21"/>
  <c r="AF191" i="21"/>
  <c r="AE191" i="21"/>
  <c r="AD191" i="21"/>
  <c r="AB191" i="21"/>
  <c r="Y191" i="21"/>
  <c r="Q191" i="21"/>
  <c r="AH190" i="21"/>
  <c r="AG190" i="21"/>
  <c r="AF190" i="21"/>
  <c r="AE190" i="21"/>
  <c r="AD190" i="21"/>
  <c r="AB190" i="21"/>
  <c r="Y190" i="21"/>
  <c r="Q190" i="21"/>
  <c r="AH189" i="21"/>
  <c r="AG189" i="21"/>
  <c r="AF189" i="21"/>
  <c r="AE189" i="21"/>
  <c r="AD189" i="21"/>
  <c r="AB189" i="21"/>
  <c r="Y189" i="21"/>
  <c r="Q189" i="21"/>
  <c r="AH188" i="21"/>
  <c r="AG188" i="21"/>
  <c r="AF188" i="21"/>
  <c r="AE188" i="21"/>
  <c r="AD188" i="21"/>
  <c r="AB188" i="21"/>
  <c r="Y188" i="21"/>
  <c r="Q188" i="21"/>
  <c r="AH187" i="21"/>
  <c r="AG187" i="21"/>
  <c r="AF187" i="21"/>
  <c r="AE187" i="21"/>
  <c r="AD187" i="21"/>
  <c r="AB187" i="21"/>
  <c r="Y187" i="21"/>
  <c r="Q187" i="21"/>
  <c r="AH186" i="21"/>
  <c r="AG186" i="21"/>
  <c r="AF186" i="21"/>
  <c r="AE186" i="21"/>
  <c r="AD186" i="21"/>
  <c r="AB186" i="21"/>
  <c r="Y186" i="21"/>
  <c r="Q186" i="21"/>
  <c r="AH185" i="21"/>
  <c r="AG185" i="21"/>
  <c r="AF185" i="21"/>
  <c r="AE185" i="21"/>
  <c r="AD185" i="21"/>
  <c r="AB185" i="21"/>
  <c r="Y185" i="21"/>
  <c r="Q185" i="21"/>
  <c r="AH184" i="21"/>
  <c r="AG184" i="21"/>
  <c r="AF184" i="21"/>
  <c r="AE184" i="21"/>
  <c r="AD184" i="21"/>
  <c r="AB184" i="21"/>
  <c r="Y184" i="21"/>
  <c r="Q184" i="21"/>
  <c r="AH183" i="21"/>
  <c r="AG183" i="21"/>
  <c r="AF183" i="21"/>
  <c r="AE183" i="21"/>
  <c r="AD183" i="21"/>
  <c r="AB183" i="21"/>
  <c r="Y183" i="21"/>
  <c r="Q183" i="21"/>
  <c r="AH182" i="21"/>
  <c r="AG182" i="21"/>
  <c r="AF182" i="21"/>
  <c r="AE182" i="21"/>
  <c r="AD182" i="21"/>
  <c r="AB182" i="21"/>
  <c r="Y182" i="21"/>
  <c r="Q182" i="21"/>
  <c r="AH181" i="21"/>
  <c r="AG181" i="21"/>
  <c r="AF181" i="21"/>
  <c r="AE181" i="21"/>
  <c r="AD181" i="21"/>
  <c r="AB181" i="21"/>
  <c r="Y181" i="21"/>
  <c r="Q181" i="21"/>
  <c r="AH180" i="21"/>
  <c r="AG180" i="21"/>
  <c r="AF180" i="21"/>
  <c r="AE180" i="21"/>
  <c r="AD180" i="21"/>
  <c r="AB180" i="21"/>
  <c r="Y180" i="21"/>
  <c r="Q180" i="21"/>
  <c r="AH179" i="21"/>
  <c r="AG179" i="21"/>
  <c r="AF179" i="21"/>
  <c r="AE179" i="21"/>
  <c r="AD179" i="21"/>
  <c r="AB179" i="21"/>
  <c r="Y179" i="21"/>
  <c r="Q179" i="21"/>
  <c r="AH178" i="21"/>
  <c r="AG178" i="21"/>
  <c r="AF178" i="21"/>
  <c r="AE178" i="21"/>
  <c r="AD178" i="21"/>
  <c r="AB178" i="21"/>
  <c r="Y178" i="21"/>
  <c r="Q178" i="21"/>
  <c r="AH177" i="21"/>
  <c r="AG177" i="21"/>
  <c r="AF177" i="21"/>
  <c r="AE177" i="21"/>
  <c r="AD177" i="21"/>
  <c r="AB177" i="21"/>
  <c r="Y177" i="21"/>
  <c r="Q177" i="21"/>
  <c r="AH176" i="21"/>
  <c r="AG176" i="21"/>
  <c r="AF176" i="21"/>
  <c r="AE176" i="21"/>
  <c r="AD176" i="21"/>
  <c r="AB176" i="21"/>
  <c r="Y176" i="21"/>
  <c r="Q176" i="21"/>
  <c r="AH175" i="21"/>
  <c r="AG175" i="21"/>
  <c r="AF175" i="21"/>
  <c r="AE175" i="21"/>
  <c r="AD175" i="21"/>
  <c r="AB175" i="21"/>
  <c r="Y175" i="21"/>
  <c r="Q175" i="21"/>
  <c r="AH174" i="21"/>
  <c r="AG174" i="21"/>
  <c r="AF174" i="21"/>
  <c r="AE174" i="21"/>
  <c r="AD174" i="21"/>
  <c r="AB174" i="21"/>
  <c r="Y174" i="21"/>
  <c r="Q174" i="21"/>
  <c r="AH173" i="21"/>
  <c r="AG173" i="21"/>
  <c r="AF173" i="21"/>
  <c r="AE173" i="21"/>
  <c r="AD173" i="21"/>
  <c r="AB173" i="21"/>
  <c r="Y173" i="21"/>
  <c r="Q173" i="21"/>
  <c r="AH172" i="21"/>
  <c r="AG172" i="21"/>
  <c r="AF172" i="21"/>
  <c r="AE172" i="21"/>
  <c r="AD172" i="21"/>
  <c r="AB172" i="21"/>
  <c r="Y172" i="21"/>
  <c r="Q172" i="21"/>
  <c r="AH171" i="21"/>
  <c r="AG171" i="21"/>
  <c r="AF171" i="21"/>
  <c r="AE171" i="21"/>
  <c r="AD171" i="21"/>
  <c r="AB171" i="21"/>
  <c r="Y171" i="21"/>
  <c r="Q171" i="21"/>
  <c r="AH170" i="21"/>
  <c r="AG170" i="21"/>
  <c r="AF170" i="21"/>
  <c r="AE170" i="21"/>
  <c r="AD170" i="21"/>
  <c r="AB170" i="21"/>
  <c r="Y170" i="21"/>
  <c r="Q170" i="21"/>
  <c r="AH169" i="21"/>
  <c r="AG169" i="21"/>
  <c r="AF169" i="21"/>
  <c r="AE169" i="21"/>
  <c r="AD169" i="21"/>
  <c r="AB169" i="21"/>
  <c r="Y169" i="21"/>
  <c r="Q169" i="21"/>
  <c r="AH168" i="21"/>
  <c r="AG168" i="21"/>
  <c r="AF168" i="21"/>
  <c r="AE168" i="21"/>
  <c r="AD168" i="21"/>
  <c r="AB168" i="21"/>
  <c r="Y168" i="21"/>
  <c r="Q168" i="21"/>
  <c r="AH167" i="21"/>
  <c r="AG167" i="21"/>
  <c r="AF167" i="21"/>
  <c r="AE167" i="21"/>
  <c r="AD167" i="21"/>
  <c r="AB167" i="21"/>
  <c r="Y167" i="21"/>
  <c r="Q167" i="21"/>
  <c r="AH166" i="21"/>
  <c r="AG166" i="21"/>
  <c r="AF166" i="21"/>
  <c r="AE166" i="21"/>
  <c r="AD166" i="21"/>
  <c r="AB166" i="21"/>
  <c r="Y166" i="21"/>
  <c r="Q166" i="21"/>
  <c r="AH165" i="21"/>
  <c r="AG165" i="21"/>
  <c r="AF165" i="21"/>
  <c r="AE165" i="21"/>
  <c r="AD165" i="21"/>
  <c r="AB165" i="21"/>
  <c r="Y165" i="21"/>
  <c r="Q165" i="21"/>
  <c r="AH164" i="21"/>
  <c r="AG164" i="21"/>
  <c r="AF164" i="21"/>
  <c r="AE164" i="21"/>
  <c r="AD164" i="21"/>
  <c r="AB164" i="21"/>
  <c r="Y164" i="21"/>
  <c r="Q164" i="21"/>
  <c r="AH163" i="21"/>
  <c r="AG163" i="21"/>
  <c r="AF163" i="21"/>
  <c r="AE163" i="21"/>
  <c r="AD163" i="21"/>
  <c r="AB163" i="21"/>
  <c r="Y163" i="21"/>
  <c r="Q163" i="21"/>
  <c r="AH162" i="21"/>
  <c r="AG162" i="21"/>
  <c r="AF162" i="21"/>
  <c r="AE162" i="21"/>
  <c r="AD162" i="21"/>
  <c r="AB162" i="21"/>
  <c r="Y162" i="21"/>
  <c r="Q162" i="21"/>
  <c r="AH161" i="21"/>
  <c r="AG161" i="21"/>
  <c r="AF161" i="21"/>
  <c r="AE161" i="21"/>
  <c r="AD161" i="21"/>
  <c r="AB161" i="21"/>
  <c r="Y161" i="21"/>
  <c r="Q161" i="21"/>
  <c r="AH160" i="21"/>
  <c r="AG160" i="21"/>
  <c r="AF160" i="21"/>
  <c r="AE160" i="21"/>
  <c r="AD160" i="21"/>
  <c r="AB160" i="21"/>
  <c r="Y160" i="21"/>
  <c r="Q160" i="21"/>
  <c r="AH159" i="21"/>
  <c r="AG159" i="21"/>
  <c r="AF159" i="21"/>
  <c r="AE159" i="21"/>
  <c r="AD159" i="21"/>
  <c r="AB159" i="21"/>
  <c r="Y159" i="21"/>
  <c r="Q159" i="21"/>
  <c r="AH158" i="21"/>
  <c r="AG158" i="21"/>
  <c r="AF158" i="21"/>
  <c r="AE158" i="21"/>
  <c r="AD158" i="21"/>
  <c r="AB158" i="21"/>
  <c r="Y158" i="21"/>
  <c r="Q158" i="21"/>
  <c r="AH157" i="21"/>
  <c r="AG157" i="21"/>
  <c r="AF157" i="21"/>
  <c r="AE157" i="21"/>
  <c r="AD157" i="21"/>
  <c r="AB157" i="21"/>
  <c r="Y157" i="21"/>
  <c r="Q157" i="21"/>
  <c r="AH156" i="21"/>
  <c r="AG156" i="21"/>
  <c r="AF156" i="21"/>
  <c r="AE156" i="21"/>
  <c r="AD156" i="21"/>
  <c r="AB156" i="21"/>
  <c r="Y156" i="21"/>
  <c r="Q156" i="21"/>
  <c r="AH155" i="21"/>
  <c r="AG155" i="21"/>
  <c r="AF155" i="21"/>
  <c r="AE155" i="21"/>
  <c r="AD155" i="21"/>
  <c r="AB155" i="21"/>
  <c r="Y155" i="21"/>
  <c r="Q155" i="21"/>
  <c r="AH154" i="21"/>
  <c r="AG154" i="21"/>
  <c r="AF154" i="21"/>
  <c r="AE154" i="21"/>
  <c r="AD154" i="21"/>
  <c r="AB154" i="21"/>
  <c r="Y154" i="21"/>
  <c r="Q154" i="21"/>
  <c r="AH153" i="21"/>
  <c r="AG153" i="21"/>
  <c r="AF153" i="21"/>
  <c r="AE153" i="21"/>
  <c r="AD153" i="21"/>
  <c r="AB153" i="21"/>
  <c r="Y153" i="21"/>
  <c r="Q153" i="21"/>
  <c r="AH152" i="21"/>
  <c r="AG152" i="21"/>
  <c r="AF152" i="21"/>
  <c r="AE152" i="21"/>
  <c r="AD152" i="21"/>
  <c r="AB152" i="21"/>
  <c r="Y152" i="21"/>
  <c r="Q152" i="21"/>
  <c r="AH151" i="21"/>
  <c r="AG151" i="21"/>
  <c r="AF151" i="21"/>
  <c r="AE151" i="21"/>
  <c r="AD151" i="21"/>
  <c r="AB151" i="21"/>
  <c r="Y151" i="21"/>
  <c r="Q151" i="21"/>
  <c r="AH150" i="21"/>
  <c r="AG150" i="21"/>
  <c r="AF150" i="21"/>
  <c r="AE150" i="21"/>
  <c r="AD150" i="21"/>
  <c r="AB150" i="21"/>
  <c r="Y150" i="21"/>
  <c r="Q150" i="21"/>
  <c r="AH149" i="21"/>
  <c r="AG149" i="21"/>
  <c r="AF149" i="21"/>
  <c r="AE149" i="21"/>
  <c r="AD149" i="21"/>
  <c r="AB149" i="21"/>
  <c r="Y149" i="21"/>
  <c r="Q149" i="21"/>
  <c r="AH148" i="21"/>
  <c r="AG148" i="21"/>
  <c r="AF148" i="21"/>
  <c r="AE148" i="21"/>
  <c r="AD148" i="21"/>
  <c r="AB148" i="21"/>
  <c r="Y148" i="21"/>
  <c r="Q148" i="21"/>
  <c r="AH147" i="21"/>
  <c r="AG147" i="21"/>
  <c r="AF147" i="21"/>
  <c r="AE147" i="21"/>
  <c r="AD147" i="21"/>
  <c r="AB147" i="21"/>
  <c r="Y147" i="21"/>
  <c r="Q147" i="21"/>
  <c r="AH146" i="21"/>
  <c r="AG146" i="21"/>
  <c r="AF146" i="21"/>
  <c r="AE146" i="21"/>
  <c r="AD146" i="21"/>
  <c r="AB146" i="21"/>
  <c r="Y146" i="21"/>
  <c r="Q146" i="21"/>
  <c r="AH145" i="21"/>
  <c r="AG145" i="21"/>
  <c r="AF145" i="21"/>
  <c r="AE145" i="21"/>
  <c r="AD145" i="21"/>
  <c r="AB145" i="21"/>
  <c r="Y145" i="21"/>
  <c r="Q145" i="21"/>
  <c r="AH144" i="21"/>
  <c r="AG144" i="21"/>
  <c r="AF144" i="21"/>
  <c r="AE144" i="21"/>
  <c r="AD144" i="21"/>
  <c r="AB144" i="21"/>
  <c r="Y144" i="21"/>
  <c r="Q144" i="21"/>
  <c r="AH143" i="21"/>
  <c r="AG143" i="21"/>
  <c r="AF143" i="21"/>
  <c r="AE143" i="21"/>
  <c r="AD143" i="21"/>
  <c r="AB143" i="21"/>
  <c r="Y143" i="21"/>
  <c r="Q143" i="21"/>
  <c r="AH142" i="21"/>
  <c r="AG142" i="21"/>
  <c r="AF142" i="21"/>
  <c r="AE142" i="21"/>
  <c r="AD142" i="21"/>
  <c r="AB142" i="21"/>
  <c r="Y142" i="21"/>
  <c r="Q142" i="21"/>
  <c r="AH141" i="21"/>
  <c r="AG141" i="21"/>
  <c r="AF141" i="21"/>
  <c r="AE141" i="21"/>
  <c r="AD141" i="21"/>
  <c r="AB141" i="21"/>
  <c r="Y141" i="21"/>
  <c r="Q141" i="21"/>
  <c r="AH140" i="21"/>
  <c r="AG140" i="21"/>
  <c r="AF140" i="21"/>
  <c r="AE140" i="21"/>
  <c r="AD140" i="21"/>
  <c r="AB140" i="21"/>
  <c r="Y140" i="21"/>
  <c r="Q140" i="21"/>
  <c r="AH139" i="21"/>
  <c r="AG139" i="21"/>
  <c r="AF139" i="21"/>
  <c r="AE139" i="21"/>
  <c r="AD139" i="21"/>
  <c r="AB139" i="21"/>
  <c r="Y139" i="21"/>
  <c r="Q139" i="21"/>
  <c r="AH138" i="21"/>
  <c r="AG138" i="21"/>
  <c r="AF138" i="21"/>
  <c r="AE138" i="21"/>
  <c r="AD138" i="21"/>
  <c r="AB138" i="21"/>
  <c r="Y138" i="21"/>
  <c r="Q138" i="21"/>
  <c r="AH137" i="21"/>
  <c r="AG137" i="21"/>
  <c r="AF137" i="21"/>
  <c r="AE137" i="21"/>
  <c r="AD137" i="21"/>
  <c r="AB137" i="21"/>
  <c r="Y137" i="21"/>
  <c r="Q137" i="21"/>
  <c r="AH136" i="21"/>
  <c r="AG136" i="21"/>
  <c r="AF136" i="21"/>
  <c r="AE136" i="21"/>
  <c r="AD136" i="21"/>
  <c r="AB136" i="21"/>
  <c r="Y136" i="21"/>
  <c r="Q136" i="21"/>
  <c r="AH135" i="21"/>
  <c r="AG135" i="21"/>
  <c r="AF135" i="21"/>
  <c r="AE135" i="21"/>
  <c r="AD135" i="21"/>
  <c r="AB135" i="21"/>
  <c r="Y135" i="21"/>
  <c r="Q135" i="21"/>
  <c r="AH134" i="21"/>
  <c r="AG134" i="21"/>
  <c r="AF134" i="21"/>
  <c r="AE134" i="21"/>
  <c r="AD134" i="21"/>
  <c r="AB134" i="21"/>
  <c r="Y134" i="21"/>
  <c r="Q134" i="21"/>
  <c r="AH133" i="21"/>
  <c r="AG133" i="21"/>
  <c r="AF133" i="21"/>
  <c r="AE133" i="21"/>
  <c r="AD133" i="21"/>
  <c r="AB133" i="21"/>
  <c r="Y133" i="21"/>
  <c r="Q133" i="21"/>
  <c r="AH132" i="21"/>
  <c r="AG132" i="21"/>
  <c r="AF132" i="21"/>
  <c r="AE132" i="21"/>
  <c r="AD132" i="21"/>
  <c r="AB132" i="21"/>
  <c r="Y132" i="21"/>
  <c r="Q132" i="21"/>
  <c r="AH131" i="21"/>
  <c r="AG131" i="21"/>
  <c r="AF131" i="21"/>
  <c r="AE131" i="21"/>
  <c r="AD131" i="21"/>
  <c r="AB131" i="21"/>
  <c r="Y131" i="21"/>
  <c r="Q131" i="21"/>
  <c r="AH130" i="21"/>
  <c r="AG130" i="21"/>
  <c r="AF130" i="21"/>
  <c r="AE130" i="21"/>
  <c r="AD130" i="21"/>
  <c r="AB130" i="21"/>
  <c r="Y130" i="21"/>
  <c r="Q130" i="21"/>
  <c r="AH129" i="21"/>
  <c r="AG129" i="21"/>
  <c r="AF129" i="21"/>
  <c r="AE129" i="21"/>
  <c r="AD129" i="21"/>
  <c r="AB129" i="21"/>
  <c r="Y129" i="21"/>
  <c r="Q129" i="21"/>
  <c r="AH128" i="21"/>
  <c r="AG128" i="21"/>
  <c r="AF128" i="21"/>
  <c r="AE128" i="21"/>
  <c r="AD128" i="21"/>
  <c r="AB128" i="21"/>
  <c r="Y128" i="21"/>
  <c r="Q128" i="21"/>
  <c r="AH127" i="21"/>
  <c r="AG127" i="21"/>
  <c r="AF127" i="21"/>
  <c r="AE127" i="21"/>
  <c r="AD127" i="21"/>
  <c r="AB127" i="21"/>
  <c r="Y127" i="21"/>
  <c r="Q127" i="21"/>
  <c r="AH126" i="21"/>
  <c r="AG126" i="21"/>
  <c r="AF126" i="21"/>
  <c r="AE126" i="21"/>
  <c r="AD126" i="21"/>
  <c r="AB126" i="21"/>
  <c r="Y126" i="21"/>
  <c r="Q126" i="21"/>
  <c r="AH125" i="21"/>
  <c r="AG125" i="21"/>
  <c r="AF125" i="21"/>
  <c r="AE125" i="21"/>
  <c r="AD125" i="21"/>
  <c r="AB125" i="21"/>
  <c r="Y125" i="21"/>
  <c r="Q125" i="21"/>
  <c r="AH124" i="21"/>
  <c r="AG124" i="21"/>
  <c r="AF124" i="21"/>
  <c r="AE124" i="21"/>
  <c r="AD124" i="21"/>
  <c r="AB124" i="21"/>
  <c r="Y124" i="21"/>
  <c r="Q124" i="21"/>
  <c r="AH123" i="21"/>
  <c r="AG123" i="21"/>
  <c r="AF123" i="21"/>
  <c r="AE123" i="21"/>
  <c r="AD123" i="21"/>
  <c r="AB123" i="21"/>
  <c r="Y123" i="21"/>
  <c r="Q123" i="21"/>
  <c r="AH122" i="21"/>
  <c r="AG122" i="21"/>
  <c r="AF122" i="21"/>
  <c r="AE122" i="21"/>
  <c r="AD122" i="21"/>
  <c r="AB122" i="21"/>
  <c r="Y122" i="21"/>
  <c r="Q122" i="21"/>
  <c r="AH121" i="21"/>
  <c r="AG121" i="21"/>
  <c r="AF121" i="21"/>
  <c r="AE121" i="21"/>
  <c r="AD121" i="21"/>
  <c r="AB121" i="21"/>
  <c r="Y121" i="21"/>
  <c r="Q121" i="21"/>
  <c r="AH120" i="21"/>
  <c r="AG120" i="21"/>
  <c r="AF120" i="21"/>
  <c r="AE120" i="21"/>
  <c r="AD120" i="21"/>
  <c r="AB120" i="21"/>
  <c r="Y120" i="21"/>
  <c r="Q120" i="21"/>
  <c r="AH119" i="21"/>
  <c r="AG119" i="21"/>
  <c r="AF119" i="21"/>
  <c r="AE119" i="21"/>
  <c r="AD119" i="21"/>
  <c r="AB119" i="21"/>
  <c r="Y119" i="21"/>
  <c r="Q119" i="21"/>
  <c r="AH118" i="21"/>
  <c r="AG118" i="21"/>
  <c r="AF118" i="21"/>
  <c r="AE118" i="21"/>
  <c r="AD118" i="21"/>
  <c r="AB118" i="21"/>
  <c r="Y118" i="21"/>
  <c r="Q118" i="21"/>
  <c r="AH117" i="21"/>
  <c r="AG117" i="21"/>
  <c r="AF117" i="21"/>
  <c r="AE117" i="21"/>
  <c r="AD117" i="21"/>
  <c r="AB117" i="21"/>
  <c r="Y117" i="21"/>
  <c r="Q117" i="21"/>
  <c r="AH116" i="21"/>
  <c r="AG116" i="21"/>
  <c r="AF116" i="21"/>
  <c r="AE116" i="21"/>
  <c r="AD116" i="21"/>
  <c r="AB116" i="21"/>
  <c r="Y116" i="21"/>
  <c r="Q116" i="21"/>
  <c r="AH115" i="21"/>
  <c r="AG115" i="21"/>
  <c r="AF115" i="21"/>
  <c r="AE115" i="21"/>
  <c r="AD115" i="21"/>
  <c r="AB115" i="21"/>
  <c r="Y115" i="21"/>
  <c r="Q115" i="21"/>
  <c r="AH114" i="21"/>
  <c r="AG114" i="21"/>
  <c r="AF114" i="21"/>
  <c r="AE114" i="21"/>
  <c r="AD114" i="21"/>
  <c r="AB114" i="21"/>
  <c r="Y114" i="21"/>
  <c r="Q114" i="21"/>
  <c r="Y35" i="21"/>
  <c r="E114" i="21" s="1"/>
  <c r="AH113" i="21"/>
  <c r="AG113" i="21"/>
  <c r="AF113" i="21"/>
  <c r="AE113" i="21"/>
  <c r="AD113" i="21"/>
  <c r="AB113" i="21"/>
  <c r="Y113" i="21"/>
  <c r="Q113" i="21"/>
  <c r="AH112" i="21"/>
  <c r="AG112" i="21"/>
  <c r="AF112" i="21"/>
  <c r="AE112" i="21"/>
  <c r="AD112" i="21"/>
  <c r="AB112" i="21"/>
  <c r="Y112" i="21"/>
  <c r="Q112" i="21"/>
  <c r="AH111" i="21"/>
  <c r="AG111" i="21"/>
  <c r="AF111" i="21"/>
  <c r="AE111" i="21"/>
  <c r="AD111" i="21"/>
  <c r="AB111" i="21"/>
  <c r="Y111" i="21"/>
  <c r="Q111" i="21"/>
  <c r="AH110" i="21"/>
  <c r="AG110" i="21"/>
  <c r="AF110" i="21"/>
  <c r="AE110" i="21"/>
  <c r="AD110" i="21"/>
  <c r="AB110" i="21"/>
  <c r="Y110" i="21"/>
  <c r="Q110" i="21"/>
  <c r="AH109" i="21"/>
  <c r="AG109" i="21"/>
  <c r="AF109" i="21"/>
  <c r="AE109" i="21"/>
  <c r="AD109" i="21"/>
  <c r="AB109" i="21"/>
  <c r="Y109" i="21"/>
  <c r="Q109" i="21"/>
  <c r="AH108" i="21"/>
  <c r="AG108" i="21"/>
  <c r="AF108" i="21"/>
  <c r="AE108" i="21"/>
  <c r="AD108" i="21"/>
  <c r="AB108" i="21"/>
  <c r="Y108" i="21"/>
  <c r="Q108" i="21"/>
  <c r="AH107" i="21"/>
  <c r="AG107" i="21"/>
  <c r="AF107" i="21"/>
  <c r="AE107" i="21"/>
  <c r="AD107" i="21"/>
  <c r="AB107" i="21"/>
  <c r="Y107" i="21"/>
  <c r="Q107" i="21"/>
  <c r="D107" i="21"/>
  <c r="C107" i="21"/>
  <c r="AH106" i="21"/>
  <c r="AG106" i="21"/>
  <c r="AF106" i="21"/>
  <c r="AE106" i="21"/>
  <c r="AD106" i="21"/>
  <c r="AB106" i="21"/>
  <c r="Y106" i="21"/>
  <c r="Q106" i="21"/>
  <c r="AH105" i="21"/>
  <c r="AG105" i="21"/>
  <c r="AF105" i="21"/>
  <c r="AE105" i="21"/>
  <c r="AD105" i="21"/>
  <c r="AB105" i="21"/>
  <c r="Y105" i="21"/>
  <c r="Q105" i="21"/>
  <c r="AH104" i="21"/>
  <c r="AG104" i="21"/>
  <c r="AF104" i="21"/>
  <c r="AE104" i="21"/>
  <c r="AD104" i="21"/>
  <c r="AB104" i="21"/>
  <c r="Y104" i="21"/>
  <c r="Q104" i="21"/>
  <c r="AH103" i="21"/>
  <c r="AG103" i="21"/>
  <c r="AF103" i="21"/>
  <c r="AE103" i="21"/>
  <c r="AD103" i="21"/>
  <c r="AB103" i="21"/>
  <c r="Y103" i="21"/>
  <c r="Q103" i="21"/>
  <c r="AH102" i="21"/>
  <c r="AG102" i="21"/>
  <c r="AF102" i="21"/>
  <c r="AE102" i="21"/>
  <c r="AD102" i="21"/>
  <c r="AB102" i="21"/>
  <c r="Y102" i="21"/>
  <c r="Q102" i="21"/>
  <c r="AH101" i="21"/>
  <c r="AG101" i="21"/>
  <c r="AF101" i="21"/>
  <c r="AE101" i="21"/>
  <c r="AD101" i="21"/>
  <c r="AB101" i="21"/>
  <c r="Y101" i="21"/>
  <c r="Q101" i="21"/>
  <c r="AH100" i="21"/>
  <c r="AG100" i="21"/>
  <c r="AF100" i="21"/>
  <c r="AE100" i="21"/>
  <c r="AD100" i="21"/>
  <c r="AB100" i="21"/>
  <c r="Y100" i="21"/>
  <c r="Q100" i="21"/>
  <c r="AH99" i="21"/>
  <c r="AG99" i="21"/>
  <c r="AF99" i="21"/>
  <c r="AE99" i="21"/>
  <c r="AD99" i="21"/>
  <c r="AB99" i="21"/>
  <c r="Y99" i="21"/>
  <c r="Q99" i="21"/>
  <c r="AH98" i="21"/>
  <c r="AG98" i="21"/>
  <c r="AF98" i="21"/>
  <c r="AE98" i="21"/>
  <c r="AD98" i="21"/>
  <c r="AB98" i="21"/>
  <c r="Y98" i="21"/>
  <c r="Q98" i="21"/>
  <c r="AH97" i="21"/>
  <c r="AG97" i="21"/>
  <c r="AF97" i="21"/>
  <c r="AE97" i="21"/>
  <c r="AD97" i="21"/>
  <c r="AB97" i="21"/>
  <c r="Y97" i="21"/>
  <c r="Q97" i="21"/>
  <c r="AH96" i="21"/>
  <c r="AG96" i="21"/>
  <c r="AF96" i="21"/>
  <c r="AE96" i="21"/>
  <c r="AD96" i="21"/>
  <c r="AB96" i="21"/>
  <c r="Y96" i="21"/>
  <c r="Q96" i="21"/>
  <c r="AH95" i="21"/>
  <c r="AG95" i="21"/>
  <c r="AF95" i="21"/>
  <c r="AE95" i="21"/>
  <c r="AD95" i="21"/>
  <c r="AB95" i="21"/>
  <c r="Y95" i="21"/>
  <c r="Q95" i="21"/>
  <c r="AH94" i="21"/>
  <c r="AG94" i="21"/>
  <c r="AF94" i="21"/>
  <c r="AE94" i="21"/>
  <c r="AD94" i="21"/>
  <c r="AB94" i="21"/>
  <c r="Y94" i="21"/>
  <c r="Q94" i="21"/>
  <c r="H94" i="21"/>
  <c r="AH93" i="21"/>
  <c r="AG93" i="21"/>
  <c r="AF93" i="21"/>
  <c r="AE93" i="21"/>
  <c r="AD93" i="21"/>
  <c r="AB93" i="21"/>
  <c r="Y93" i="21"/>
  <c r="Q93" i="21"/>
  <c r="H93" i="21"/>
  <c r="AH92" i="21"/>
  <c r="AG92" i="21"/>
  <c r="AF92" i="21"/>
  <c r="AE92" i="21"/>
  <c r="AD92" i="21"/>
  <c r="AB92" i="21"/>
  <c r="Y92" i="21"/>
  <c r="Q92" i="21"/>
  <c r="H92" i="21"/>
  <c r="AH91" i="21"/>
  <c r="AG91" i="21"/>
  <c r="AF91" i="21"/>
  <c r="AE91" i="21"/>
  <c r="AD91" i="21"/>
  <c r="AB91" i="21"/>
  <c r="Y91" i="21"/>
  <c r="Q91" i="21"/>
  <c r="H91" i="21"/>
  <c r="AH90" i="21"/>
  <c r="AG90" i="21"/>
  <c r="AF90" i="21"/>
  <c r="AE90" i="21"/>
  <c r="AD90" i="21"/>
  <c r="AB90" i="21"/>
  <c r="Y90" i="21"/>
  <c r="Q90" i="21"/>
  <c r="H90" i="21"/>
  <c r="AH89" i="21"/>
  <c r="AG89" i="21"/>
  <c r="AF89" i="21"/>
  <c r="AE89" i="21"/>
  <c r="AD89" i="21"/>
  <c r="AB89" i="21"/>
  <c r="Y89" i="21"/>
  <c r="Q89" i="21"/>
  <c r="H89" i="21"/>
  <c r="AH88" i="21"/>
  <c r="AG88" i="21"/>
  <c r="AF88" i="21"/>
  <c r="AE88" i="21"/>
  <c r="AD88" i="21"/>
  <c r="AB88" i="21"/>
  <c r="Y88" i="21"/>
  <c r="Q88" i="21"/>
  <c r="H88" i="21"/>
  <c r="AH87" i="21"/>
  <c r="AG87" i="21"/>
  <c r="AF87" i="21"/>
  <c r="AE87" i="21"/>
  <c r="AD87" i="21"/>
  <c r="AB87" i="21"/>
  <c r="Y87" i="21"/>
  <c r="Q87" i="21"/>
  <c r="H87" i="21"/>
  <c r="AH86" i="21"/>
  <c r="AG86" i="21"/>
  <c r="AF86" i="21"/>
  <c r="AE86" i="21"/>
  <c r="AD86" i="21"/>
  <c r="AB86" i="21"/>
  <c r="Y86" i="21"/>
  <c r="Q86" i="21"/>
  <c r="H86" i="21"/>
  <c r="AH85" i="21"/>
  <c r="AG85" i="21"/>
  <c r="AF85" i="21"/>
  <c r="AE85" i="21"/>
  <c r="AD85" i="21"/>
  <c r="AB85" i="21"/>
  <c r="Y85" i="21"/>
  <c r="Q85" i="21"/>
  <c r="H85" i="21"/>
  <c r="AH84" i="21"/>
  <c r="AG84" i="21"/>
  <c r="AF84" i="21"/>
  <c r="AE84" i="21"/>
  <c r="AD84" i="21"/>
  <c r="AB84" i="21"/>
  <c r="Y84" i="21"/>
  <c r="Q84" i="21"/>
  <c r="H84" i="21"/>
  <c r="AH83" i="21"/>
  <c r="AG83" i="21"/>
  <c r="AF83" i="21"/>
  <c r="AE83" i="21"/>
  <c r="AD83" i="21"/>
  <c r="AB83" i="21"/>
  <c r="Y83" i="21"/>
  <c r="Q83" i="21"/>
  <c r="H83" i="21"/>
  <c r="AH82" i="21"/>
  <c r="AG82" i="21"/>
  <c r="AF82" i="21"/>
  <c r="AE82" i="21"/>
  <c r="AD82" i="21"/>
  <c r="AB82" i="21"/>
  <c r="Y82" i="21"/>
  <c r="Q82" i="21"/>
  <c r="H82" i="21"/>
  <c r="AH81" i="21"/>
  <c r="AG81" i="21"/>
  <c r="AF81" i="21"/>
  <c r="AE81" i="21"/>
  <c r="AD81" i="21"/>
  <c r="AB81" i="21"/>
  <c r="Y81" i="21"/>
  <c r="Q81" i="21"/>
  <c r="AH80" i="21"/>
  <c r="AG80" i="21"/>
  <c r="AF80" i="21"/>
  <c r="AE80" i="21"/>
  <c r="AD80" i="21"/>
  <c r="AB80" i="21"/>
  <c r="Y80" i="21"/>
  <c r="Q80" i="21"/>
  <c r="AH79" i="21"/>
  <c r="AG79" i="21"/>
  <c r="AF79" i="21"/>
  <c r="AE79" i="21"/>
  <c r="AD79" i="21"/>
  <c r="AB79" i="21"/>
  <c r="Y79" i="21"/>
  <c r="Q79" i="21"/>
  <c r="AH78" i="21"/>
  <c r="AG78" i="21"/>
  <c r="AF78" i="21"/>
  <c r="AE78" i="21"/>
  <c r="AD78" i="21"/>
  <c r="AB78" i="21"/>
  <c r="Y78" i="21"/>
  <c r="Q78" i="21"/>
  <c r="AH77" i="21"/>
  <c r="AG77" i="21"/>
  <c r="AF77" i="21"/>
  <c r="AE77" i="21"/>
  <c r="AD77" i="21"/>
  <c r="AB77" i="21"/>
  <c r="Y77" i="21"/>
  <c r="Q77" i="21"/>
  <c r="AH76" i="21"/>
  <c r="AG76" i="21"/>
  <c r="AF76" i="21"/>
  <c r="AE76" i="21"/>
  <c r="AD76" i="21"/>
  <c r="AB76" i="21"/>
  <c r="Y76" i="21"/>
  <c r="Q76" i="21"/>
  <c r="AH75" i="21"/>
  <c r="AG75" i="21"/>
  <c r="AF75" i="21"/>
  <c r="AE75" i="21"/>
  <c r="AD75" i="21"/>
  <c r="AB75" i="21"/>
  <c r="Y75" i="21"/>
  <c r="Q75" i="21"/>
  <c r="AH74" i="21"/>
  <c r="AG74" i="21"/>
  <c r="AF74" i="21"/>
  <c r="AE74" i="21"/>
  <c r="AD74" i="21"/>
  <c r="AB74" i="21"/>
  <c r="Y74" i="21"/>
  <c r="Q74" i="21"/>
  <c r="AH73" i="21"/>
  <c r="AG73" i="21"/>
  <c r="AF73" i="21"/>
  <c r="AE73" i="21"/>
  <c r="AD73" i="21"/>
  <c r="AB73" i="21"/>
  <c r="Y73" i="21"/>
  <c r="Q73" i="21"/>
  <c r="AH72" i="21"/>
  <c r="AG72" i="21"/>
  <c r="AF72" i="21"/>
  <c r="AE72" i="21"/>
  <c r="AD72" i="21"/>
  <c r="AB72" i="21"/>
  <c r="Y72" i="21"/>
  <c r="Q72" i="21"/>
  <c r="AH71" i="21"/>
  <c r="AG71" i="21"/>
  <c r="AF71" i="21"/>
  <c r="AE71" i="21"/>
  <c r="AD71" i="21"/>
  <c r="AB71" i="21"/>
  <c r="Y71" i="21"/>
  <c r="Q71" i="21"/>
  <c r="AH70" i="21"/>
  <c r="AG70" i="21"/>
  <c r="AF70" i="21"/>
  <c r="AE70" i="21"/>
  <c r="AD70" i="21"/>
  <c r="AB70" i="21"/>
  <c r="Y70" i="21"/>
  <c r="Q70" i="21"/>
  <c r="AH69" i="21"/>
  <c r="AG69" i="21"/>
  <c r="AF69" i="21"/>
  <c r="AE69" i="21"/>
  <c r="AD69" i="21"/>
  <c r="AB69" i="21"/>
  <c r="Y69" i="21"/>
  <c r="Q69" i="21"/>
  <c r="AH68" i="21"/>
  <c r="AG68" i="21"/>
  <c r="AF68" i="21"/>
  <c r="AE68" i="21"/>
  <c r="AD68" i="21"/>
  <c r="AB68" i="21"/>
  <c r="Y68" i="21"/>
  <c r="Q68" i="21"/>
  <c r="AH67" i="21"/>
  <c r="AG67" i="21"/>
  <c r="AF67" i="21"/>
  <c r="AE67" i="21"/>
  <c r="AD67" i="21"/>
  <c r="AB67" i="21"/>
  <c r="Y67" i="21"/>
  <c r="Q67" i="21"/>
  <c r="AH66" i="21"/>
  <c r="AG66" i="21"/>
  <c r="AF66" i="21"/>
  <c r="AE66" i="21"/>
  <c r="AD66" i="21"/>
  <c r="AB66" i="21"/>
  <c r="Y66" i="21"/>
  <c r="Q66" i="21"/>
  <c r="AH65" i="21"/>
  <c r="AG65" i="21"/>
  <c r="AF65" i="21"/>
  <c r="AE65" i="21"/>
  <c r="AD65" i="21"/>
  <c r="AB65" i="21"/>
  <c r="Y65" i="21"/>
  <c r="Q65" i="21"/>
  <c r="AH64" i="21"/>
  <c r="AG64" i="21"/>
  <c r="AF64" i="21"/>
  <c r="AE64" i="21"/>
  <c r="AD64" i="21"/>
  <c r="AB64" i="21"/>
  <c r="Y64" i="21"/>
  <c r="Q64" i="21"/>
  <c r="AH63" i="21"/>
  <c r="AG63" i="21"/>
  <c r="AF63" i="21"/>
  <c r="AE63" i="21"/>
  <c r="AD63" i="21"/>
  <c r="AB63" i="21"/>
  <c r="Y63" i="21"/>
  <c r="Q63" i="21"/>
  <c r="AH62" i="21"/>
  <c r="AG62" i="21"/>
  <c r="AF62" i="21"/>
  <c r="AE62" i="21"/>
  <c r="AD62" i="21"/>
  <c r="AB62" i="21"/>
  <c r="Y62" i="21"/>
  <c r="Q62" i="21"/>
  <c r="AH61" i="21"/>
  <c r="AG61" i="21"/>
  <c r="AF61" i="21"/>
  <c r="AE61" i="21"/>
  <c r="AD61" i="21"/>
  <c r="AB61" i="21"/>
  <c r="Y61" i="21"/>
  <c r="Q61" i="21"/>
  <c r="AH60" i="21"/>
  <c r="AG60" i="21"/>
  <c r="AF60" i="21"/>
  <c r="AE60" i="21"/>
  <c r="AD60" i="21"/>
  <c r="AB60" i="21"/>
  <c r="Y60" i="21"/>
  <c r="Q60" i="21"/>
  <c r="AH59" i="21"/>
  <c r="AG59" i="21"/>
  <c r="AF59" i="21"/>
  <c r="AE59" i="21"/>
  <c r="AD59" i="21"/>
  <c r="AB59" i="21"/>
  <c r="Y59" i="21"/>
  <c r="Q59" i="21"/>
  <c r="AH58" i="21"/>
  <c r="AG58" i="21"/>
  <c r="AF58" i="21"/>
  <c r="AE58" i="21"/>
  <c r="AD58" i="21"/>
  <c r="AB58" i="21"/>
  <c r="Y58" i="21"/>
  <c r="Q58" i="21"/>
  <c r="AH57" i="21"/>
  <c r="AG57" i="21"/>
  <c r="AF57" i="21"/>
  <c r="AE57" i="21"/>
  <c r="AD57" i="21"/>
  <c r="AB57" i="21"/>
  <c r="Y57" i="21"/>
  <c r="Q57" i="21"/>
  <c r="AH56" i="21"/>
  <c r="AG56" i="21"/>
  <c r="AF56" i="21"/>
  <c r="AE56" i="21"/>
  <c r="AD56" i="21"/>
  <c r="AB56" i="21"/>
  <c r="Y56" i="21"/>
  <c r="Q56" i="21"/>
  <c r="AH55" i="21"/>
  <c r="AG55" i="21"/>
  <c r="AF55" i="21"/>
  <c r="AE55" i="21"/>
  <c r="AD55" i="21"/>
  <c r="AB55" i="21"/>
  <c r="Y55" i="21"/>
  <c r="Q55" i="21"/>
  <c r="AH54" i="21"/>
  <c r="AG54" i="21"/>
  <c r="AF54" i="21"/>
  <c r="AE54" i="21"/>
  <c r="AD54" i="21"/>
  <c r="AB54" i="21"/>
  <c r="Y54" i="21"/>
  <c r="Q54" i="21"/>
  <c r="AH53" i="21"/>
  <c r="AG53" i="21"/>
  <c r="AF53" i="21"/>
  <c r="AE53" i="21"/>
  <c r="AD53" i="21"/>
  <c r="AB53" i="21"/>
  <c r="Y53" i="21"/>
  <c r="Q53" i="21"/>
  <c r="AH52" i="21"/>
  <c r="AG52" i="21"/>
  <c r="AF52" i="21"/>
  <c r="AE52" i="21"/>
  <c r="AD52" i="21"/>
  <c r="AB52" i="21"/>
  <c r="Y52" i="21"/>
  <c r="Q52" i="21"/>
  <c r="AH51" i="21"/>
  <c r="AG51" i="21"/>
  <c r="AF51" i="21"/>
  <c r="AE51" i="21"/>
  <c r="AD51" i="21"/>
  <c r="AB51" i="21"/>
  <c r="Y51" i="21"/>
  <c r="Q51" i="21"/>
  <c r="AH50" i="21"/>
  <c r="AG50" i="21"/>
  <c r="AF50" i="21"/>
  <c r="AE50" i="21"/>
  <c r="AD50" i="21"/>
  <c r="AB50" i="21"/>
  <c r="Y50" i="21"/>
  <c r="Q50" i="21"/>
  <c r="AH49" i="21"/>
  <c r="AG49" i="21"/>
  <c r="AF49" i="21"/>
  <c r="AE49" i="21"/>
  <c r="AD49" i="21"/>
  <c r="AB49" i="21"/>
  <c r="Y49" i="21"/>
  <c r="Q49" i="21"/>
  <c r="AH48" i="21"/>
  <c r="AG48" i="21"/>
  <c r="AF48" i="21"/>
  <c r="AE48" i="21"/>
  <c r="AD48" i="21"/>
  <c r="AB48" i="21"/>
  <c r="Y48" i="21"/>
  <c r="Q48" i="21"/>
  <c r="AH47" i="21"/>
  <c r="AG47" i="21"/>
  <c r="AF47" i="21"/>
  <c r="AE47" i="21"/>
  <c r="AD47" i="21"/>
  <c r="AB47" i="21"/>
  <c r="Y47" i="21"/>
  <c r="Q47" i="21"/>
  <c r="AH46" i="21"/>
  <c r="AG46" i="21"/>
  <c r="AF46" i="21"/>
  <c r="AE46" i="21"/>
  <c r="AD46" i="21"/>
  <c r="AB46" i="21"/>
  <c r="Y46" i="21"/>
  <c r="Q46" i="21"/>
  <c r="AH45" i="21"/>
  <c r="AG45" i="21"/>
  <c r="AF45" i="21"/>
  <c r="AE45" i="21"/>
  <c r="AD45" i="21"/>
  <c r="AB45" i="21"/>
  <c r="Y45" i="21"/>
  <c r="Q45" i="21"/>
  <c r="AH44" i="21"/>
  <c r="AG44" i="21"/>
  <c r="AF44" i="21"/>
  <c r="AE44" i="21"/>
  <c r="AD44" i="21"/>
  <c r="AB44" i="21"/>
  <c r="Y44" i="21"/>
  <c r="Q44" i="21"/>
  <c r="AH43" i="21"/>
  <c r="AG43" i="21"/>
  <c r="AF43" i="21"/>
  <c r="AE43" i="21"/>
  <c r="AD43" i="21"/>
  <c r="AB43" i="21"/>
  <c r="Y43" i="21"/>
  <c r="Q43" i="21"/>
  <c r="AH42" i="21"/>
  <c r="AG42" i="21"/>
  <c r="AF42" i="21"/>
  <c r="AE42" i="21"/>
  <c r="AD42" i="21"/>
  <c r="AB42" i="21"/>
  <c r="Y42" i="21"/>
  <c r="Q42" i="21"/>
  <c r="AH41" i="21"/>
  <c r="AG41" i="21"/>
  <c r="AF41" i="21"/>
  <c r="AE41" i="21"/>
  <c r="AD41" i="21"/>
  <c r="AB41" i="21"/>
  <c r="Y41" i="21"/>
  <c r="Q41" i="21"/>
  <c r="AH40" i="21"/>
  <c r="AG40" i="21"/>
  <c r="AF40" i="21"/>
  <c r="AE40" i="21"/>
  <c r="AD40" i="21"/>
  <c r="AB40" i="21"/>
  <c r="Y40" i="21"/>
  <c r="Q40" i="21"/>
  <c r="AH39" i="21"/>
  <c r="AG39" i="21"/>
  <c r="AF39" i="21"/>
  <c r="AE39" i="21"/>
  <c r="AD39" i="21"/>
  <c r="AB39" i="21"/>
  <c r="Y39" i="21"/>
  <c r="Q39" i="21"/>
  <c r="AH38" i="21"/>
  <c r="AG38" i="21"/>
  <c r="AF38" i="21"/>
  <c r="AE38" i="21"/>
  <c r="AD38" i="21"/>
  <c r="AB38" i="21"/>
  <c r="Y38" i="21"/>
  <c r="Q38" i="21"/>
  <c r="AH37" i="21"/>
  <c r="AG37" i="21"/>
  <c r="AF37" i="21"/>
  <c r="AE37" i="21"/>
  <c r="AD37" i="21"/>
  <c r="AB37" i="21"/>
  <c r="Y37" i="21"/>
  <c r="Q37" i="21"/>
  <c r="AH36" i="21"/>
  <c r="AG36" i="21"/>
  <c r="AF36" i="21"/>
  <c r="AE36" i="21"/>
  <c r="AD36" i="21"/>
  <c r="AB36" i="21"/>
  <c r="Y36" i="21"/>
  <c r="Q36" i="21"/>
  <c r="Q35" i="21"/>
  <c r="Y34" i="21"/>
  <c r="Q34" i="21"/>
  <c r="Y33" i="21"/>
  <c r="Q33" i="21"/>
  <c r="Y32" i="21"/>
  <c r="Q32" i="21"/>
  <c r="Y31" i="21"/>
  <c r="Q31" i="21"/>
  <c r="Y30" i="21"/>
  <c r="Y29" i="21"/>
  <c r="Y28" i="21"/>
  <c r="Y27" i="21"/>
  <c r="Y26" i="21"/>
  <c r="Y25" i="21"/>
  <c r="Y24" i="21"/>
  <c r="Y23" i="21"/>
  <c r="Y22" i="21"/>
  <c r="Y21" i="21"/>
  <c r="Y20" i="21"/>
  <c r="Y19" i="21"/>
  <c r="Y18" i="21"/>
  <c r="Y17" i="21"/>
  <c r="Y16" i="21"/>
  <c r="Y15" i="21"/>
  <c r="Y14" i="21"/>
  <c r="Y13" i="21"/>
  <c r="Y12" i="21"/>
  <c r="Y11" i="21"/>
  <c r="Y10" i="21"/>
  <c r="Y9" i="21"/>
  <c r="D9" i="21"/>
  <c r="Y8" i="21"/>
  <c r="Y7" i="21"/>
  <c r="Y6" i="21"/>
  <c r="AI5" i="21"/>
  <c r="AE5" i="21"/>
  <c r="AD5" i="21"/>
  <c r="AB5" i="21"/>
  <c r="S5" i="21"/>
  <c r="X5" i="21" s="1"/>
  <c r="Y5" i="21" s="1"/>
  <c r="T5" i="21"/>
  <c r="V5" i="21"/>
  <c r="M5" i="21"/>
  <c r="O5" i="21"/>
  <c r="D107" i="18"/>
  <c r="C107" i="18"/>
  <c r="D9" i="18"/>
  <c r="D108" i="13"/>
  <c r="C108" i="13"/>
  <c r="D9" i="13"/>
  <c r="E39" i="19"/>
  <c r="F39" i="19" s="1"/>
  <c r="E40" i="19"/>
  <c r="F40" i="19" s="1"/>
  <c r="E41" i="19"/>
  <c r="F41" i="19" s="1"/>
  <c r="E42" i="19"/>
  <c r="F42" i="19" s="1"/>
  <c r="E43" i="19"/>
  <c r="F43" i="19" s="1"/>
  <c r="E44" i="19"/>
  <c r="F44" i="19" s="1"/>
  <c r="E45" i="19"/>
  <c r="F45" i="19" s="1"/>
  <c r="E46" i="19"/>
  <c r="F46" i="19" s="1"/>
  <c r="G47" i="19" s="1"/>
  <c r="Y205" i="13"/>
  <c r="Q205" i="13"/>
  <c r="Y204" i="13"/>
  <c r="Q204" i="13"/>
  <c r="Y203" i="13"/>
  <c r="Q203" i="13"/>
  <c r="Y202" i="13"/>
  <c r="Q202" i="13"/>
  <c r="Y201" i="13"/>
  <c r="Q201" i="13"/>
  <c r="Y200" i="13"/>
  <c r="Q200" i="13"/>
  <c r="Y199" i="13"/>
  <c r="Q199" i="13"/>
  <c r="Y198" i="13"/>
  <c r="Q198" i="13"/>
  <c r="Y197" i="13"/>
  <c r="Q197" i="13"/>
  <c r="Y196" i="13"/>
  <c r="Q196" i="13"/>
  <c r="Y195" i="13"/>
  <c r="Q195" i="13"/>
  <c r="Y194" i="13"/>
  <c r="Q194" i="13"/>
  <c r="Y193" i="13"/>
  <c r="Q193" i="13"/>
  <c r="Y192" i="13"/>
  <c r="Q192" i="13"/>
  <c r="Y191" i="13"/>
  <c r="Q191" i="13"/>
  <c r="Y190" i="13"/>
  <c r="Q190" i="13"/>
  <c r="Y189" i="13"/>
  <c r="Q189" i="13"/>
  <c r="Y188" i="13"/>
  <c r="Q188" i="13"/>
  <c r="Y187" i="13"/>
  <c r="Q187" i="13"/>
  <c r="Y186" i="13"/>
  <c r="Q186" i="13"/>
  <c r="Y185" i="13"/>
  <c r="Q185" i="13"/>
  <c r="Y184" i="13"/>
  <c r="Q184" i="13"/>
  <c r="Y183" i="13"/>
  <c r="Q183" i="13"/>
  <c r="Y182" i="13"/>
  <c r="Q182" i="13"/>
  <c r="Y181" i="13"/>
  <c r="Q181" i="13"/>
  <c r="Y180" i="13"/>
  <c r="Q180" i="13"/>
  <c r="Y179" i="13"/>
  <c r="Q179" i="13"/>
  <c r="Y178" i="13"/>
  <c r="Q178" i="13"/>
  <c r="Y177" i="13"/>
  <c r="Q177" i="13"/>
  <c r="Y176" i="13"/>
  <c r="Q176" i="13"/>
  <c r="Y175" i="13"/>
  <c r="Q175" i="13"/>
  <c r="Y174" i="13"/>
  <c r="Q174" i="13"/>
  <c r="Y173" i="13"/>
  <c r="Q173" i="13"/>
  <c r="Y172" i="13"/>
  <c r="Q172" i="13"/>
  <c r="Y171" i="13"/>
  <c r="Q171" i="13"/>
  <c r="Y170" i="13"/>
  <c r="Q170" i="13"/>
  <c r="Y169" i="13"/>
  <c r="Q169" i="13"/>
  <c r="Y168" i="13"/>
  <c r="Q168" i="13"/>
  <c r="Y167" i="13"/>
  <c r="Q167" i="13"/>
  <c r="Y166" i="13"/>
  <c r="Q166" i="13"/>
  <c r="H91" i="13"/>
  <c r="H87" i="13"/>
  <c r="N5" i="13"/>
  <c r="H93" i="18"/>
  <c r="H92" i="18"/>
  <c r="H91" i="18"/>
  <c r="H87" i="18"/>
  <c r="Y205" i="19"/>
  <c r="Q205" i="19"/>
  <c r="Y204" i="19"/>
  <c r="Q204" i="19"/>
  <c r="Y203" i="19"/>
  <c r="Q203" i="19"/>
  <c r="Y202" i="19"/>
  <c r="Q202" i="19"/>
  <c r="Y201" i="19"/>
  <c r="Q201" i="19"/>
  <c r="Y200" i="19"/>
  <c r="Q200" i="19"/>
  <c r="Y199" i="19"/>
  <c r="Q199" i="19"/>
  <c r="Y198" i="19"/>
  <c r="Q198" i="19"/>
  <c r="Y197" i="19"/>
  <c r="Q197" i="19"/>
  <c r="Y196" i="19"/>
  <c r="Q196" i="19"/>
  <c r="Y195" i="19"/>
  <c r="Q195" i="19"/>
  <c r="Y194" i="19"/>
  <c r="Q194" i="19"/>
  <c r="Y193" i="19"/>
  <c r="Q193" i="19"/>
  <c r="Y192" i="19"/>
  <c r="Q192" i="19"/>
  <c r="Y191" i="19"/>
  <c r="Q191" i="19"/>
  <c r="Y190" i="19"/>
  <c r="Q190" i="19"/>
  <c r="Y189" i="19"/>
  <c r="Q189" i="19"/>
  <c r="Y188" i="19"/>
  <c r="Q188" i="19"/>
  <c r="Y187" i="19"/>
  <c r="Q187" i="19"/>
  <c r="Y186" i="19"/>
  <c r="Q186" i="19"/>
  <c r="Y185" i="19"/>
  <c r="Q185" i="19"/>
  <c r="Y184" i="19"/>
  <c r="Q184" i="19"/>
  <c r="Y183" i="19"/>
  <c r="Q183" i="19"/>
  <c r="Y182" i="19"/>
  <c r="Q182" i="19"/>
  <c r="Y181" i="19"/>
  <c r="Q181" i="19"/>
  <c r="Y180" i="19"/>
  <c r="Q180" i="19"/>
  <c r="Y179" i="19"/>
  <c r="Q179" i="19"/>
  <c r="Y178" i="19"/>
  <c r="Q178" i="19"/>
  <c r="Y177" i="19"/>
  <c r="Q177" i="19"/>
  <c r="Y176" i="19"/>
  <c r="Q176" i="19"/>
  <c r="Y175" i="19"/>
  <c r="Q175" i="19"/>
  <c r="Y174" i="19"/>
  <c r="Q174" i="19"/>
  <c r="Y173" i="19"/>
  <c r="Q173" i="19"/>
  <c r="Y172" i="19"/>
  <c r="Q172" i="19"/>
  <c r="Y171" i="19"/>
  <c r="Q171" i="19"/>
  <c r="Y170" i="19"/>
  <c r="Q170" i="19"/>
  <c r="Y169" i="19"/>
  <c r="Q169" i="19"/>
  <c r="Y168" i="19"/>
  <c r="Q168" i="19"/>
  <c r="Y167" i="19"/>
  <c r="Q167" i="19"/>
  <c r="Y166" i="19"/>
  <c r="Q166" i="19"/>
  <c r="Y165" i="19"/>
  <c r="Q165" i="19"/>
  <c r="Y164" i="19"/>
  <c r="Q164" i="19"/>
  <c r="Y163" i="19"/>
  <c r="Q163" i="19"/>
  <c r="Y162" i="19"/>
  <c r="Q162" i="19"/>
  <c r="Y161" i="19"/>
  <c r="Q161" i="19"/>
  <c r="Y160" i="19"/>
  <c r="Q160" i="19"/>
  <c r="Y159" i="19"/>
  <c r="Q159" i="19"/>
  <c r="Y158" i="19"/>
  <c r="Q158" i="19"/>
  <c r="Y157" i="19"/>
  <c r="Q157" i="19"/>
  <c r="Y156" i="19"/>
  <c r="Q156" i="19"/>
  <c r="Y155" i="19"/>
  <c r="Q155" i="19"/>
  <c r="Y154" i="19"/>
  <c r="Q154" i="19"/>
  <c r="Y153" i="19"/>
  <c r="Q153" i="19"/>
  <c r="Y152" i="19"/>
  <c r="Q152" i="19"/>
  <c r="Y151" i="19"/>
  <c r="Q151" i="19"/>
  <c r="Y150" i="19"/>
  <c r="Q150" i="19"/>
  <c r="Y149" i="19"/>
  <c r="Q149" i="19"/>
  <c r="Y148" i="19"/>
  <c r="Q148" i="19"/>
  <c r="Y147" i="19"/>
  <c r="Q147" i="19"/>
  <c r="Y146" i="19"/>
  <c r="Q146" i="19"/>
  <c r="Y145" i="19"/>
  <c r="Q145" i="19"/>
  <c r="Y144" i="19"/>
  <c r="Q144" i="19"/>
  <c r="Y143" i="19"/>
  <c r="Q143" i="19"/>
  <c r="Y142" i="19"/>
  <c r="Q142" i="19"/>
  <c r="Y141" i="19"/>
  <c r="Q141" i="19"/>
  <c r="Y140" i="19"/>
  <c r="Q140" i="19"/>
  <c r="Y139" i="19"/>
  <c r="Q139" i="19"/>
  <c r="Y138" i="19"/>
  <c r="Q138" i="19"/>
  <c r="Y137" i="19"/>
  <c r="Q137" i="19"/>
  <c r="Y136" i="19"/>
  <c r="Q136" i="19"/>
  <c r="Y135" i="19"/>
  <c r="Y134" i="19"/>
  <c r="Y133" i="19"/>
  <c r="Y132" i="19"/>
  <c r="Y131" i="19"/>
  <c r="Y130" i="19"/>
  <c r="Y129" i="19"/>
  <c r="Y128" i="19"/>
  <c r="Y127" i="19"/>
  <c r="Y126" i="19"/>
  <c r="Y125" i="19"/>
  <c r="Y124" i="19"/>
  <c r="Y123" i="19"/>
  <c r="Y122" i="19"/>
  <c r="Y121" i="19"/>
  <c r="Y120" i="19"/>
  <c r="Y119" i="19"/>
  <c r="Y118" i="19"/>
  <c r="Y117" i="19"/>
  <c r="Y116" i="19"/>
  <c r="Y115" i="19"/>
  <c r="Y114" i="19"/>
  <c r="Y113" i="19"/>
  <c r="Y112" i="19"/>
  <c r="Y111" i="19"/>
  <c r="Y110" i="19"/>
  <c r="Y109" i="19"/>
  <c r="Y108" i="19"/>
  <c r="Y107" i="19"/>
  <c r="D108" i="19"/>
  <c r="C108" i="19"/>
  <c r="Y106" i="19"/>
  <c r="Y105" i="19"/>
  <c r="Y104" i="19"/>
  <c r="Y103" i="19"/>
  <c r="Y102" i="19"/>
  <c r="Y101" i="19"/>
  <c r="Y100" i="19"/>
  <c r="Y99" i="19"/>
  <c r="Y98" i="19"/>
  <c r="Y97" i="19"/>
  <c r="Y96" i="19"/>
  <c r="H93" i="19"/>
  <c r="H91" i="19"/>
  <c r="H89" i="19"/>
  <c r="H87" i="19"/>
  <c r="H82" i="19"/>
  <c r="D9" i="19"/>
  <c r="M5" i="19"/>
  <c r="N5" i="19"/>
  <c r="J25" i="24"/>
  <c r="K25" i="24"/>
  <c r="L25" i="24"/>
  <c r="M25" i="24"/>
  <c r="N25" i="24"/>
  <c r="O25" i="24"/>
  <c r="P25" i="24"/>
  <c r="Q25" i="24"/>
  <c r="I25" i="24"/>
  <c r="Y205" i="20"/>
  <c r="Q205" i="20"/>
  <c r="Y204" i="20"/>
  <c r="Q204" i="20"/>
  <c r="Y203" i="20"/>
  <c r="Q203" i="20"/>
  <c r="Y202" i="20"/>
  <c r="Q202" i="20"/>
  <c r="Y201" i="20"/>
  <c r="Q201" i="20"/>
  <c r="Y200" i="20"/>
  <c r="Q200" i="20"/>
  <c r="Y199" i="20"/>
  <c r="Q199" i="20"/>
  <c r="Y198" i="20"/>
  <c r="Q198" i="20"/>
  <c r="Y197" i="20"/>
  <c r="Q197" i="20"/>
  <c r="Y196" i="20"/>
  <c r="Q196" i="20"/>
  <c r="Y195" i="20"/>
  <c r="Q195" i="20"/>
  <c r="Y194" i="20"/>
  <c r="Q194" i="20"/>
  <c r="Y193" i="20"/>
  <c r="Q193" i="20"/>
  <c r="Y192" i="20"/>
  <c r="Q192" i="20"/>
  <c r="Y191" i="20"/>
  <c r="Q191" i="20"/>
  <c r="Y190" i="20"/>
  <c r="Q190" i="20"/>
  <c r="Y189" i="20"/>
  <c r="Q189" i="20"/>
  <c r="Y188" i="20"/>
  <c r="Q188" i="20"/>
  <c r="Y187" i="20"/>
  <c r="Q187" i="20"/>
  <c r="Y186" i="20"/>
  <c r="Q186" i="20"/>
  <c r="Y185" i="20"/>
  <c r="Q185" i="20"/>
  <c r="Y184" i="20"/>
  <c r="Q184" i="20"/>
  <c r="Y183" i="20"/>
  <c r="Q183" i="20"/>
  <c r="Y182" i="20"/>
  <c r="Q182" i="20"/>
  <c r="Y181" i="20"/>
  <c r="Q181" i="20"/>
  <c r="Y180" i="20"/>
  <c r="Q180" i="20"/>
  <c r="Y179" i="20"/>
  <c r="Q179" i="20"/>
  <c r="Y178" i="20"/>
  <c r="Q178" i="20"/>
  <c r="Y177" i="20"/>
  <c r="Q177" i="20"/>
  <c r="Y176" i="20"/>
  <c r="Q176" i="20"/>
  <c r="Y175" i="20"/>
  <c r="Q175" i="20"/>
  <c r="Y174" i="20"/>
  <c r="Q174" i="20"/>
  <c r="Y173" i="20"/>
  <c r="Q173" i="20"/>
  <c r="Y172" i="20"/>
  <c r="Q172" i="20"/>
  <c r="Y171" i="20"/>
  <c r="Q171" i="20"/>
  <c r="Y170" i="20"/>
  <c r="Q170" i="20"/>
  <c r="Y169" i="20"/>
  <c r="Q169" i="20"/>
  <c r="Y168" i="20"/>
  <c r="Q168" i="20"/>
  <c r="Y167" i="20"/>
  <c r="Q167" i="20"/>
  <c r="Y166" i="20"/>
  <c r="Q166" i="20"/>
  <c r="Y165" i="20"/>
  <c r="Q165" i="20"/>
  <c r="Y164" i="20"/>
  <c r="Q164" i="20"/>
  <c r="Y163" i="20"/>
  <c r="Q163" i="20"/>
  <c r="Y162" i="20"/>
  <c r="Q162" i="20"/>
  <c r="Y161" i="20"/>
  <c r="Q161" i="20"/>
  <c r="Y160" i="20"/>
  <c r="Q160" i="20"/>
  <c r="Y159" i="20"/>
  <c r="Q159" i="20"/>
  <c r="Y158" i="20"/>
  <c r="Q158" i="20"/>
  <c r="Y157" i="20"/>
  <c r="Q157" i="20"/>
  <c r="Y156" i="20"/>
  <c r="Q156" i="20"/>
  <c r="Y155" i="20"/>
  <c r="Q155" i="20"/>
  <c r="Y154" i="20"/>
  <c r="Q154" i="20"/>
  <c r="Y153" i="20"/>
  <c r="Q153" i="20"/>
  <c r="Y152" i="20"/>
  <c r="Q152" i="20"/>
  <c r="Y151" i="20"/>
  <c r="Q151" i="20"/>
  <c r="Y150" i="20"/>
  <c r="Q150" i="20"/>
  <c r="Y149" i="20"/>
  <c r="Q149" i="20"/>
  <c r="Y148" i="20"/>
  <c r="Q148" i="20"/>
  <c r="Y147" i="20"/>
  <c r="Q147" i="20"/>
  <c r="Y146" i="20"/>
  <c r="Q146" i="20"/>
  <c r="Y145" i="20"/>
  <c r="Q145" i="20"/>
  <c r="Y144" i="20"/>
  <c r="Q144" i="20"/>
  <c r="Y143" i="20"/>
  <c r="Q143" i="20"/>
  <c r="Y142" i="20"/>
  <c r="Q142" i="20"/>
  <c r="Y141" i="20"/>
  <c r="Q141" i="20"/>
  <c r="Y140" i="20"/>
  <c r="Q140" i="20"/>
  <c r="Y139" i="20"/>
  <c r="Q139" i="20"/>
  <c r="Y138" i="20"/>
  <c r="Q138" i="20"/>
  <c r="Y137" i="20"/>
  <c r="Q137" i="20"/>
  <c r="Y136" i="20"/>
  <c r="Q136" i="20"/>
  <c r="Y135" i="20"/>
  <c r="Y134" i="20"/>
  <c r="Y133" i="20"/>
  <c r="Y132" i="20"/>
  <c r="Y131" i="20"/>
  <c r="Y130" i="20"/>
  <c r="Y129" i="20"/>
  <c r="Y128" i="20"/>
  <c r="Y127" i="20"/>
  <c r="Y126" i="20"/>
  <c r="Y125" i="20"/>
  <c r="Y124" i="20"/>
  <c r="Y123" i="20"/>
  <c r="Y122" i="20"/>
  <c r="Y121" i="20"/>
  <c r="Y120" i="20"/>
  <c r="Y119" i="20"/>
  <c r="Y118" i="20"/>
  <c r="Y117" i="20"/>
  <c r="Y116" i="20"/>
  <c r="Y115" i="20"/>
  <c r="Y114" i="20"/>
  <c r="Y113" i="20"/>
  <c r="Y112" i="20"/>
  <c r="Y111" i="20"/>
  <c r="Y110" i="20"/>
  <c r="Y109" i="20"/>
  <c r="Y108" i="20"/>
  <c r="Y107" i="20"/>
  <c r="Y106" i="20"/>
  <c r="Y105" i="20"/>
  <c r="Y104" i="20"/>
  <c r="Y103" i="20"/>
  <c r="Y102" i="20"/>
  <c r="Y101" i="20"/>
  <c r="Y100" i="20"/>
  <c r="Y99" i="20"/>
  <c r="Y98" i="20"/>
  <c r="Y97" i="20"/>
  <c r="Y96" i="20"/>
  <c r="Y95" i="20"/>
  <c r="Y94" i="20"/>
  <c r="Y93" i="20"/>
  <c r="Y92" i="20"/>
  <c r="Y91" i="20"/>
  <c r="D107" i="20"/>
  <c r="C107" i="20"/>
  <c r="Y90" i="20"/>
  <c r="Y89" i="20"/>
  <c r="Y88" i="20"/>
  <c r="Y87" i="20"/>
  <c r="Y86" i="20"/>
  <c r="H94" i="20"/>
  <c r="H90" i="20"/>
  <c r="H88" i="20"/>
  <c r="H87" i="20"/>
  <c r="H85" i="20"/>
  <c r="H83" i="20"/>
  <c r="H82" i="20"/>
  <c r="D9" i="20"/>
  <c r="V5" i="20"/>
  <c r="N5" i="20"/>
  <c r="E20" i="24"/>
  <c r="E19" i="24"/>
  <c r="T187" i="26"/>
  <c r="T189" i="26"/>
  <c r="X189" i="26" s="1"/>
  <c r="X181" i="26"/>
  <c r="X163" i="26"/>
  <c r="X183" i="26"/>
  <c r="T167" i="26"/>
  <c r="X167" i="26" s="1"/>
  <c r="T194" i="26"/>
  <c r="T186" i="26"/>
  <c r="X186" i="26" s="1"/>
  <c r="X185" i="26"/>
  <c r="X7" i="26"/>
  <c r="Y7" i="26"/>
  <c r="R8" i="26"/>
  <c r="H93" i="13"/>
  <c r="R9" i="26"/>
  <c r="S9" i="26" s="1"/>
  <c r="T9" i="26" s="1"/>
  <c r="S8" i="26"/>
  <c r="T8" i="26" s="1"/>
  <c r="R10" i="26"/>
  <c r="S10" i="26"/>
  <c r="T10" i="26" s="1"/>
  <c r="X10" i="26" s="1"/>
  <c r="R11" i="26"/>
  <c r="S11" i="26" s="1"/>
  <c r="R12" i="26"/>
  <c r="S12" i="26" s="1"/>
  <c r="T12" i="26" s="1"/>
  <c r="X12" i="26" s="1"/>
  <c r="R13" i="26"/>
  <c r="S13" i="26" s="1"/>
  <c r="T13" i="26" s="1"/>
  <c r="R14" i="26"/>
  <c r="S14" i="26"/>
  <c r="T14" i="26" s="1"/>
  <c r="X14" i="26" s="1"/>
  <c r="R15" i="26"/>
  <c r="S15" i="26" s="1"/>
  <c r="R16" i="26"/>
  <c r="S16" i="26"/>
  <c r="T16" i="26" s="1"/>
  <c r="R17" i="26"/>
  <c r="S17" i="26" s="1"/>
  <c r="T17" i="26" s="1"/>
  <c r="R18" i="26"/>
  <c r="S18" i="26" s="1"/>
  <c r="T18" i="26" s="1"/>
  <c r="R19" i="26"/>
  <c r="S19" i="26" s="1"/>
  <c r="R20" i="26"/>
  <c r="S20" i="26" s="1"/>
  <c r="T20" i="26" s="1"/>
  <c r="R21" i="26"/>
  <c r="S21" i="26" s="1"/>
  <c r="T21" i="26" s="1"/>
  <c r="R22" i="26"/>
  <c r="S22" i="26" s="1"/>
  <c r="T22" i="26" s="1"/>
  <c r="R23" i="26"/>
  <c r="S23" i="26" s="1"/>
  <c r="R24" i="26"/>
  <c r="S24" i="26" s="1"/>
  <c r="R25" i="26"/>
  <c r="S25" i="26" s="1"/>
  <c r="T25" i="26" s="1"/>
  <c r="R26" i="26"/>
  <c r="S26" i="26" s="1"/>
  <c r="R27" i="26"/>
  <c r="S27" i="26" s="1"/>
  <c r="T27" i="26" s="1"/>
  <c r="R28" i="26"/>
  <c r="S28" i="26" s="1"/>
  <c r="R29" i="26"/>
  <c r="S29" i="26" s="1"/>
  <c r="T29" i="26" s="1"/>
  <c r="R30" i="26"/>
  <c r="S30" i="26" s="1"/>
  <c r="R31" i="26"/>
  <c r="S31" i="26" s="1"/>
  <c r="T31" i="26"/>
  <c r="R32" i="26"/>
  <c r="S32" i="26" s="1"/>
  <c r="R33" i="26"/>
  <c r="S33" i="26" s="1"/>
  <c r="T33" i="26" s="1"/>
  <c r="R34" i="26"/>
  <c r="S34" i="26" s="1"/>
  <c r="R35" i="26"/>
  <c r="S35" i="26" s="1"/>
  <c r="T35" i="26" s="1"/>
  <c r="R36" i="26"/>
  <c r="S36" i="26" s="1"/>
  <c r="R37" i="26"/>
  <c r="S37" i="26" s="1"/>
  <c r="T37" i="26" s="1"/>
  <c r="R38" i="26"/>
  <c r="S38" i="26" s="1"/>
  <c r="R39" i="26"/>
  <c r="S39" i="26" s="1"/>
  <c r="R40" i="26"/>
  <c r="S40" i="26" s="1"/>
  <c r="R41" i="26"/>
  <c r="S41" i="26" s="1"/>
  <c r="T41" i="26" s="1"/>
  <c r="R42" i="26"/>
  <c r="S42" i="26" s="1"/>
  <c r="R43" i="26"/>
  <c r="S43" i="26" s="1"/>
  <c r="T43" i="26"/>
  <c r="R44" i="26"/>
  <c r="S44" i="26" s="1"/>
  <c r="R45" i="26"/>
  <c r="S45" i="26" s="1"/>
  <c r="T45" i="26" s="1"/>
  <c r="R46" i="26"/>
  <c r="S46" i="26" s="1"/>
  <c r="R47" i="26"/>
  <c r="S47" i="26" s="1"/>
  <c r="T47" i="26"/>
  <c r="R48" i="26"/>
  <c r="S48" i="26" s="1"/>
  <c r="R49" i="26"/>
  <c r="S49" i="26" s="1"/>
  <c r="T49" i="26"/>
  <c r="R50" i="26"/>
  <c r="S50" i="26" s="1"/>
  <c r="R51" i="26"/>
  <c r="S51" i="26" s="1"/>
  <c r="T51" i="26"/>
  <c r="R52" i="26"/>
  <c r="S52" i="26" s="1"/>
  <c r="R53" i="26"/>
  <c r="S53" i="26" s="1"/>
  <c r="T53" i="26" s="1"/>
  <c r="R54" i="26"/>
  <c r="S54" i="26" s="1"/>
  <c r="R55" i="26"/>
  <c r="S55" i="26" s="1"/>
  <c r="R56" i="26"/>
  <c r="S56" i="26" s="1"/>
  <c r="R57" i="26"/>
  <c r="S57" i="26" s="1"/>
  <c r="T57" i="26" s="1"/>
  <c r="R58" i="26"/>
  <c r="S58" i="26" s="1"/>
  <c r="R59" i="26"/>
  <c r="S59" i="26" s="1"/>
  <c r="T59" i="26" s="1"/>
  <c r="R60" i="26"/>
  <c r="S60" i="26" s="1"/>
  <c r="R61" i="26"/>
  <c r="S61" i="26" s="1"/>
  <c r="T61" i="26" s="1"/>
  <c r="R62" i="26"/>
  <c r="S62" i="26" s="1"/>
  <c r="R63" i="26"/>
  <c r="S63" i="26" s="1"/>
  <c r="T63" i="26"/>
  <c r="R64" i="26"/>
  <c r="S64" i="26" s="1"/>
  <c r="R65" i="26"/>
  <c r="S65" i="26" s="1"/>
  <c r="T65" i="26" s="1"/>
  <c r="R66" i="26"/>
  <c r="S66" i="26" s="1"/>
  <c r="R67" i="26"/>
  <c r="S67" i="26" s="1"/>
  <c r="T67" i="26" s="1"/>
  <c r="R68" i="26"/>
  <c r="S68" i="26" s="1"/>
  <c r="R69" i="26"/>
  <c r="S69" i="26" s="1"/>
  <c r="T69" i="26" s="1"/>
  <c r="R70" i="26"/>
  <c r="S70" i="26" s="1"/>
  <c r="R71" i="26"/>
  <c r="S71" i="26" s="1"/>
  <c r="R72" i="26"/>
  <c r="S72" i="26" s="1"/>
  <c r="R73" i="26"/>
  <c r="S73" i="26" s="1"/>
  <c r="T73" i="26" s="1"/>
  <c r="R74" i="26"/>
  <c r="S74" i="26" s="1"/>
  <c r="R75" i="26"/>
  <c r="S75" i="26" s="1"/>
  <c r="T75" i="26"/>
  <c r="R76" i="26"/>
  <c r="S76" i="26" s="1"/>
  <c r="R77" i="26"/>
  <c r="S77" i="26" s="1"/>
  <c r="T77" i="26" s="1"/>
  <c r="R78" i="26"/>
  <c r="S78" i="26" s="1"/>
  <c r="R79" i="26"/>
  <c r="S79" i="26" s="1"/>
  <c r="T79" i="26"/>
  <c r="R80" i="26"/>
  <c r="S80" i="26" s="1"/>
  <c r="R81" i="26"/>
  <c r="S81" i="26" s="1"/>
  <c r="T81" i="26"/>
  <c r="R82" i="26"/>
  <c r="S82" i="26" s="1"/>
  <c r="R83" i="26"/>
  <c r="S83" i="26" s="1"/>
  <c r="T83" i="26"/>
  <c r="R84" i="26"/>
  <c r="S84" i="26" s="1"/>
  <c r="R85" i="26"/>
  <c r="S85" i="26" s="1"/>
  <c r="T85" i="26" s="1"/>
  <c r="R86" i="26"/>
  <c r="S86" i="26" s="1"/>
  <c r="R87" i="26"/>
  <c r="S87" i="26" s="1"/>
  <c r="R88" i="26"/>
  <c r="S88" i="26" s="1"/>
  <c r="R89" i="26"/>
  <c r="S89" i="26" s="1"/>
  <c r="T89" i="26" s="1"/>
  <c r="R90" i="26"/>
  <c r="S90" i="26" s="1"/>
  <c r="R91" i="26"/>
  <c r="S91" i="26" s="1"/>
  <c r="T91" i="26" s="1"/>
  <c r="R92" i="26"/>
  <c r="S92" i="26" s="1"/>
  <c r="R93" i="26"/>
  <c r="S93" i="26" s="1"/>
  <c r="T93" i="26" s="1"/>
  <c r="R94" i="26"/>
  <c r="S94" i="26" s="1"/>
  <c r="R95" i="26"/>
  <c r="S95" i="26" s="1"/>
  <c r="T95" i="26"/>
  <c r="R96" i="26"/>
  <c r="S96" i="26" s="1"/>
  <c r="R97" i="26"/>
  <c r="S97" i="26" s="1"/>
  <c r="T97" i="26" s="1"/>
  <c r="R98" i="26"/>
  <c r="S98" i="26" s="1"/>
  <c r="R99" i="26"/>
  <c r="S99" i="26" s="1"/>
  <c r="T99" i="26" s="1"/>
  <c r="R100" i="26"/>
  <c r="S100" i="26"/>
  <c r="R101" i="26"/>
  <c r="S101" i="26" s="1"/>
  <c r="T101" i="26"/>
  <c r="R102" i="26"/>
  <c r="S102" i="26" s="1"/>
  <c r="R103" i="26"/>
  <c r="S103" i="26" s="1"/>
  <c r="T103" i="26" s="1"/>
  <c r="R104" i="26"/>
  <c r="S104" i="26" s="1"/>
  <c r="R105" i="26"/>
  <c r="S105" i="26" s="1"/>
  <c r="T105" i="26" s="1"/>
  <c r="R106" i="26"/>
  <c r="S106" i="26" s="1"/>
  <c r="R107" i="26"/>
  <c r="S107" i="26" s="1"/>
  <c r="T107" i="26" s="1"/>
  <c r="R108" i="26"/>
  <c r="S108" i="26" s="1"/>
  <c r="R109" i="26"/>
  <c r="S109" i="26" s="1"/>
  <c r="T109" i="26" s="1"/>
  <c r="R110" i="26"/>
  <c r="S110" i="26" s="1"/>
  <c r="R111" i="26"/>
  <c r="S111" i="26" s="1"/>
  <c r="T111" i="26" s="1"/>
  <c r="R112" i="26"/>
  <c r="S112" i="26" s="1"/>
  <c r="R113" i="26"/>
  <c r="S113" i="26" s="1"/>
  <c r="T113" i="26" s="1"/>
  <c r="R114" i="26"/>
  <c r="S114" i="26" s="1"/>
  <c r="R115" i="26"/>
  <c r="S115" i="26" s="1"/>
  <c r="T115" i="26"/>
  <c r="R116" i="26"/>
  <c r="S116" i="26" s="1"/>
  <c r="R117" i="26"/>
  <c r="S117" i="26" s="1"/>
  <c r="T117" i="26" s="1"/>
  <c r="R118" i="26"/>
  <c r="S118" i="26" s="1"/>
  <c r="R119" i="26"/>
  <c r="S119" i="26" s="1"/>
  <c r="T119" i="26" s="1"/>
  <c r="R120" i="26"/>
  <c r="S120" i="26"/>
  <c r="R121" i="26"/>
  <c r="S121" i="26" s="1"/>
  <c r="T121" i="26" s="1"/>
  <c r="R122" i="26"/>
  <c r="S122" i="26" s="1"/>
  <c r="R123" i="26"/>
  <c r="S123" i="26" s="1"/>
  <c r="T123" i="26" s="1"/>
  <c r="R124" i="26"/>
  <c r="S124" i="26" s="1"/>
  <c r="R125" i="26"/>
  <c r="S125" i="26" s="1"/>
  <c r="T125" i="26" s="1"/>
  <c r="R126" i="26"/>
  <c r="S126" i="26" s="1"/>
  <c r="R127" i="26"/>
  <c r="S127" i="26" s="1"/>
  <c r="T127" i="26" s="1"/>
  <c r="R128" i="26"/>
  <c r="S128" i="26" s="1"/>
  <c r="R129" i="26"/>
  <c r="S129" i="26" s="1"/>
  <c r="T129" i="26" s="1"/>
  <c r="R130" i="26"/>
  <c r="S130" i="26" s="1"/>
  <c r="R131" i="26"/>
  <c r="S131" i="26" s="1"/>
  <c r="T131" i="26" s="1"/>
  <c r="X131" i="26" s="1"/>
  <c r="R132" i="26"/>
  <c r="S132" i="26" s="1"/>
  <c r="R133" i="26"/>
  <c r="S133" i="26" s="1"/>
  <c r="T133" i="26" s="1"/>
  <c r="X133" i="26" s="1"/>
  <c r="R134" i="26"/>
  <c r="S134" i="26" s="1"/>
  <c r="R135" i="26"/>
  <c r="S135" i="26" s="1"/>
  <c r="T135" i="26" s="1"/>
  <c r="X135" i="26" s="1"/>
  <c r="R136" i="26"/>
  <c r="S136" i="26" s="1"/>
  <c r="R137" i="26"/>
  <c r="S137" i="26" s="1"/>
  <c r="T137" i="26" s="1"/>
  <c r="X137" i="26" s="1"/>
  <c r="R138" i="26"/>
  <c r="S138" i="26" s="1"/>
  <c r="R139" i="26"/>
  <c r="S139" i="26" s="1"/>
  <c r="T139" i="26" s="1"/>
  <c r="X139" i="26" s="1"/>
  <c r="R140" i="26"/>
  <c r="S140" i="26" s="1"/>
  <c r="R141" i="26"/>
  <c r="S141" i="26"/>
  <c r="T141" i="26" s="1"/>
  <c r="X141" i="26" s="1"/>
  <c r="R142" i="26"/>
  <c r="S142" i="26" s="1"/>
  <c r="R143" i="26"/>
  <c r="S143" i="26" s="1"/>
  <c r="T143" i="26" s="1"/>
  <c r="X143" i="26" s="1"/>
  <c r="R144" i="26"/>
  <c r="S144" i="26" s="1"/>
  <c r="R145" i="26"/>
  <c r="S145" i="26"/>
  <c r="T145" i="26" s="1"/>
  <c r="X145" i="26" s="1"/>
  <c r="R146" i="26"/>
  <c r="S146" i="26" s="1"/>
  <c r="R147" i="26"/>
  <c r="S147" i="26" s="1"/>
  <c r="T147" i="26" s="1"/>
  <c r="X147" i="26" s="1"/>
  <c r="R148" i="26"/>
  <c r="S148" i="26" s="1"/>
  <c r="R149" i="26"/>
  <c r="S149" i="26"/>
  <c r="T149" i="26" s="1"/>
  <c r="X149" i="26" s="1"/>
  <c r="R150" i="26"/>
  <c r="S150" i="26" s="1"/>
  <c r="R151" i="26"/>
  <c r="S151" i="26" s="1"/>
  <c r="T151" i="26" s="1"/>
  <c r="X151" i="26" s="1"/>
  <c r="R152" i="26"/>
  <c r="S152" i="26" s="1"/>
  <c r="R153" i="26"/>
  <c r="S153" i="26"/>
  <c r="T153" i="26" s="1"/>
  <c r="X153" i="26" s="1"/>
  <c r="R154" i="26"/>
  <c r="S154" i="26" s="1"/>
  <c r="R155" i="26"/>
  <c r="S155" i="26" s="1"/>
  <c r="T155" i="26" s="1"/>
  <c r="X155" i="26" s="1"/>
  <c r="Y6" i="26"/>
  <c r="Y8" i="26"/>
  <c r="Y9" i="26"/>
  <c r="Y10" i="26"/>
  <c r="Y11" i="26"/>
  <c r="Y12" i="26"/>
  <c r="Y13" i="26"/>
  <c r="Y14" i="26"/>
  <c r="Y15" i="26"/>
  <c r="Y16" i="26"/>
  <c r="Y17" i="26"/>
  <c r="Y18" i="26"/>
  <c r="Y19" i="26"/>
  <c r="Y20" i="26"/>
  <c r="Y21" i="26"/>
  <c r="Y22" i="26"/>
  <c r="Y23" i="26"/>
  <c r="Y24" i="26"/>
  <c r="Y25" i="26"/>
  <c r="Y26" i="26"/>
  <c r="Y27" i="26"/>
  <c r="Y28" i="26"/>
  <c r="Y29" i="26"/>
  <c r="Y30" i="26"/>
  <c r="Y31" i="26"/>
  <c r="Y32" i="26"/>
  <c r="Y33" i="26"/>
  <c r="Y34" i="26"/>
  <c r="Y35" i="26"/>
  <c r="E114" i="26" s="1"/>
  <c r="Y36" i="26"/>
  <c r="Y37" i="26"/>
  <c r="Y38" i="26"/>
  <c r="Y39" i="26"/>
  <c r="Y40" i="26"/>
  <c r="Y41" i="26"/>
  <c r="Y42" i="26"/>
  <c r="Y43" i="26"/>
  <c r="Y44" i="26"/>
  <c r="Y45" i="26"/>
  <c r="Y46" i="26"/>
  <c r="Y47" i="26"/>
  <c r="Y48" i="26"/>
  <c r="Y49" i="26"/>
  <c r="Y50" i="26"/>
  <c r="Y51" i="26"/>
  <c r="Y52" i="26"/>
  <c r="Y53" i="26"/>
  <c r="Y54" i="26"/>
  <c r="Y55" i="26"/>
  <c r="Y56" i="26"/>
  <c r="Y57" i="26"/>
  <c r="Y58" i="26"/>
  <c r="Y59" i="26"/>
  <c r="Y60" i="26"/>
  <c r="Y61" i="26"/>
  <c r="Y62" i="26"/>
  <c r="Y63" i="26"/>
  <c r="Y64" i="26"/>
  <c r="Y65" i="26"/>
  <c r="Y66" i="26"/>
  <c r="Y67" i="26"/>
  <c r="Y68" i="26"/>
  <c r="Y69" i="26"/>
  <c r="Y70" i="26"/>
  <c r="Y71" i="26"/>
  <c r="Y72" i="26"/>
  <c r="Y73" i="26"/>
  <c r="Y74" i="26"/>
  <c r="Y75" i="26"/>
  <c r="Y76" i="26"/>
  <c r="Y77" i="26"/>
  <c r="Y78" i="26"/>
  <c r="Y79" i="26"/>
  <c r="Y80" i="26"/>
  <c r="Y81" i="26"/>
  <c r="Y82" i="26"/>
  <c r="Y83" i="26"/>
  <c r="Y84" i="26"/>
  <c r="Y85" i="26"/>
  <c r="Y86" i="26"/>
  <c r="Y87" i="26"/>
  <c r="Y88" i="26"/>
  <c r="Y89" i="26"/>
  <c r="Y90" i="26"/>
  <c r="Y91" i="26"/>
  <c r="Y92" i="26"/>
  <c r="Y93" i="26"/>
  <c r="Y94" i="26"/>
  <c r="Y95" i="26"/>
  <c r="Y96" i="26"/>
  <c r="Y97" i="26"/>
  <c r="Y98" i="26"/>
  <c r="Y99" i="26"/>
  <c r="Y100" i="26"/>
  <c r="Y101" i="26"/>
  <c r="Y102" i="26"/>
  <c r="Y103" i="26"/>
  <c r="Y104" i="26"/>
  <c r="Y105" i="26"/>
  <c r="Y106" i="26"/>
  <c r="Y107" i="26"/>
  <c r="Y108" i="26"/>
  <c r="Y109" i="26"/>
  <c r="Y110" i="26"/>
  <c r="Y111" i="26"/>
  <c r="Y112" i="26"/>
  <c r="Y113" i="26"/>
  <c r="Y114" i="26"/>
  <c r="Y115" i="26"/>
  <c r="Y116" i="26"/>
  <c r="Y117" i="26"/>
  <c r="Y118" i="26"/>
  <c r="Y119" i="26"/>
  <c r="Y120" i="26"/>
  <c r="Y121" i="26"/>
  <c r="Y122" i="26"/>
  <c r="Y123" i="26"/>
  <c r="Y124" i="26"/>
  <c r="Y125" i="26"/>
  <c r="Y126" i="26"/>
  <c r="Y127" i="26"/>
  <c r="Y128" i="26"/>
  <c r="Y129" i="26"/>
  <c r="Y130" i="26"/>
  <c r="Y131" i="26"/>
  <c r="Y132" i="26"/>
  <c r="Y133" i="26"/>
  <c r="Y134" i="26"/>
  <c r="Y135" i="26"/>
  <c r="Y136" i="26"/>
  <c r="Y137" i="26"/>
  <c r="Y138" i="26"/>
  <c r="Y139" i="26"/>
  <c r="Y140" i="26"/>
  <c r="Y141" i="26"/>
  <c r="Y142" i="26"/>
  <c r="Y143" i="26"/>
  <c r="Y144" i="26"/>
  <c r="Y145" i="26"/>
  <c r="Y146" i="26"/>
  <c r="Y147" i="26"/>
  <c r="Y148" i="26"/>
  <c r="Y149" i="26"/>
  <c r="Y150" i="26"/>
  <c r="Y151" i="26"/>
  <c r="Y152" i="26"/>
  <c r="Y153" i="26"/>
  <c r="Y155" i="26"/>
  <c r="Y154" i="26"/>
  <c r="AY9" i="21" l="1"/>
  <c r="AY10" i="21" s="1"/>
  <c r="AY11" i="21" s="1"/>
  <c r="AY12" i="21" s="1"/>
  <c r="AY13" i="21"/>
  <c r="AY14" i="21" s="1"/>
  <c r="AY15" i="21" s="1"/>
  <c r="AY16" i="21" s="1"/>
  <c r="AY17" i="21" s="1"/>
  <c r="AY18" i="21" s="1"/>
  <c r="AY19" i="21" s="1"/>
  <c r="AY20" i="21" s="1"/>
  <c r="AY21" i="21" s="1"/>
  <c r="AY22" i="21" s="1"/>
  <c r="AY23" i="21" s="1"/>
  <c r="AY24" i="21" s="1"/>
  <c r="AY25" i="21" s="1"/>
  <c r="AY26" i="21" s="1"/>
  <c r="AY27" i="21" s="1"/>
  <c r="AY28" i="21" s="1"/>
  <c r="AY29" i="21" s="1"/>
  <c r="AY30" i="21" s="1"/>
  <c r="AY31" i="21" s="1"/>
  <c r="AY32" i="21" s="1"/>
  <c r="AY33" i="21" s="1"/>
  <c r="AY34" i="21" s="1"/>
  <c r="AY35" i="21" s="1"/>
  <c r="C123" i="21" s="1"/>
  <c r="E123" i="21" s="1"/>
  <c r="E127" i="21" s="1"/>
  <c r="L54" i="19"/>
  <c r="L25" i="19"/>
  <c r="O195" i="26"/>
  <c r="O163" i="26"/>
  <c r="O143" i="26"/>
  <c r="O140" i="26"/>
  <c r="O127" i="26"/>
  <c r="O125" i="26"/>
  <c r="K119" i="26"/>
  <c r="O119" i="26" s="1"/>
  <c r="O117" i="26"/>
  <c r="K111" i="26"/>
  <c r="O111" i="26"/>
  <c r="O109" i="26"/>
  <c r="K103" i="26"/>
  <c r="O103" i="26"/>
  <c r="O101" i="26"/>
  <c r="K95" i="26"/>
  <c r="O95" i="26"/>
  <c r="O93" i="26"/>
  <c r="K87" i="26"/>
  <c r="O87" i="26" s="1"/>
  <c r="O85" i="26"/>
  <c r="K79" i="26"/>
  <c r="O79" i="26" s="1"/>
  <c r="O77" i="26"/>
  <c r="K71" i="26"/>
  <c r="O71" i="26" s="1"/>
  <c r="O69" i="26"/>
  <c r="K63" i="26"/>
  <c r="O63" i="26"/>
  <c r="K55" i="26"/>
  <c r="O55" i="26" s="1"/>
  <c r="K43" i="26"/>
  <c r="O43" i="26"/>
  <c r="O36" i="26"/>
  <c r="K174" i="21"/>
  <c r="O174" i="21" s="1"/>
  <c r="O199" i="26"/>
  <c r="O167" i="26"/>
  <c r="O203" i="26"/>
  <c r="O171" i="26"/>
  <c r="O147" i="26"/>
  <c r="O144" i="26"/>
  <c r="O131" i="26"/>
  <c r="O128" i="26"/>
  <c r="K39" i="26"/>
  <c r="O39" i="26" s="1"/>
  <c r="K12" i="26"/>
  <c r="O12" i="26" s="1"/>
  <c r="K189" i="21"/>
  <c r="O189" i="21" s="1"/>
  <c r="O175" i="26"/>
  <c r="O80" i="26"/>
  <c r="O72" i="26"/>
  <c r="O64" i="26"/>
  <c r="O56" i="26"/>
  <c r="O32" i="26"/>
  <c r="O10" i="26"/>
  <c r="K204" i="21"/>
  <c r="O204" i="21" s="1"/>
  <c r="K193" i="21"/>
  <c r="O193" i="21" s="1"/>
  <c r="O179" i="26"/>
  <c r="O151" i="26"/>
  <c r="O135" i="26"/>
  <c r="K123" i="26"/>
  <c r="O123" i="26" s="1"/>
  <c r="K115" i="26"/>
  <c r="O115" i="26" s="1"/>
  <c r="K107" i="26"/>
  <c r="O107" i="26" s="1"/>
  <c r="K99" i="26"/>
  <c r="O99" i="26" s="1"/>
  <c r="K91" i="26"/>
  <c r="O91" i="26" s="1"/>
  <c r="K83" i="26"/>
  <c r="O83" i="26" s="1"/>
  <c r="K75" i="26"/>
  <c r="O75" i="26" s="1"/>
  <c r="K67" i="26"/>
  <c r="O67" i="26" s="1"/>
  <c r="K59" i="26"/>
  <c r="O59" i="26" s="1"/>
  <c r="K51" i="26"/>
  <c r="O51" i="26" s="1"/>
  <c r="O25" i="26"/>
  <c r="O183" i="26"/>
  <c r="O187" i="26"/>
  <c r="O155" i="26"/>
  <c r="O152" i="26"/>
  <c r="O139" i="26"/>
  <c r="O136" i="26"/>
  <c r="K47" i="26"/>
  <c r="O47" i="26"/>
  <c r="O40" i="26"/>
  <c r="O28" i="26"/>
  <c r="O191" i="26"/>
  <c r="O159" i="26"/>
  <c r="O52" i="26"/>
  <c r="O16" i="26"/>
  <c r="K9" i="26"/>
  <c r="O9" i="26" s="1"/>
  <c r="O7" i="26"/>
  <c r="K164" i="21"/>
  <c r="O164" i="21" s="1"/>
  <c r="K156" i="21"/>
  <c r="O156" i="21" s="1"/>
  <c r="K148" i="21"/>
  <c r="O148" i="21" s="1"/>
  <c r="K140" i="21"/>
  <c r="O140" i="21" s="1"/>
  <c r="K132" i="21"/>
  <c r="O132" i="21" s="1"/>
  <c r="K124" i="21"/>
  <c r="O124" i="21" s="1"/>
  <c r="K116" i="21"/>
  <c r="O116" i="21" s="1"/>
  <c r="K108" i="21"/>
  <c r="O108" i="21" s="1"/>
  <c r="K100" i="21"/>
  <c r="O100" i="21" s="1"/>
  <c r="O88" i="21"/>
  <c r="K88" i="21"/>
  <c r="O32" i="21"/>
  <c r="K32" i="21"/>
  <c r="X158" i="26"/>
  <c r="O191" i="21"/>
  <c r="O90" i="21"/>
  <c r="O80" i="21"/>
  <c r="O70" i="21"/>
  <c r="K43" i="21"/>
  <c r="O43" i="21" s="1"/>
  <c r="K33" i="26"/>
  <c r="O33" i="26" s="1"/>
  <c r="O31" i="26"/>
  <c r="K29" i="26"/>
  <c r="O29" i="26" s="1"/>
  <c r="O27" i="26"/>
  <c r="K25" i="26"/>
  <c r="O23" i="26"/>
  <c r="K21" i="26"/>
  <c r="O21" i="26" s="1"/>
  <c r="O19" i="26"/>
  <c r="K17" i="26"/>
  <c r="O17" i="26" s="1"/>
  <c r="O15" i="26"/>
  <c r="O13" i="26"/>
  <c r="K10" i="26"/>
  <c r="X188" i="26"/>
  <c r="X178" i="26"/>
  <c r="K198" i="21"/>
  <c r="O198" i="21"/>
  <c r="O196" i="21"/>
  <c r="K166" i="21"/>
  <c r="O166" i="21"/>
  <c r="K158" i="21"/>
  <c r="O158" i="21"/>
  <c r="K150" i="21"/>
  <c r="O150" i="21"/>
  <c r="K142" i="21"/>
  <c r="O142" i="21" s="1"/>
  <c r="K134" i="21"/>
  <c r="O134" i="21"/>
  <c r="K126" i="21"/>
  <c r="O126" i="21"/>
  <c r="K118" i="21"/>
  <c r="O118" i="21"/>
  <c r="K110" i="21"/>
  <c r="O110" i="21" s="1"/>
  <c r="K102" i="21"/>
  <c r="O102" i="21"/>
  <c r="K94" i="21"/>
  <c r="O94" i="21"/>
  <c r="K75" i="21"/>
  <c r="O75" i="21"/>
  <c r="O65" i="21"/>
  <c r="K55" i="21"/>
  <c r="O55" i="21" s="1"/>
  <c r="O17" i="21"/>
  <c r="K17" i="21"/>
  <c r="X197" i="21"/>
  <c r="T197" i="21"/>
  <c r="T51" i="21"/>
  <c r="X51" i="21" s="1"/>
  <c r="O183" i="21"/>
  <c r="K87" i="21"/>
  <c r="O87" i="21"/>
  <c r="O85" i="21"/>
  <c r="O57" i="21"/>
  <c r="K47" i="21"/>
  <c r="O47" i="21" s="1"/>
  <c r="O35" i="21"/>
  <c r="D114" i="21" s="1"/>
  <c r="O27" i="21"/>
  <c r="K27" i="21"/>
  <c r="X115" i="21"/>
  <c r="X180" i="26"/>
  <c r="K190" i="21"/>
  <c r="O190" i="21"/>
  <c r="O188" i="21"/>
  <c r="O89" i="21"/>
  <c r="K79" i="21"/>
  <c r="O79" i="21"/>
  <c r="O76" i="21"/>
  <c r="K67" i="21"/>
  <c r="O67" i="21" s="1"/>
  <c r="O61" i="21"/>
  <c r="K61" i="21"/>
  <c r="O29" i="21"/>
  <c r="O19" i="21"/>
  <c r="O9" i="21"/>
  <c r="X189" i="21"/>
  <c r="T189" i="21"/>
  <c r="X151" i="21"/>
  <c r="O175" i="21"/>
  <c r="K165" i="21"/>
  <c r="O165" i="21" s="1"/>
  <c r="K157" i="21"/>
  <c r="O157" i="21" s="1"/>
  <c r="O149" i="21"/>
  <c r="K149" i="21"/>
  <c r="K141" i="21"/>
  <c r="O141" i="21" s="1"/>
  <c r="K133" i="21"/>
  <c r="O133" i="21" s="1"/>
  <c r="K125" i="21"/>
  <c r="O125" i="21" s="1"/>
  <c r="O117" i="21"/>
  <c r="K117" i="21"/>
  <c r="K109" i="21"/>
  <c r="O109" i="21" s="1"/>
  <c r="K101" i="21"/>
  <c r="O101" i="21" s="1"/>
  <c r="K93" i="21"/>
  <c r="O93" i="21" s="1"/>
  <c r="K14" i="21"/>
  <c r="O14" i="21" s="1"/>
  <c r="T123" i="21"/>
  <c r="X123" i="21"/>
  <c r="AF7" i="21"/>
  <c r="K182" i="21"/>
  <c r="O182" i="21"/>
  <c r="O180" i="21"/>
  <c r="O68" i="21"/>
  <c r="K46" i="21"/>
  <c r="O46" i="21" s="1"/>
  <c r="K26" i="21"/>
  <c r="O26" i="21"/>
  <c r="T205" i="21"/>
  <c r="X205" i="21" s="1"/>
  <c r="T55" i="21"/>
  <c r="X55" i="21" s="1"/>
  <c r="O199" i="21"/>
  <c r="K172" i="21"/>
  <c r="O172" i="21" s="1"/>
  <c r="O167" i="21"/>
  <c r="O159" i="21"/>
  <c r="O151" i="21"/>
  <c r="O143" i="21"/>
  <c r="O135" i="21"/>
  <c r="O127" i="21"/>
  <c r="O119" i="21"/>
  <c r="O111" i="21"/>
  <c r="O103" i="21"/>
  <c r="O95" i="21"/>
  <c r="O78" i="21"/>
  <c r="K78" i="21"/>
  <c r="K66" i="21"/>
  <c r="O66" i="21" s="1"/>
  <c r="K56" i="21"/>
  <c r="O56" i="21" s="1"/>
  <c r="K18" i="21"/>
  <c r="O18" i="21"/>
  <c r="X193" i="21"/>
  <c r="T193" i="21"/>
  <c r="T163" i="21"/>
  <c r="X163" i="21"/>
  <c r="C34" i="26"/>
  <c r="B33" i="26"/>
  <c r="X200" i="26"/>
  <c r="O84" i="21"/>
  <c r="O52" i="21"/>
  <c r="O23" i="21"/>
  <c r="T79" i="21"/>
  <c r="X79" i="21" s="1"/>
  <c r="O92" i="21"/>
  <c r="O60" i="21"/>
  <c r="O31" i="21"/>
  <c r="X201" i="21"/>
  <c r="X135" i="21"/>
  <c r="G29" i="26"/>
  <c r="O69" i="21"/>
  <c r="O37" i="21"/>
  <c r="O8" i="21"/>
  <c r="T47" i="21"/>
  <c r="X47" i="21" s="1"/>
  <c r="X35" i="21"/>
  <c r="C114" i="21" s="1"/>
  <c r="X95" i="21"/>
  <c r="B83" i="26"/>
  <c r="C29" i="26"/>
  <c r="AG6" i="26"/>
  <c r="AG7" i="26" s="1"/>
  <c r="AG8" i="26" s="1"/>
  <c r="AG9" i="26" s="1"/>
  <c r="AG10" i="26" s="1"/>
  <c r="AG11" i="26" s="1"/>
  <c r="AG12" i="26" s="1"/>
  <c r="AG13" i="26" s="1"/>
  <c r="AG14" i="26" s="1"/>
  <c r="AG15" i="26" s="1"/>
  <c r="AG16" i="26" s="1"/>
  <c r="AG17" i="26" s="1"/>
  <c r="AG18" i="26" s="1"/>
  <c r="AG19" i="26" s="1"/>
  <c r="AG20" i="26" s="1"/>
  <c r="AG21" i="26" s="1"/>
  <c r="AG22" i="26" s="1"/>
  <c r="AG23" i="26" s="1"/>
  <c r="AG24" i="26" s="1"/>
  <c r="AG25" i="26" s="1"/>
  <c r="AG26" i="26" s="1"/>
  <c r="AG27" i="26" s="1"/>
  <c r="AG28" i="26" s="1"/>
  <c r="AG29" i="26" s="1"/>
  <c r="AG30" i="26" s="1"/>
  <c r="AG31" i="26" s="1"/>
  <c r="AG32" i="26" s="1"/>
  <c r="AG33" i="26" s="1"/>
  <c r="AG34" i="26" s="1"/>
  <c r="AG35" i="26" s="1"/>
  <c r="O77" i="21"/>
  <c r="O45" i="21"/>
  <c r="O16" i="21"/>
  <c r="T175" i="21"/>
  <c r="X175" i="21" s="1"/>
  <c r="G26" i="21"/>
  <c r="T59" i="21"/>
  <c r="X59" i="21"/>
  <c r="S12" i="21"/>
  <c r="AF7" i="26"/>
  <c r="O53" i="21"/>
  <c r="O24" i="21"/>
  <c r="AG6" i="21"/>
  <c r="AG7" i="21" s="1"/>
  <c r="AG8" i="21" s="1"/>
  <c r="AG9" i="21" s="1"/>
  <c r="AG10" i="21" s="1"/>
  <c r="AG11" i="21" s="1"/>
  <c r="AG12" i="21" s="1"/>
  <c r="AG13" i="21" s="1"/>
  <c r="AG14" i="21" s="1"/>
  <c r="AG15" i="21" s="1"/>
  <c r="AG16" i="21" s="1"/>
  <c r="AG17" i="21" s="1"/>
  <c r="AG18" i="21" s="1"/>
  <c r="AG19" i="21" s="1"/>
  <c r="AG20" i="21" s="1"/>
  <c r="AG21" i="21" s="1"/>
  <c r="AG22" i="21" s="1"/>
  <c r="AG23" i="21" s="1"/>
  <c r="AG24" i="21" s="1"/>
  <c r="AG25" i="21" s="1"/>
  <c r="AG26" i="21" s="1"/>
  <c r="AG27" i="21" s="1"/>
  <c r="AG28" i="21" s="1"/>
  <c r="AG29" i="21" s="1"/>
  <c r="AG30" i="21" s="1"/>
  <c r="AG31" i="21" s="1"/>
  <c r="AG32" i="21" s="1"/>
  <c r="AG33" i="21" s="1"/>
  <c r="AG34" i="21" s="1"/>
  <c r="AG35" i="21" s="1"/>
  <c r="AH6" i="21"/>
  <c r="AH7" i="21" s="1"/>
  <c r="AH8" i="21" s="1"/>
  <c r="AH9" i="21" s="1"/>
  <c r="AH10" i="21" s="1"/>
  <c r="AH11" i="21" s="1"/>
  <c r="AH12" i="21" s="1"/>
  <c r="AH13" i="21" s="1"/>
  <c r="AH14" i="21" s="1"/>
  <c r="AH15" i="21" s="1"/>
  <c r="AH16" i="21" s="1"/>
  <c r="AH17" i="21" s="1"/>
  <c r="AH18" i="21" s="1"/>
  <c r="AH19" i="21" s="1"/>
  <c r="AH20" i="21" s="1"/>
  <c r="AH21" i="21" s="1"/>
  <c r="AH22" i="21" s="1"/>
  <c r="AH23" i="21" s="1"/>
  <c r="AH24" i="21" s="1"/>
  <c r="AH25" i="21" s="1"/>
  <c r="AH26" i="21" s="1"/>
  <c r="AH27" i="21" s="1"/>
  <c r="AH28" i="21" s="1"/>
  <c r="AH29" i="21" s="1"/>
  <c r="AH30" i="21" s="1"/>
  <c r="AH31" i="21" s="1"/>
  <c r="AH32" i="21" s="1"/>
  <c r="AH33" i="21" s="1"/>
  <c r="AH34" i="21" s="1"/>
  <c r="AH35" i="21" s="1"/>
  <c r="S117" i="21"/>
  <c r="S111" i="21"/>
  <c r="S104" i="21"/>
  <c r="T104" i="21" s="1"/>
  <c r="S97" i="21"/>
  <c r="S86" i="21"/>
  <c r="S64" i="21"/>
  <c r="T64" i="21" s="1"/>
  <c r="S32" i="21"/>
  <c r="T32" i="21" s="1"/>
  <c r="S30" i="21"/>
  <c r="S22" i="21"/>
  <c r="S19" i="21"/>
  <c r="T19" i="21" s="1"/>
  <c r="S9" i="21"/>
  <c r="S7" i="21"/>
  <c r="T169" i="26"/>
  <c r="X169" i="26"/>
  <c r="X8" i="26"/>
  <c r="X204" i="26"/>
  <c r="M39" i="18"/>
  <c r="J40" i="18"/>
  <c r="L43" i="18"/>
  <c r="L47" i="18"/>
  <c r="L51" i="18"/>
  <c r="M54" i="18"/>
  <c r="J55" i="18"/>
  <c r="K55" i="18" s="1"/>
  <c r="M58" i="18"/>
  <c r="J59" i="18"/>
  <c r="L62" i="18"/>
  <c r="M65" i="18"/>
  <c r="J66" i="18"/>
  <c r="M69" i="18"/>
  <c r="J70" i="18"/>
  <c r="M73" i="18"/>
  <c r="J74" i="18"/>
  <c r="K74" i="18" s="1"/>
  <c r="M77" i="18"/>
  <c r="J78" i="18"/>
  <c r="M81" i="18"/>
  <c r="J82" i="18"/>
  <c r="K82" i="18" s="1"/>
  <c r="M85" i="18"/>
  <c r="J86" i="18"/>
  <c r="L92" i="18"/>
  <c r="L96" i="18"/>
  <c r="L100" i="18"/>
  <c r="J104" i="18"/>
  <c r="K104" i="18" s="1"/>
  <c r="M107" i="18"/>
  <c r="J108" i="18"/>
  <c r="M111" i="18"/>
  <c r="J112" i="18"/>
  <c r="M115" i="18"/>
  <c r="J116" i="18"/>
  <c r="M119" i="18"/>
  <c r="J120" i="18"/>
  <c r="M123" i="18"/>
  <c r="J124" i="18"/>
  <c r="M133" i="18"/>
  <c r="J134" i="18"/>
  <c r="K134" i="18" s="1"/>
  <c r="M137" i="18"/>
  <c r="J138" i="18"/>
  <c r="M141" i="18"/>
  <c r="J142" i="18"/>
  <c r="K142" i="18" s="1"/>
  <c r="M145" i="18"/>
  <c r="J146" i="18"/>
  <c r="L149" i="18"/>
  <c r="L153" i="18"/>
  <c r="L157" i="18"/>
  <c r="L161" i="18"/>
  <c r="L165" i="18"/>
  <c r="M168" i="18"/>
  <c r="J169" i="18"/>
  <c r="K169" i="18" s="1"/>
  <c r="L172" i="18"/>
  <c r="L176" i="18"/>
  <c r="L180" i="18"/>
  <c r="L184" i="18"/>
  <c r="L188" i="18"/>
  <c r="L192" i="18"/>
  <c r="L196" i="18"/>
  <c r="M199" i="18"/>
  <c r="M45" i="18"/>
  <c r="J54" i="18"/>
  <c r="M98" i="18"/>
  <c r="L106" i="18"/>
  <c r="L110" i="18"/>
  <c r="J129" i="18"/>
  <c r="K129" i="18" s="1"/>
  <c r="L132" i="18"/>
  <c r="J156" i="18"/>
  <c r="M178" i="18"/>
  <c r="J187" i="18"/>
  <c r="J191" i="18"/>
  <c r="M198" i="18"/>
  <c r="L202" i="18"/>
  <c r="L36" i="18"/>
  <c r="L40" i="18"/>
  <c r="M43" i="18"/>
  <c r="J44" i="18"/>
  <c r="M47" i="18"/>
  <c r="J48" i="18"/>
  <c r="M51" i="18"/>
  <c r="J52" i="18"/>
  <c r="L55" i="18"/>
  <c r="L59" i="18"/>
  <c r="M62" i="18"/>
  <c r="J63" i="18"/>
  <c r="K63" i="18" s="1"/>
  <c r="L66" i="18"/>
  <c r="L70" i="18"/>
  <c r="L74" i="18"/>
  <c r="L78" i="18"/>
  <c r="L82" i="18"/>
  <c r="L89" i="18"/>
  <c r="M92" i="18"/>
  <c r="J93" i="18"/>
  <c r="M96" i="18"/>
  <c r="J97" i="18"/>
  <c r="M100" i="18"/>
  <c r="J101" i="18"/>
  <c r="K101" i="18" s="1"/>
  <c r="L104" i="18"/>
  <c r="L108" i="18"/>
  <c r="L112" i="18"/>
  <c r="L116" i="18"/>
  <c r="L120" i="18"/>
  <c r="L124" i="18"/>
  <c r="L127" i="18"/>
  <c r="L130" i="18"/>
  <c r="L134" i="18"/>
  <c r="L138" i="18"/>
  <c r="L142" i="18"/>
  <c r="L146" i="18"/>
  <c r="M149" i="18"/>
  <c r="J150" i="18"/>
  <c r="K150" i="18" s="1"/>
  <c r="M153" i="18"/>
  <c r="J154" i="18"/>
  <c r="M157" i="18"/>
  <c r="J158" i="18"/>
  <c r="K158" i="18" s="1"/>
  <c r="M161" i="18"/>
  <c r="J162" i="18"/>
  <c r="M165" i="18"/>
  <c r="J166" i="18"/>
  <c r="K166" i="18" s="1"/>
  <c r="L169" i="18"/>
  <c r="M172" i="18"/>
  <c r="J173" i="18"/>
  <c r="M176" i="18"/>
  <c r="J177" i="18"/>
  <c r="K177" i="18" s="1"/>
  <c r="M180" i="18"/>
  <c r="J181" i="18"/>
  <c r="M184" i="18"/>
  <c r="J185" i="18"/>
  <c r="K185" i="18" s="1"/>
  <c r="M188" i="18"/>
  <c r="J189" i="18"/>
  <c r="M192" i="18"/>
  <c r="J193" i="18"/>
  <c r="M196" i="18"/>
  <c r="J197" i="18"/>
  <c r="L200" i="18"/>
  <c r="L204" i="18"/>
  <c r="J46" i="18"/>
  <c r="L68" i="18"/>
  <c r="L72" i="18"/>
  <c r="J99" i="18"/>
  <c r="J103" i="18"/>
  <c r="L140" i="18"/>
  <c r="M163" i="18"/>
  <c r="L167" i="18"/>
  <c r="J171" i="18"/>
  <c r="J183" i="18"/>
  <c r="M190" i="18"/>
  <c r="J199" i="18"/>
  <c r="M36" i="18"/>
  <c r="J37" i="18"/>
  <c r="M40" i="18"/>
  <c r="J41" i="18"/>
  <c r="L44" i="18"/>
  <c r="L48" i="18"/>
  <c r="L52" i="18"/>
  <c r="M55" i="18"/>
  <c r="J56" i="18"/>
  <c r="M59" i="18"/>
  <c r="J60" i="18"/>
  <c r="L63" i="18"/>
  <c r="M66" i="18"/>
  <c r="J67" i="18"/>
  <c r="M70" i="18"/>
  <c r="J71" i="18"/>
  <c r="K71" i="18" s="1"/>
  <c r="M74" i="18"/>
  <c r="J75" i="18"/>
  <c r="M78" i="18"/>
  <c r="J79" i="18"/>
  <c r="K79" i="18" s="1"/>
  <c r="M82" i="18"/>
  <c r="J83" i="18"/>
  <c r="L86" i="18"/>
  <c r="M89" i="18"/>
  <c r="J90" i="18"/>
  <c r="K90" i="18" s="1"/>
  <c r="L93" i="18"/>
  <c r="L97" i="18"/>
  <c r="L101" i="18"/>
  <c r="M104" i="18"/>
  <c r="J105" i="18"/>
  <c r="M108" i="18"/>
  <c r="J109" i="18"/>
  <c r="M112" i="18"/>
  <c r="J113" i="18"/>
  <c r="K113" i="18" s="1"/>
  <c r="M116" i="18"/>
  <c r="J117" i="18"/>
  <c r="M120" i="18"/>
  <c r="J121" i="18"/>
  <c r="K121" i="18" s="1"/>
  <c r="M124" i="18"/>
  <c r="J125" i="18"/>
  <c r="M127" i="18"/>
  <c r="J128" i="18"/>
  <c r="M130" i="18"/>
  <c r="J131" i="18"/>
  <c r="M134" i="18"/>
  <c r="J135" i="18"/>
  <c r="M138" i="18"/>
  <c r="J139" i="18"/>
  <c r="M142" i="18"/>
  <c r="J143" i="18"/>
  <c r="K143" i="18" s="1"/>
  <c r="M146" i="18"/>
  <c r="J147" i="18"/>
  <c r="L150" i="18"/>
  <c r="L154" i="18"/>
  <c r="L158" i="18"/>
  <c r="L162" i="18"/>
  <c r="L166" i="18"/>
  <c r="M169" i="18"/>
  <c r="J170" i="18"/>
  <c r="L173" i="18"/>
  <c r="L177" i="18"/>
  <c r="L181" i="18"/>
  <c r="L185" i="18"/>
  <c r="L189" i="18"/>
  <c r="L193" i="18"/>
  <c r="L197" i="18"/>
  <c r="M200" i="18"/>
  <c r="J201" i="18"/>
  <c r="M204" i="18"/>
  <c r="J205" i="18"/>
  <c r="L38" i="18"/>
  <c r="M53" i="18"/>
  <c r="L57" i="18"/>
  <c r="M64" i="18"/>
  <c r="J65" i="18"/>
  <c r="M94" i="18"/>
  <c r="J152" i="18"/>
  <c r="M186" i="18"/>
  <c r="J195" i="18"/>
  <c r="L37" i="18"/>
  <c r="L41" i="18"/>
  <c r="M44" i="18"/>
  <c r="J45" i="18"/>
  <c r="K45" i="18" s="1"/>
  <c r="M48" i="18"/>
  <c r="J49" i="18"/>
  <c r="M52" i="18"/>
  <c r="J53" i="18"/>
  <c r="L56" i="18"/>
  <c r="M63" i="18"/>
  <c r="J64" i="18"/>
  <c r="K64" i="18" s="1"/>
  <c r="L67" i="18"/>
  <c r="L71" i="18"/>
  <c r="L75" i="18"/>
  <c r="L79" i="18"/>
  <c r="L83" i="18"/>
  <c r="M86" i="18"/>
  <c r="J87" i="18"/>
  <c r="K87" i="18" s="1"/>
  <c r="L90" i="18"/>
  <c r="M93" i="18"/>
  <c r="J94" i="18"/>
  <c r="M97" i="18"/>
  <c r="J98" i="18"/>
  <c r="K98" i="18" s="1"/>
  <c r="M101" i="18"/>
  <c r="J102" i="18"/>
  <c r="L105" i="18"/>
  <c r="L109" i="18"/>
  <c r="L113" i="18"/>
  <c r="L117" i="18"/>
  <c r="L121" i="18"/>
  <c r="L131" i="18"/>
  <c r="L135" i="18"/>
  <c r="L139" i="18"/>
  <c r="L143" i="18"/>
  <c r="M150" i="18"/>
  <c r="J151" i="18"/>
  <c r="M154" i="18"/>
  <c r="J155" i="18"/>
  <c r="M158" i="18"/>
  <c r="J159" i="18"/>
  <c r="M162" i="18"/>
  <c r="J163" i="18"/>
  <c r="M166" i="18"/>
  <c r="J167" i="18"/>
  <c r="M173" i="18"/>
  <c r="J174" i="18"/>
  <c r="K174" i="18" s="1"/>
  <c r="M177" i="18"/>
  <c r="J178" i="18"/>
  <c r="M181" i="18"/>
  <c r="J182" i="18"/>
  <c r="K182" i="18" s="1"/>
  <c r="M185" i="18"/>
  <c r="J186" i="18"/>
  <c r="M189" i="18"/>
  <c r="J190" i="18"/>
  <c r="M193" i="18"/>
  <c r="J194" i="18"/>
  <c r="M197" i="18"/>
  <c r="J198" i="18"/>
  <c r="L201" i="18"/>
  <c r="L194" i="18"/>
  <c r="M201" i="18"/>
  <c r="L80" i="18"/>
  <c r="L91" i="18"/>
  <c r="M147" i="18"/>
  <c r="M174" i="18"/>
  <c r="M37" i="18"/>
  <c r="J38" i="18"/>
  <c r="M41" i="18"/>
  <c r="J42" i="18"/>
  <c r="K42" i="18" s="1"/>
  <c r="L45" i="18"/>
  <c r="L49" i="18"/>
  <c r="L53" i="18"/>
  <c r="M56" i="18"/>
  <c r="J57" i="18"/>
  <c r="L60" i="18"/>
  <c r="L64" i="18"/>
  <c r="M67" i="18"/>
  <c r="J68" i="18"/>
  <c r="M71" i="18"/>
  <c r="J72" i="18"/>
  <c r="M75" i="18"/>
  <c r="J76" i="18"/>
  <c r="M79" i="18"/>
  <c r="J80" i="18"/>
  <c r="M83" i="18"/>
  <c r="J84" i="18"/>
  <c r="L87" i="18"/>
  <c r="M90" i="18"/>
  <c r="J91" i="18"/>
  <c r="L94" i="18"/>
  <c r="L98" i="18"/>
  <c r="L102" i="18"/>
  <c r="M105" i="18"/>
  <c r="J106" i="18"/>
  <c r="M109" i="18"/>
  <c r="J110" i="18"/>
  <c r="K110" i="18" s="1"/>
  <c r="M113" i="18"/>
  <c r="J114" i="18"/>
  <c r="M117" i="18"/>
  <c r="J118" i="18"/>
  <c r="K118" i="18" s="1"/>
  <c r="M121" i="18"/>
  <c r="J122" i="18"/>
  <c r="L125" i="18"/>
  <c r="L128" i="18"/>
  <c r="M131" i="18"/>
  <c r="J132" i="18"/>
  <c r="M135" i="18"/>
  <c r="J136" i="18"/>
  <c r="M139" i="18"/>
  <c r="J140" i="18"/>
  <c r="M143" i="18"/>
  <c r="J144" i="18"/>
  <c r="L147" i="18"/>
  <c r="L151" i="18"/>
  <c r="L155" i="18"/>
  <c r="L159" i="18"/>
  <c r="L163" i="18"/>
  <c r="L170" i="18"/>
  <c r="L174" i="18"/>
  <c r="L178" i="18"/>
  <c r="L182" i="18"/>
  <c r="L186" i="18"/>
  <c r="L190" i="18"/>
  <c r="L198" i="18"/>
  <c r="J50" i="18"/>
  <c r="K50" i="18" s="1"/>
  <c r="L84" i="18"/>
  <c r="M87" i="18"/>
  <c r="M102" i="18"/>
  <c r="M128" i="18"/>
  <c r="L144" i="18"/>
  <c r="J160" i="18"/>
  <c r="J179" i="18"/>
  <c r="M205" i="18"/>
  <c r="M38" i="18"/>
  <c r="J39" i="18"/>
  <c r="K39" i="18" s="1"/>
  <c r="M42" i="18"/>
  <c r="J43" i="18"/>
  <c r="L46" i="18"/>
  <c r="L50" i="18"/>
  <c r="M57" i="18"/>
  <c r="J58" i="18"/>
  <c r="K58" i="18" s="1"/>
  <c r="L61" i="18"/>
  <c r="M68" i="18"/>
  <c r="J69" i="18"/>
  <c r="M72" i="18"/>
  <c r="J73" i="18"/>
  <c r="M76" i="18"/>
  <c r="J77" i="18"/>
  <c r="M80" i="18"/>
  <c r="J81" i="18"/>
  <c r="M84" i="18"/>
  <c r="J85" i="18"/>
  <c r="L88" i="18"/>
  <c r="M91" i="18"/>
  <c r="J92" i="18"/>
  <c r="L95" i="18"/>
  <c r="L99" i="18"/>
  <c r="L103" i="18"/>
  <c r="M106" i="18"/>
  <c r="J107" i="18"/>
  <c r="M110" i="18"/>
  <c r="J111" i="18"/>
  <c r="M114" i="18"/>
  <c r="J115" i="18"/>
  <c r="M118" i="18"/>
  <c r="J119" i="18"/>
  <c r="M122" i="18"/>
  <c r="J123" i="18"/>
  <c r="L126" i="18"/>
  <c r="L129" i="18"/>
  <c r="M132" i="18"/>
  <c r="J133" i="18"/>
  <c r="M136" i="18"/>
  <c r="J137" i="18"/>
  <c r="K137" i="18" s="1"/>
  <c r="M140" i="18"/>
  <c r="J141" i="18"/>
  <c r="M144" i="18"/>
  <c r="J145" i="18"/>
  <c r="K145" i="18" s="1"/>
  <c r="L148" i="18"/>
  <c r="L152" i="18"/>
  <c r="L156" i="18"/>
  <c r="L160" i="18"/>
  <c r="L164" i="18"/>
  <c r="M167" i="18"/>
  <c r="J168" i="18"/>
  <c r="L171" i="18"/>
  <c r="L175" i="18"/>
  <c r="L179" i="18"/>
  <c r="L183" i="18"/>
  <c r="L187" i="18"/>
  <c r="L191" i="18"/>
  <c r="L195" i="18"/>
  <c r="M202" i="18"/>
  <c r="J203" i="18"/>
  <c r="L205" i="18"/>
  <c r="M49" i="18"/>
  <c r="M60" i="18"/>
  <c r="L118" i="18"/>
  <c r="L122" i="18"/>
  <c r="J126" i="18"/>
  <c r="K126" i="18" s="1"/>
  <c r="J148" i="18"/>
  <c r="J175" i="18"/>
  <c r="M182" i="18"/>
  <c r="M194" i="18"/>
  <c r="L39" i="18"/>
  <c r="M46" i="18"/>
  <c r="J47" i="18"/>
  <c r="K47" i="18" s="1"/>
  <c r="M50" i="18"/>
  <c r="J51" i="18"/>
  <c r="L54" i="18"/>
  <c r="L58" i="18"/>
  <c r="M61" i="18"/>
  <c r="J62" i="18"/>
  <c r="L65" i="18"/>
  <c r="L69" i="18"/>
  <c r="L73" i="18"/>
  <c r="L77" i="18"/>
  <c r="L81" i="18"/>
  <c r="L85" i="18"/>
  <c r="M88" i="18"/>
  <c r="J89" i="18"/>
  <c r="M95" i="18"/>
  <c r="J96" i="18"/>
  <c r="M99" i="18"/>
  <c r="J100" i="18"/>
  <c r="M103" i="18"/>
  <c r="L107" i="18"/>
  <c r="L111" i="18"/>
  <c r="L115" i="18"/>
  <c r="L119" i="18"/>
  <c r="L123" i="18"/>
  <c r="M126" i="18"/>
  <c r="J127" i="18"/>
  <c r="M129" i="18"/>
  <c r="J130" i="18"/>
  <c r="L133" i="18"/>
  <c r="L137" i="18"/>
  <c r="L141" i="18"/>
  <c r="L145" i="18"/>
  <c r="M148" i="18"/>
  <c r="J149" i="18"/>
  <c r="M152" i="18"/>
  <c r="J153" i="18"/>
  <c r="K153" i="18" s="1"/>
  <c r="M156" i="18"/>
  <c r="J157" i="18"/>
  <c r="M160" i="18"/>
  <c r="J161" i="18"/>
  <c r="K161" i="18" s="1"/>
  <c r="M164" i="18"/>
  <c r="J165" i="18"/>
  <c r="L168" i="18"/>
  <c r="M171" i="18"/>
  <c r="J172" i="18"/>
  <c r="M175" i="18"/>
  <c r="J176" i="18"/>
  <c r="M179" i="18"/>
  <c r="J180" i="18"/>
  <c r="M183" i="18"/>
  <c r="J184" i="18"/>
  <c r="M187" i="18"/>
  <c r="J188" i="18"/>
  <c r="M191" i="18"/>
  <c r="J192" i="18"/>
  <c r="M195" i="18"/>
  <c r="J196" i="18"/>
  <c r="L199" i="18"/>
  <c r="L203" i="18"/>
  <c r="J200" i="18"/>
  <c r="M203" i="18"/>
  <c r="J204" i="18"/>
  <c r="J202" i="18"/>
  <c r="L42" i="18"/>
  <c r="J61" i="18"/>
  <c r="L76" i="18"/>
  <c r="J88" i="18"/>
  <c r="J95" i="18"/>
  <c r="L114" i="18"/>
  <c r="M125" i="18"/>
  <c r="L136" i="18"/>
  <c r="M151" i="18"/>
  <c r="M155" i="18"/>
  <c r="M159" i="18"/>
  <c r="J164" i="18"/>
  <c r="M170" i="18"/>
  <c r="Q6" i="18"/>
  <c r="R6" i="18" s="1"/>
  <c r="Q7" i="18"/>
  <c r="Q10" i="18"/>
  <c r="Q11" i="18"/>
  <c r="Q8" i="18"/>
  <c r="Q9" i="18"/>
  <c r="Q14" i="18"/>
  <c r="Q15" i="18"/>
  <c r="Q12" i="18"/>
  <c r="Q13" i="18"/>
  <c r="Q18" i="18"/>
  <c r="Q19" i="18"/>
  <c r="Q16" i="18"/>
  <c r="Q17" i="18"/>
  <c r="J7" i="18"/>
  <c r="K7" i="18" s="1"/>
  <c r="M6" i="18"/>
  <c r="V22" i="18"/>
  <c r="M24" i="18"/>
  <c r="V26" i="18"/>
  <c r="V28" i="18"/>
  <c r="M30" i="18"/>
  <c r="V32" i="18"/>
  <c r="M34" i="18"/>
  <c r="V8" i="18"/>
  <c r="M10" i="18"/>
  <c r="V12" i="18"/>
  <c r="M14" i="18"/>
  <c r="V16" i="18"/>
  <c r="M18" i="18"/>
  <c r="V20" i="18"/>
  <c r="M7" i="18"/>
  <c r="M5" i="18"/>
  <c r="O5" i="18" s="1"/>
  <c r="M23" i="18"/>
  <c r="V25" i="18"/>
  <c r="V27" i="18"/>
  <c r="M29" i="18"/>
  <c r="V31" i="18"/>
  <c r="M33" i="18"/>
  <c r="V35" i="18"/>
  <c r="V7" i="18"/>
  <c r="M9" i="18"/>
  <c r="V11" i="18"/>
  <c r="M13" i="18"/>
  <c r="V15" i="18"/>
  <c r="M17" i="18"/>
  <c r="V19" i="18"/>
  <c r="M21" i="18"/>
  <c r="M11" i="18"/>
  <c r="M15" i="18"/>
  <c r="V17" i="18"/>
  <c r="V21" i="18"/>
  <c r="V5" i="18"/>
  <c r="V6" i="18"/>
  <c r="M22" i="18"/>
  <c r="V24" i="18"/>
  <c r="M26" i="18"/>
  <c r="M28" i="18"/>
  <c r="V30" i="18"/>
  <c r="M32" i="18"/>
  <c r="V34" i="18"/>
  <c r="M8" i="18"/>
  <c r="V10" i="18"/>
  <c r="M12" i="18"/>
  <c r="V14" i="18"/>
  <c r="M16" i="18"/>
  <c r="V18" i="18"/>
  <c r="M20" i="18"/>
  <c r="V23" i="18"/>
  <c r="M25" i="18"/>
  <c r="M27" i="18"/>
  <c r="V29" i="18"/>
  <c r="M31" i="18"/>
  <c r="V33" i="18"/>
  <c r="M35" i="18"/>
  <c r="V9" i="18"/>
  <c r="V13" i="18"/>
  <c r="M19" i="18"/>
  <c r="U8" i="18"/>
  <c r="L10" i="18"/>
  <c r="U12" i="18"/>
  <c r="L14" i="18"/>
  <c r="U16" i="18"/>
  <c r="L18" i="18"/>
  <c r="U20" i="18"/>
  <c r="L6" i="18"/>
  <c r="L23" i="18"/>
  <c r="U25" i="18"/>
  <c r="U27" i="18"/>
  <c r="L29" i="18"/>
  <c r="U31" i="18"/>
  <c r="L33" i="18"/>
  <c r="U35" i="18"/>
  <c r="U7" i="18"/>
  <c r="L9" i="18"/>
  <c r="U11" i="18"/>
  <c r="L13" i="18"/>
  <c r="U15" i="18"/>
  <c r="L17" i="18"/>
  <c r="U19" i="18"/>
  <c r="L21" i="18"/>
  <c r="U6" i="18"/>
  <c r="L22" i="18"/>
  <c r="U24" i="18"/>
  <c r="L26" i="18"/>
  <c r="L28" i="18"/>
  <c r="U30" i="18"/>
  <c r="L32" i="18"/>
  <c r="U34" i="18"/>
  <c r="L24" i="18"/>
  <c r="U28" i="18"/>
  <c r="U32" i="18"/>
  <c r="L8" i="18"/>
  <c r="U10" i="18"/>
  <c r="L12" i="18"/>
  <c r="U14" i="18"/>
  <c r="L16" i="18"/>
  <c r="U18" i="18"/>
  <c r="L20" i="18"/>
  <c r="U23" i="18"/>
  <c r="L25" i="18"/>
  <c r="L27" i="18"/>
  <c r="U29" i="18"/>
  <c r="L31" i="18"/>
  <c r="U33" i="18"/>
  <c r="L35" i="18"/>
  <c r="L7" i="18"/>
  <c r="U9" i="18"/>
  <c r="L11" i="18"/>
  <c r="U13" i="18"/>
  <c r="L15" i="18"/>
  <c r="U17" i="18"/>
  <c r="L19" i="18"/>
  <c r="U21" i="18"/>
  <c r="U22" i="18"/>
  <c r="U26" i="18"/>
  <c r="L30" i="18"/>
  <c r="L34" i="18"/>
  <c r="S48" i="18"/>
  <c r="S61" i="18"/>
  <c r="T61" i="18" s="1"/>
  <c r="X61" i="18" s="1"/>
  <c r="S64" i="18"/>
  <c r="S66" i="18"/>
  <c r="T66" i="18" s="1"/>
  <c r="X66" i="18" s="1"/>
  <c r="S72" i="18"/>
  <c r="T72" i="18" s="1"/>
  <c r="X72" i="18" s="1"/>
  <c r="S97" i="18"/>
  <c r="S103" i="18"/>
  <c r="S105" i="18"/>
  <c r="T105" i="18" s="1"/>
  <c r="X105" i="18" s="1"/>
  <c r="S119" i="18"/>
  <c r="S138" i="18"/>
  <c r="S153" i="18"/>
  <c r="T153" i="18" s="1"/>
  <c r="X153" i="18" s="1"/>
  <c r="S191" i="18"/>
  <c r="S43" i="18"/>
  <c r="S82" i="18"/>
  <c r="T82" i="18" s="1"/>
  <c r="X82" i="18" s="1"/>
  <c r="S114" i="18"/>
  <c r="S135" i="18"/>
  <c r="S37" i="18"/>
  <c r="T37" i="18" s="1"/>
  <c r="X37" i="18" s="1"/>
  <c r="S42" i="18"/>
  <c r="S59" i="18"/>
  <c r="S83" i="18"/>
  <c r="S93" i="18"/>
  <c r="T93" i="18" s="1"/>
  <c r="X93" i="18" s="1"/>
  <c r="S111" i="18"/>
  <c r="S113" i="18"/>
  <c r="T113" i="18" s="1"/>
  <c r="X113" i="18" s="1"/>
  <c r="S134" i="18"/>
  <c r="T134" i="18" s="1"/>
  <c r="X134" i="18" s="1"/>
  <c r="S140" i="18"/>
  <c r="T140" i="18" s="1"/>
  <c r="X140" i="18" s="1"/>
  <c r="S143" i="18"/>
  <c r="S145" i="18"/>
  <c r="T145" i="18" s="1"/>
  <c r="X145" i="18" s="1"/>
  <c r="S151" i="18"/>
  <c r="T151" i="18" s="1"/>
  <c r="X151" i="18" s="1"/>
  <c r="S170" i="18"/>
  <c r="S205" i="18"/>
  <c r="S77" i="18"/>
  <c r="T77" i="18" s="1"/>
  <c r="X77" i="18" s="1"/>
  <c r="S110" i="18"/>
  <c r="S146" i="18"/>
  <c r="S169" i="18"/>
  <c r="T169" i="18" s="1"/>
  <c r="X169" i="18" s="1"/>
  <c r="S5" i="18"/>
  <c r="S40" i="18"/>
  <c r="S55" i="18"/>
  <c r="T55" i="18" s="1"/>
  <c r="X55" i="18" s="1"/>
  <c r="S85" i="18"/>
  <c r="T85" i="18" s="1"/>
  <c r="X85" i="18" s="1"/>
  <c r="S90" i="18"/>
  <c r="T90" i="18" s="1"/>
  <c r="X90" i="18" s="1"/>
  <c r="S130" i="18"/>
  <c r="S166" i="18"/>
  <c r="T166" i="18" s="1"/>
  <c r="X166" i="18" s="1"/>
  <c r="S174" i="18"/>
  <c r="T174" i="18" s="1"/>
  <c r="X174" i="18" s="1"/>
  <c r="S178" i="18"/>
  <c r="T178" i="18" s="1"/>
  <c r="X178" i="18" s="1"/>
  <c r="S186" i="18"/>
  <c r="S194" i="18"/>
  <c r="S67" i="18"/>
  <c r="S158" i="18"/>
  <c r="S172" i="18"/>
  <c r="T172" i="18" s="1"/>
  <c r="X172" i="18" s="1"/>
  <c r="S51" i="18"/>
  <c r="S75" i="18"/>
  <c r="S79" i="18"/>
  <c r="S88" i="18"/>
  <c r="S98" i="18"/>
  <c r="S122" i="18"/>
  <c r="S132" i="18"/>
  <c r="T132" i="18" s="1"/>
  <c r="X132" i="18" s="1"/>
  <c r="S162" i="18"/>
  <c r="S180" i="18"/>
  <c r="T180" i="18" s="1"/>
  <c r="X180" i="18" s="1"/>
  <c r="S182" i="18"/>
  <c r="S188" i="18"/>
  <c r="S198" i="18"/>
  <c r="S202" i="18"/>
  <c r="S53" i="18"/>
  <c r="T53" i="18" s="1"/>
  <c r="X53" i="18" s="1"/>
  <c r="S71" i="18"/>
  <c r="S96" i="18"/>
  <c r="S104" i="18"/>
  <c r="S106" i="18"/>
  <c r="S118" i="18"/>
  <c r="T118" i="18" s="1"/>
  <c r="X118" i="18" s="1"/>
  <c r="S164" i="18"/>
  <c r="T164" i="18" s="1"/>
  <c r="X164" i="18" s="1"/>
  <c r="S196" i="18"/>
  <c r="S200" i="18"/>
  <c r="T200" i="18" s="1"/>
  <c r="X200" i="18" s="1"/>
  <c r="S150" i="18"/>
  <c r="S56" i="18"/>
  <c r="S69" i="18"/>
  <c r="T69" i="18" s="1"/>
  <c r="X69" i="18" s="1"/>
  <c r="S80" i="18"/>
  <c r="S91" i="18"/>
  <c r="S116" i="18"/>
  <c r="T116" i="18" s="1"/>
  <c r="X116" i="18" s="1"/>
  <c r="S127" i="18"/>
  <c r="S129" i="18"/>
  <c r="T129" i="18" s="1"/>
  <c r="X129" i="18" s="1"/>
  <c r="S156" i="18"/>
  <c r="T156" i="18" s="1"/>
  <c r="X156" i="18" s="1"/>
  <c r="S167" i="18"/>
  <c r="S175" i="18"/>
  <c r="S177" i="18"/>
  <c r="T177" i="18" s="1"/>
  <c r="X177" i="18" s="1"/>
  <c r="S185" i="18"/>
  <c r="T185" i="18" s="1"/>
  <c r="X185" i="18" s="1"/>
  <c r="S193" i="18"/>
  <c r="S39" i="18"/>
  <c r="S45" i="18"/>
  <c r="T45" i="18" s="1"/>
  <c r="X45" i="18" s="1"/>
  <c r="S50" i="18"/>
  <c r="T50" i="18" s="1"/>
  <c r="X50" i="18" s="1"/>
  <c r="S74" i="18"/>
  <c r="S99" i="18"/>
  <c r="S101" i="18"/>
  <c r="T101" i="18" s="1"/>
  <c r="X101" i="18" s="1"/>
  <c r="S108" i="18"/>
  <c r="T108" i="18" s="1"/>
  <c r="X108" i="18" s="1"/>
  <c r="S121" i="18"/>
  <c r="S148" i="18"/>
  <c r="T148" i="18" s="1"/>
  <c r="X148" i="18" s="1"/>
  <c r="S159" i="18"/>
  <c r="S161" i="18"/>
  <c r="T161" i="18" s="1"/>
  <c r="X161" i="18" s="1"/>
  <c r="S183" i="18"/>
  <c r="S203" i="18"/>
  <c r="S137" i="18"/>
  <c r="T137" i="18" s="1"/>
  <c r="X137" i="18" s="1"/>
  <c r="S154" i="18"/>
  <c r="S190" i="18"/>
  <c r="S204" i="18"/>
  <c r="S6" i="18"/>
  <c r="T6" i="18" s="1"/>
  <c r="S58" i="18"/>
  <c r="T58" i="18" s="1"/>
  <c r="X58" i="18" s="1"/>
  <c r="S124" i="18"/>
  <c r="T124" i="18" s="1"/>
  <c r="X124" i="18" s="1"/>
  <c r="S84" i="18"/>
  <c r="S87" i="18"/>
  <c r="S133" i="18"/>
  <c r="T133" i="18" s="1"/>
  <c r="X133" i="18" s="1"/>
  <c r="S192" i="18"/>
  <c r="S44" i="18"/>
  <c r="S155" i="18"/>
  <c r="S81" i="18"/>
  <c r="S136" i="18"/>
  <c r="S144" i="18"/>
  <c r="S95" i="18"/>
  <c r="S157" i="18"/>
  <c r="T157" i="18" s="1"/>
  <c r="X157" i="18" s="1"/>
  <c r="S54" i="18"/>
  <c r="S89" i="18"/>
  <c r="S184" i="18"/>
  <c r="S152" i="18"/>
  <c r="S149" i="18"/>
  <c r="S68" i="18"/>
  <c r="S123" i="18"/>
  <c r="S63" i="18"/>
  <c r="S78" i="18"/>
  <c r="T78" i="18" s="1"/>
  <c r="X78" i="18" s="1"/>
  <c r="S49" i="18"/>
  <c r="S199" i="18"/>
  <c r="T199" i="18" s="1"/>
  <c r="X199" i="18" s="1"/>
  <c r="S195" i="18"/>
  <c r="S41" i="18"/>
  <c r="T41" i="18" s="1"/>
  <c r="X41" i="18" s="1"/>
  <c r="S160" i="18"/>
  <c r="S141" i="18"/>
  <c r="S128" i="18"/>
  <c r="S57" i="18"/>
  <c r="S117" i="18"/>
  <c r="T117" i="18" s="1"/>
  <c r="X117" i="18" s="1"/>
  <c r="S201" i="18"/>
  <c r="T201" i="18" s="1"/>
  <c r="X201" i="18" s="1"/>
  <c r="S197" i="18"/>
  <c r="S181" i="18"/>
  <c r="S112" i="18"/>
  <c r="S147" i="18"/>
  <c r="S120" i="18"/>
  <c r="T120" i="18" s="1"/>
  <c r="X120" i="18" s="1"/>
  <c r="S126" i="18"/>
  <c r="T126" i="18" s="1"/>
  <c r="X126" i="18" s="1"/>
  <c r="S46" i="18"/>
  <c r="T46" i="18" s="1"/>
  <c r="X46" i="18" s="1"/>
  <c r="S115" i="18"/>
  <c r="S189" i="18"/>
  <c r="T189" i="18" s="1"/>
  <c r="X189" i="18" s="1"/>
  <c r="S176" i="18"/>
  <c r="S173" i="18"/>
  <c r="S179" i="18"/>
  <c r="S86" i="18"/>
  <c r="T86" i="18" s="1"/>
  <c r="X86" i="18" s="1"/>
  <c r="S100" i="18"/>
  <c r="S92" i="18"/>
  <c r="S109" i="18"/>
  <c r="S60" i="18"/>
  <c r="S76" i="18"/>
  <c r="S187" i="18"/>
  <c r="S139" i="18"/>
  <c r="S171" i="18"/>
  <c r="S73" i="18"/>
  <c r="S65" i="18"/>
  <c r="S107" i="18"/>
  <c r="S94" i="18"/>
  <c r="S70" i="18"/>
  <c r="T70" i="18" s="1"/>
  <c r="X70" i="18" s="1"/>
  <c r="S131" i="18"/>
  <c r="S165" i="18"/>
  <c r="S142" i="18"/>
  <c r="S47" i="18"/>
  <c r="S62" i="18"/>
  <c r="T62" i="18" s="1"/>
  <c r="X62" i="18" s="1"/>
  <c r="S38" i="18"/>
  <c r="T38" i="18" s="1"/>
  <c r="X38" i="18" s="1"/>
  <c r="S102" i="18"/>
  <c r="S168" i="18"/>
  <c r="S52" i="18"/>
  <c r="S125" i="18"/>
  <c r="T125" i="18" s="1"/>
  <c r="X125" i="18" s="1"/>
  <c r="S163" i="18"/>
  <c r="AD31" i="18"/>
  <c r="AN31" i="18"/>
  <c r="AE31" i="18"/>
  <c r="AO31" i="18"/>
  <c r="AD21" i="18"/>
  <c r="AN21" i="18"/>
  <c r="AE26" i="18"/>
  <c r="AO26" i="18"/>
  <c r="AE21" i="18"/>
  <c r="AO21" i="18"/>
  <c r="AD26" i="18"/>
  <c r="AN26" i="18"/>
  <c r="M78" i="19"/>
  <c r="L73" i="19"/>
  <c r="L68" i="19"/>
  <c r="L52" i="19"/>
  <c r="L82" i="19"/>
  <c r="L62" i="19"/>
  <c r="L60" i="19"/>
  <c r="L80" i="19"/>
  <c r="L69" i="19"/>
  <c r="L65" i="19"/>
  <c r="L61" i="19"/>
  <c r="L57" i="19"/>
  <c r="L53" i="19"/>
  <c r="L76" i="19"/>
  <c r="L72" i="19"/>
  <c r="L48" i="19"/>
  <c r="L43" i="19"/>
  <c r="L36" i="19"/>
  <c r="L67" i="19"/>
  <c r="L63" i="19"/>
  <c r="L59" i="19"/>
  <c r="L55" i="19"/>
  <c r="L51" i="19"/>
  <c r="L41" i="19"/>
  <c r="L78" i="19"/>
  <c r="L74" i="19"/>
  <c r="L45" i="19"/>
  <c r="U83" i="19"/>
  <c r="U43" i="19"/>
  <c r="U69" i="19"/>
  <c r="U55" i="19"/>
  <c r="U35" i="19"/>
  <c r="U81" i="19"/>
  <c r="U54" i="19"/>
  <c r="U80" i="19"/>
  <c r="U53" i="19"/>
  <c r="U24" i="19"/>
  <c r="U79" i="19"/>
  <c r="U78" i="19"/>
  <c r="U85" i="19"/>
  <c r="U65" i="19"/>
  <c r="H85" i="13"/>
  <c r="S205" i="19"/>
  <c r="T205" i="19" s="1"/>
  <c r="S189" i="19"/>
  <c r="T189" i="19" s="1"/>
  <c r="S181" i="19"/>
  <c r="T181" i="19" s="1"/>
  <c r="S165" i="19"/>
  <c r="T165" i="19" s="1"/>
  <c r="S149" i="19"/>
  <c r="T149" i="19" s="1"/>
  <c r="S133" i="19"/>
  <c r="T133" i="19" s="1"/>
  <c r="S101" i="19"/>
  <c r="T101" i="19" s="1"/>
  <c r="S202" i="19"/>
  <c r="T202" i="19" s="1"/>
  <c r="S194" i="19"/>
  <c r="T194" i="19" s="1"/>
  <c r="S186" i="19"/>
  <c r="T186" i="19" s="1"/>
  <c r="S178" i="19"/>
  <c r="T178" i="19" s="1"/>
  <c r="S170" i="19"/>
  <c r="T170" i="19" s="1"/>
  <c r="S162" i="19"/>
  <c r="T162" i="19" s="1"/>
  <c r="S154" i="19"/>
  <c r="T154" i="19" s="1"/>
  <c r="S146" i="19"/>
  <c r="T146" i="19" s="1"/>
  <c r="S138" i="19"/>
  <c r="T138" i="19" s="1"/>
  <c r="S130" i="19"/>
  <c r="T130" i="19" s="1"/>
  <c r="S122" i="19"/>
  <c r="T122" i="19" s="1"/>
  <c r="S114" i="19"/>
  <c r="T114" i="19" s="1"/>
  <c r="S106" i="19"/>
  <c r="T106" i="19" s="1"/>
  <c r="S98" i="19"/>
  <c r="T98" i="19" s="1"/>
  <c r="S197" i="19"/>
  <c r="T197" i="19" s="1"/>
  <c r="S173" i="19"/>
  <c r="T173" i="19" s="1"/>
  <c r="S157" i="19"/>
  <c r="T157" i="19" s="1"/>
  <c r="S141" i="19"/>
  <c r="T141" i="19" s="1"/>
  <c r="S125" i="19"/>
  <c r="T125" i="19" s="1"/>
  <c r="S117" i="19"/>
  <c r="T117" i="19" s="1"/>
  <c r="S109" i="19"/>
  <c r="T109" i="19" s="1"/>
  <c r="S199" i="19"/>
  <c r="T199" i="19" s="1"/>
  <c r="S191" i="19"/>
  <c r="T191" i="19" s="1"/>
  <c r="S183" i="19"/>
  <c r="T183" i="19" s="1"/>
  <c r="S175" i="19"/>
  <c r="T175" i="19" s="1"/>
  <c r="S167" i="19"/>
  <c r="T167" i="19" s="1"/>
  <c r="S159" i="19"/>
  <c r="T159" i="19" s="1"/>
  <c r="S151" i="19"/>
  <c r="T151" i="19" s="1"/>
  <c r="S143" i="19"/>
  <c r="T143" i="19" s="1"/>
  <c r="S135" i="19"/>
  <c r="T135" i="19" s="1"/>
  <c r="S127" i="19"/>
  <c r="T127" i="19" s="1"/>
  <c r="S119" i="19"/>
  <c r="T119" i="19" s="1"/>
  <c r="S111" i="19"/>
  <c r="T111" i="19" s="1"/>
  <c r="S103" i="19"/>
  <c r="T103" i="19" s="1"/>
  <c r="S196" i="19"/>
  <c r="T196" i="19" s="1"/>
  <c r="S201" i="19"/>
  <c r="T201" i="19" s="1"/>
  <c r="S193" i="19"/>
  <c r="T193" i="19" s="1"/>
  <c r="S185" i="19"/>
  <c r="T185" i="19" s="1"/>
  <c r="S177" i="19"/>
  <c r="T177" i="19" s="1"/>
  <c r="S169" i="19"/>
  <c r="T169" i="19" s="1"/>
  <c r="S161" i="19"/>
  <c r="T161" i="19" s="1"/>
  <c r="S153" i="19"/>
  <c r="T153" i="19" s="1"/>
  <c r="S145" i="19"/>
  <c r="T145" i="19" s="1"/>
  <c r="S137" i="19"/>
  <c r="T137" i="19" s="1"/>
  <c r="S129" i="19"/>
  <c r="T129" i="19" s="1"/>
  <c r="S121" i="19"/>
  <c r="T121" i="19" s="1"/>
  <c r="S113" i="19"/>
  <c r="T113" i="19" s="1"/>
  <c r="S105" i="19"/>
  <c r="T105" i="19" s="1"/>
  <c r="S97" i="19"/>
  <c r="T97" i="19" s="1"/>
  <c r="S188" i="19"/>
  <c r="T188" i="19" s="1"/>
  <c r="S198" i="19"/>
  <c r="T198" i="19" s="1"/>
  <c r="S190" i="19"/>
  <c r="T190" i="19" s="1"/>
  <c r="S182" i="19"/>
  <c r="T182" i="19" s="1"/>
  <c r="S174" i="19"/>
  <c r="T174" i="19" s="1"/>
  <c r="S166" i="19"/>
  <c r="T166" i="19" s="1"/>
  <c r="S158" i="19"/>
  <c r="T158" i="19" s="1"/>
  <c r="S150" i="19"/>
  <c r="T150" i="19" s="1"/>
  <c r="S142" i="19"/>
  <c r="T142" i="19" s="1"/>
  <c r="S134" i="19"/>
  <c r="T134" i="19" s="1"/>
  <c r="S126" i="19"/>
  <c r="T126" i="19" s="1"/>
  <c r="S118" i="19"/>
  <c r="T118" i="19" s="1"/>
  <c r="S110" i="19"/>
  <c r="T110" i="19" s="1"/>
  <c r="S102" i="19"/>
  <c r="T102" i="19" s="1"/>
  <c r="S204" i="19"/>
  <c r="T204" i="19" s="1"/>
  <c r="S180" i="19"/>
  <c r="S172" i="19"/>
  <c r="T172" i="19" s="1"/>
  <c r="S164" i="19"/>
  <c r="T164" i="19" s="1"/>
  <c r="S156" i="19"/>
  <c r="T156" i="19" s="1"/>
  <c r="S148" i="19"/>
  <c r="T148" i="19" s="1"/>
  <c r="S203" i="19"/>
  <c r="T203" i="19" s="1"/>
  <c r="S195" i="19"/>
  <c r="T195" i="19" s="1"/>
  <c r="S187" i="19"/>
  <c r="T187" i="19" s="1"/>
  <c r="S179" i="19"/>
  <c r="T179" i="19" s="1"/>
  <c r="S171" i="19"/>
  <c r="T171" i="19" s="1"/>
  <c r="S163" i="19"/>
  <c r="T163" i="19" s="1"/>
  <c r="S155" i="19"/>
  <c r="T155" i="19" s="1"/>
  <c r="S147" i="19"/>
  <c r="T147" i="19" s="1"/>
  <c r="S139" i="19"/>
  <c r="T139" i="19" s="1"/>
  <c r="S131" i="19"/>
  <c r="T131" i="19" s="1"/>
  <c r="S123" i="19"/>
  <c r="T123" i="19" s="1"/>
  <c r="S115" i="19"/>
  <c r="T115" i="19" s="1"/>
  <c r="S107" i="19"/>
  <c r="T107" i="19" s="1"/>
  <c r="S99" i="19"/>
  <c r="T99" i="19" s="1"/>
  <c r="S140" i="19"/>
  <c r="T140" i="19" s="1"/>
  <c r="S132" i="19"/>
  <c r="T132" i="19" s="1"/>
  <c r="X132" i="19" s="1"/>
  <c r="S124" i="19"/>
  <c r="T124" i="19" s="1"/>
  <c r="S116" i="19"/>
  <c r="T116" i="19" s="1"/>
  <c r="S108" i="19"/>
  <c r="T108" i="19" s="1"/>
  <c r="S100" i="19"/>
  <c r="T100" i="19" s="1"/>
  <c r="S200" i="19"/>
  <c r="T200" i="19" s="1"/>
  <c r="S192" i="19"/>
  <c r="T192" i="19" s="1"/>
  <c r="X192" i="19" s="1"/>
  <c r="S184" i="19"/>
  <c r="T184" i="19" s="1"/>
  <c r="S176" i="19"/>
  <c r="T176" i="19" s="1"/>
  <c r="S168" i="19"/>
  <c r="T168" i="19" s="1"/>
  <c r="S160" i="19"/>
  <c r="T160" i="19" s="1"/>
  <c r="S152" i="19"/>
  <c r="T152" i="19" s="1"/>
  <c r="S144" i="19"/>
  <c r="T144" i="19" s="1"/>
  <c r="S136" i="19"/>
  <c r="T136" i="19" s="1"/>
  <c r="S128" i="19"/>
  <c r="T128" i="19" s="1"/>
  <c r="S120" i="19"/>
  <c r="T120" i="19" s="1"/>
  <c r="S112" i="19"/>
  <c r="T112" i="19" s="1"/>
  <c r="S104" i="19"/>
  <c r="T104" i="19" s="1"/>
  <c r="S96" i="19"/>
  <c r="T96" i="19" s="1"/>
  <c r="M6" i="13"/>
  <c r="V5" i="13"/>
  <c r="M5" i="20"/>
  <c r="J201" i="20"/>
  <c r="K201" i="20" s="1"/>
  <c r="L199" i="20"/>
  <c r="J198" i="20"/>
  <c r="J193" i="20"/>
  <c r="K193" i="20" s="1"/>
  <c r="L191" i="20"/>
  <c r="J190" i="20"/>
  <c r="J185" i="20"/>
  <c r="K185" i="20" s="1"/>
  <c r="L183" i="20"/>
  <c r="J182" i="20"/>
  <c r="J177" i="20"/>
  <c r="K177" i="20" s="1"/>
  <c r="L175" i="20"/>
  <c r="J174" i="20"/>
  <c r="J169" i="20"/>
  <c r="K169" i="20" s="1"/>
  <c r="L167" i="20"/>
  <c r="J166" i="20"/>
  <c r="J161" i="20"/>
  <c r="K161" i="20" s="1"/>
  <c r="L159" i="20"/>
  <c r="J158" i="20"/>
  <c r="L154" i="20"/>
  <c r="L152" i="20"/>
  <c r="M150" i="20"/>
  <c r="J147" i="20"/>
  <c r="K147" i="20" s="1"/>
  <c r="J145" i="20"/>
  <c r="K145" i="20" s="1"/>
  <c r="L143" i="20"/>
  <c r="M141" i="20"/>
  <c r="J136" i="20"/>
  <c r="K136" i="20" s="1"/>
  <c r="J134" i="20"/>
  <c r="K134" i="20" s="1"/>
  <c r="L132" i="20"/>
  <c r="M130" i="20"/>
  <c r="M128" i="20"/>
  <c r="J125" i="20"/>
  <c r="L123" i="20"/>
  <c r="L121" i="20"/>
  <c r="M119" i="20"/>
  <c r="J116" i="20"/>
  <c r="K116" i="20" s="1"/>
  <c r="J114" i="20"/>
  <c r="K114" i="20" s="1"/>
  <c r="L110" i="20"/>
  <c r="M108" i="20"/>
  <c r="J103" i="20"/>
  <c r="K103" i="20" s="1"/>
  <c r="L101" i="20"/>
  <c r="M99" i="20"/>
  <c r="M97" i="20"/>
  <c r="L90" i="20"/>
  <c r="L88" i="20"/>
  <c r="M86" i="20"/>
  <c r="L84" i="20"/>
  <c r="M81" i="20"/>
  <c r="L76" i="20"/>
  <c r="M73" i="20"/>
  <c r="L68" i="20"/>
  <c r="M65" i="20"/>
  <c r="L60" i="20"/>
  <c r="M57" i="20"/>
  <c r="L52" i="20"/>
  <c r="M49" i="20"/>
  <c r="L44" i="20"/>
  <c r="M41" i="20"/>
  <c r="L36" i="20"/>
  <c r="M33" i="20"/>
  <c r="L28" i="20"/>
  <c r="M25" i="20"/>
  <c r="L20" i="20"/>
  <c r="M17" i="20"/>
  <c r="L12" i="20"/>
  <c r="M9" i="20"/>
  <c r="L6" i="20"/>
  <c r="O6" i="20" s="1"/>
  <c r="O5" i="20"/>
  <c r="J204" i="20"/>
  <c r="K204" i="20" s="1"/>
  <c r="M202" i="20"/>
  <c r="J196" i="20"/>
  <c r="K196" i="20" s="1"/>
  <c r="M194" i="20"/>
  <c r="J188" i="20"/>
  <c r="K188" i="20" s="1"/>
  <c r="M186" i="20"/>
  <c r="J180" i="20"/>
  <c r="K180" i="20" s="1"/>
  <c r="M178" i="20"/>
  <c r="J172" i="20"/>
  <c r="K172" i="20" s="1"/>
  <c r="M170" i="20"/>
  <c r="J164" i="20"/>
  <c r="K164" i="20" s="1"/>
  <c r="M162" i="20"/>
  <c r="J156" i="20"/>
  <c r="K156" i="20" s="1"/>
  <c r="J154" i="20"/>
  <c r="K154" i="20" s="1"/>
  <c r="L150" i="20"/>
  <c r="M148" i="20"/>
  <c r="J143" i="20"/>
  <c r="K143" i="20" s="1"/>
  <c r="L141" i="20"/>
  <c r="M139" i="20"/>
  <c r="M137" i="20"/>
  <c r="L130" i="20"/>
  <c r="L128" i="20"/>
  <c r="M126" i="20"/>
  <c r="J123" i="20"/>
  <c r="J121" i="20"/>
  <c r="K121" i="20" s="1"/>
  <c r="L119" i="20"/>
  <c r="M117" i="20"/>
  <c r="J112" i="20"/>
  <c r="K112" i="20" s="1"/>
  <c r="J110" i="20"/>
  <c r="K110" i="20" s="1"/>
  <c r="L108" i="20"/>
  <c r="M106" i="20"/>
  <c r="M104" i="20"/>
  <c r="J101" i="20"/>
  <c r="L99" i="20"/>
  <c r="L97" i="20"/>
  <c r="M95" i="20"/>
  <c r="J92" i="20"/>
  <c r="K92" i="20" s="1"/>
  <c r="J90" i="20"/>
  <c r="K90" i="20" s="1"/>
  <c r="L86" i="20"/>
  <c r="L81" i="20"/>
  <c r="M78" i="20"/>
  <c r="L73" i="20"/>
  <c r="M70" i="20"/>
  <c r="L65" i="20"/>
  <c r="M62" i="20"/>
  <c r="L57" i="20"/>
  <c r="M54" i="20"/>
  <c r="L49" i="20"/>
  <c r="M46" i="20"/>
  <c r="L41" i="20"/>
  <c r="M38" i="20"/>
  <c r="L33" i="20"/>
  <c r="M30" i="20"/>
  <c r="L25" i="20"/>
  <c r="M22" i="20"/>
  <c r="L17" i="20"/>
  <c r="M14" i="20"/>
  <c r="L9" i="20"/>
  <c r="M7" i="20"/>
  <c r="M205" i="20"/>
  <c r="L202" i="20"/>
  <c r="M200" i="20"/>
  <c r="J199" i="20"/>
  <c r="M197" i="20"/>
  <c r="L194" i="20"/>
  <c r="M192" i="20"/>
  <c r="J191" i="20"/>
  <c r="M189" i="20"/>
  <c r="L186" i="20"/>
  <c r="M184" i="20"/>
  <c r="J183" i="20"/>
  <c r="M181" i="20"/>
  <c r="L178" i="20"/>
  <c r="M176" i="20"/>
  <c r="J175" i="20"/>
  <c r="M173" i="20"/>
  <c r="L170" i="20"/>
  <c r="M168" i="20"/>
  <c r="J167" i="20"/>
  <c r="K167" i="20" s="1"/>
  <c r="M165" i="20"/>
  <c r="L162" i="20"/>
  <c r="M160" i="20"/>
  <c r="J159" i="20"/>
  <c r="K159" i="20" s="1"/>
  <c r="M157" i="20"/>
  <c r="J152" i="20"/>
  <c r="K152" i="20" s="1"/>
  <c r="J150" i="20"/>
  <c r="K150" i="20" s="1"/>
  <c r="L148" i="20"/>
  <c r="M146" i="20"/>
  <c r="M144" i="20"/>
  <c r="J141" i="20"/>
  <c r="L139" i="20"/>
  <c r="L137" i="20"/>
  <c r="M135" i="20"/>
  <c r="J132" i="20"/>
  <c r="K132" i="20" s="1"/>
  <c r="J130" i="20"/>
  <c r="K130" i="20" s="1"/>
  <c r="L126" i="20"/>
  <c r="M124" i="20"/>
  <c r="J119" i="20"/>
  <c r="K119" i="20" s="1"/>
  <c r="L117" i="20"/>
  <c r="M115" i="20"/>
  <c r="M113" i="20"/>
  <c r="L106" i="20"/>
  <c r="L104" i="20"/>
  <c r="M102" i="20"/>
  <c r="J99" i="20"/>
  <c r="J97" i="20"/>
  <c r="K97" i="20" s="1"/>
  <c r="L95" i="20"/>
  <c r="M93" i="20"/>
  <c r="J88" i="20"/>
  <c r="K88" i="20" s="1"/>
  <c r="J86" i="20"/>
  <c r="K86" i="20" s="1"/>
  <c r="M83" i="20"/>
  <c r="L78" i="20"/>
  <c r="M75" i="20"/>
  <c r="L70" i="20"/>
  <c r="M67" i="20"/>
  <c r="L62" i="20"/>
  <c r="M59" i="20"/>
  <c r="L54" i="20"/>
  <c r="M51" i="20"/>
  <c r="L46" i="20"/>
  <c r="M43" i="20"/>
  <c r="L38" i="20"/>
  <c r="M35" i="20"/>
  <c r="L30" i="20"/>
  <c r="M27" i="20"/>
  <c r="L22" i="20"/>
  <c r="M19" i="20"/>
  <c r="L14" i="20"/>
  <c r="M11" i="20"/>
  <c r="J9" i="20"/>
  <c r="L7" i="20"/>
  <c r="L205" i="20"/>
  <c r="M203" i="20"/>
  <c r="L200" i="20"/>
  <c r="L197" i="20"/>
  <c r="M195" i="20"/>
  <c r="L192" i="20"/>
  <c r="L189" i="20"/>
  <c r="M187" i="20"/>
  <c r="L184" i="20"/>
  <c r="L181" i="20"/>
  <c r="M179" i="20"/>
  <c r="L176" i="20"/>
  <c r="L173" i="20"/>
  <c r="M171" i="20"/>
  <c r="L168" i="20"/>
  <c r="L165" i="20"/>
  <c r="M163" i="20"/>
  <c r="L160" i="20"/>
  <c r="L157" i="20"/>
  <c r="M155" i="20"/>
  <c r="M153" i="20"/>
  <c r="L146" i="20"/>
  <c r="L144" i="20"/>
  <c r="M142" i="20"/>
  <c r="J139" i="20"/>
  <c r="J137" i="20"/>
  <c r="K137" i="20" s="1"/>
  <c r="L135" i="20"/>
  <c r="M133" i="20"/>
  <c r="J128" i="20"/>
  <c r="K128" i="20" s="1"/>
  <c r="J126" i="20"/>
  <c r="K126" i="20" s="1"/>
  <c r="L124" i="20"/>
  <c r="M122" i="20"/>
  <c r="M120" i="20"/>
  <c r="J117" i="20"/>
  <c r="L115" i="20"/>
  <c r="L113" i="20"/>
  <c r="M111" i="20"/>
  <c r="J108" i="20"/>
  <c r="K108" i="20" s="1"/>
  <c r="J106" i="20"/>
  <c r="K106" i="20" s="1"/>
  <c r="L102" i="20"/>
  <c r="M100" i="20"/>
  <c r="J95" i="20"/>
  <c r="K95" i="20" s="1"/>
  <c r="L93" i="20"/>
  <c r="M91" i="20"/>
  <c r="M89" i="20"/>
  <c r="L83" i="20"/>
  <c r="M80" i="20"/>
  <c r="L75" i="20"/>
  <c r="M72" i="20"/>
  <c r="L67" i="20"/>
  <c r="M64" i="20"/>
  <c r="L59" i="20"/>
  <c r="M56" i="20"/>
  <c r="L51" i="20"/>
  <c r="M48" i="20"/>
  <c r="L43" i="20"/>
  <c r="M40" i="20"/>
  <c r="L35" i="20"/>
  <c r="M32" i="20"/>
  <c r="L27" i="20"/>
  <c r="M24" i="20"/>
  <c r="L19" i="20"/>
  <c r="M16" i="20"/>
  <c r="L11" i="20"/>
  <c r="J205" i="20"/>
  <c r="K205" i="20" s="1"/>
  <c r="O205" i="20" s="1"/>
  <c r="L203" i="20"/>
  <c r="J202" i="20"/>
  <c r="J197" i="20"/>
  <c r="K197" i="20" s="1"/>
  <c r="L195" i="20"/>
  <c r="J194" i="20"/>
  <c r="J189" i="20"/>
  <c r="K189" i="20" s="1"/>
  <c r="L187" i="20"/>
  <c r="J186" i="20"/>
  <c r="J181" i="20"/>
  <c r="K181" i="20" s="1"/>
  <c r="O181" i="20" s="1"/>
  <c r="L179" i="20"/>
  <c r="J178" i="20"/>
  <c r="J173" i="20"/>
  <c r="K173" i="20" s="1"/>
  <c r="O173" i="20" s="1"/>
  <c r="L171" i="20"/>
  <c r="J170" i="20"/>
  <c r="J165" i="20"/>
  <c r="K165" i="20" s="1"/>
  <c r="O165" i="20" s="1"/>
  <c r="L163" i="20"/>
  <c r="J162" i="20"/>
  <c r="J157" i="20"/>
  <c r="K157" i="20" s="1"/>
  <c r="O157" i="20" s="1"/>
  <c r="L155" i="20"/>
  <c r="L153" i="20"/>
  <c r="M151" i="20"/>
  <c r="J148" i="20"/>
  <c r="K148" i="20" s="1"/>
  <c r="J146" i="20"/>
  <c r="K146" i="20" s="1"/>
  <c r="L142" i="20"/>
  <c r="M140" i="20"/>
  <c r="J135" i="20"/>
  <c r="K135" i="20" s="1"/>
  <c r="L133" i="20"/>
  <c r="M131" i="20"/>
  <c r="M129" i="20"/>
  <c r="L122" i="20"/>
  <c r="L120" i="20"/>
  <c r="M118" i="20"/>
  <c r="J115" i="20"/>
  <c r="J113" i="20"/>
  <c r="K113" i="20" s="1"/>
  <c r="L111" i="20"/>
  <c r="M109" i="20"/>
  <c r="J104" i="20"/>
  <c r="K104" i="20" s="1"/>
  <c r="J102" i="20"/>
  <c r="K102" i="20" s="1"/>
  <c r="L100" i="20"/>
  <c r="M98" i="20"/>
  <c r="M96" i="20"/>
  <c r="J93" i="20"/>
  <c r="L91" i="20"/>
  <c r="L89" i="20"/>
  <c r="M87" i="20"/>
  <c r="M85" i="20"/>
  <c r="L80" i="20"/>
  <c r="M77" i="20"/>
  <c r="L72" i="20"/>
  <c r="M69" i="20"/>
  <c r="L64" i="20"/>
  <c r="M61" i="20"/>
  <c r="L56" i="20"/>
  <c r="M53" i="20"/>
  <c r="L48" i="20"/>
  <c r="M45" i="20"/>
  <c r="L40" i="20"/>
  <c r="M37" i="20"/>
  <c r="L32" i="20"/>
  <c r="M29" i="20"/>
  <c r="L24" i="20"/>
  <c r="M21" i="20"/>
  <c r="L16" i="20"/>
  <c r="M13" i="20"/>
  <c r="M8" i="20"/>
  <c r="J7" i="20"/>
  <c r="K7" i="20" s="1"/>
  <c r="J200" i="20"/>
  <c r="K200" i="20" s="1"/>
  <c r="M198" i="20"/>
  <c r="J192" i="20"/>
  <c r="K192" i="20" s="1"/>
  <c r="O192" i="20" s="1"/>
  <c r="M190" i="20"/>
  <c r="J184" i="20"/>
  <c r="K184" i="20" s="1"/>
  <c r="M182" i="20"/>
  <c r="J176" i="20"/>
  <c r="K176" i="20" s="1"/>
  <c r="M174" i="20"/>
  <c r="J168" i="20"/>
  <c r="K168" i="20" s="1"/>
  <c r="M166" i="20"/>
  <c r="J160" i="20"/>
  <c r="K160" i="20" s="1"/>
  <c r="O160" i="20" s="1"/>
  <c r="M158" i="20"/>
  <c r="J155" i="20"/>
  <c r="J153" i="20"/>
  <c r="K153" i="20" s="1"/>
  <c r="L151" i="20"/>
  <c r="M149" i="20"/>
  <c r="J144" i="20"/>
  <c r="K144" i="20" s="1"/>
  <c r="J142" i="20"/>
  <c r="K142" i="20" s="1"/>
  <c r="L140" i="20"/>
  <c r="O140" i="20" s="1"/>
  <c r="M138" i="20"/>
  <c r="M136" i="20"/>
  <c r="J133" i="20"/>
  <c r="L131" i="20"/>
  <c r="L129" i="20"/>
  <c r="M127" i="20"/>
  <c r="J124" i="20"/>
  <c r="K124" i="20" s="1"/>
  <c r="J122" i="20"/>
  <c r="K122" i="20" s="1"/>
  <c r="L118" i="20"/>
  <c r="M116" i="20"/>
  <c r="J111" i="20"/>
  <c r="K111" i="20" s="1"/>
  <c r="L109" i="20"/>
  <c r="M107" i="20"/>
  <c r="M105" i="20"/>
  <c r="L98" i="20"/>
  <c r="L96" i="20"/>
  <c r="O96" i="20" s="1"/>
  <c r="M94" i="20"/>
  <c r="J91" i="20"/>
  <c r="J89" i="20"/>
  <c r="K89" i="20" s="1"/>
  <c r="L87" i="20"/>
  <c r="L85" i="20"/>
  <c r="M82" i="20"/>
  <c r="L77" i="20"/>
  <c r="M74" i="20"/>
  <c r="L69" i="20"/>
  <c r="M66" i="20"/>
  <c r="L61" i="20"/>
  <c r="M58" i="20"/>
  <c r="L53" i="20"/>
  <c r="M50" i="20"/>
  <c r="L45" i="20"/>
  <c r="M42" i="20"/>
  <c r="L37" i="20"/>
  <c r="M34" i="20"/>
  <c r="L29" i="20"/>
  <c r="M26" i="20"/>
  <c r="L21" i="20"/>
  <c r="M18" i="20"/>
  <c r="L13" i="20"/>
  <c r="M10" i="20"/>
  <c r="L8" i="20"/>
  <c r="M204" i="20"/>
  <c r="J203" i="20"/>
  <c r="M201" i="20"/>
  <c r="L198" i="20"/>
  <c r="M196" i="20"/>
  <c r="J195" i="20"/>
  <c r="M193" i="20"/>
  <c r="L190" i="20"/>
  <c r="M188" i="20"/>
  <c r="J187" i="20"/>
  <c r="M185" i="20"/>
  <c r="L182" i="20"/>
  <c r="M180" i="20"/>
  <c r="J179" i="20"/>
  <c r="M177" i="20"/>
  <c r="L174" i="20"/>
  <c r="M172" i="20"/>
  <c r="J171" i="20"/>
  <c r="M169" i="20"/>
  <c r="L166" i="20"/>
  <c r="M164" i="20"/>
  <c r="J163" i="20"/>
  <c r="K163" i="20" s="1"/>
  <c r="O163" i="20" s="1"/>
  <c r="M161" i="20"/>
  <c r="L158" i="20"/>
  <c r="M156" i="20"/>
  <c r="J151" i="20"/>
  <c r="K151" i="20" s="1"/>
  <c r="L149" i="20"/>
  <c r="M147" i="20"/>
  <c r="M145" i="20"/>
  <c r="L138" i="20"/>
  <c r="L136" i="20"/>
  <c r="O136" i="20" s="1"/>
  <c r="M134" i="20"/>
  <c r="J131" i="20"/>
  <c r="J129" i="20"/>
  <c r="K129" i="20" s="1"/>
  <c r="L127" i="20"/>
  <c r="M125" i="20"/>
  <c r="J120" i="20"/>
  <c r="K120" i="20" s="1"/>
  <c r="J118" i="20"/>
  <c r="K118" i="20" s="1"/>
  <c r="L116" i="20"/>
  <c r="O116" i="20" s="1"/>
  <c r="M114" i="20"/>
  <c r="M112" i="20"/>
  <c r="J109" i="20"/>
  <c r="L107" i="20"/>
  <c r="L105" i="20"/>
  <c r="M103" i="20"/>
  <c r="J100" i="20"/>
  <c r="K100" i="20" s="1"/>
  <c r="J98" i="20"/>
  <c r="K98" i="20" s="1"/>
  <c r="L94" i="20"/>
  <c r="O94" i="20" s="1"/>
  <c r="M92" i="20"/>
  <c r="J87" i="20"/>
  <c r="K87" i="20" s="1"/>
  <c r="L82" i="20"/>
  <c r="M79" i="20"/>
  <c r="L74" i="20"/>
  <c r="M71" i="20"/>
  <c r="L66" i="20"/>
  <c r="M63" i="20"/>
  <c r="L58" i="20"/>
  <c r="M55" i="20"/>
  <c r="L50" i="20"/>
  <c r="M47" i="20"/>
  <c r="L42" i="20"/>
  <c r="M39" i="20"/>
  <c r="L34" i="20"/>
  <c r="M31" i="20"/>
  <c r="L26" i="20"/>
  <c r="M23" i="20"/>
  <c r="L18" i="20"/>
  <c r="M15" i="20"/>
  <c r="L10" i="20"/>
  <c r="H89" i="13"/>
  <c r="H83" i="13"/>
  <c r="H89" i="18"/>
  <c r="L40" i="19"/>
  <c r="L29" i="19"/>
  <c r="L24" i="19"/>
  <c r="U70" i="19"/>
  <c r="U56" i="19"/>
  <c r="U9" i="19"/>
  <c r="L33" i="19"/>
  <c r="L28" i="19"/>
  <c r="L8" i="19"/>
  <c r="U25" i="19"/>
  <c r="U82" i="19"/>
  <c r="L14" i="19"/>
  <c r="L37" i="19"/>
  <c r="L32" i="19"/>
  <c r="U77" i="19"/>
  <c r="U63" i="19"/>
  <c r="U49" i="19"/>
  <c r="U34" i="19"/>
  <c r="U73" i="19"/>
  <c r="U62" i="19"/>
  <c r="U48" i="19"/>
  <c r="U41" i="19"/>
  <c r="U72" i="19"/>
  <c r="U61" i="19"/>
  <c r="U47" i="19"/>
  <c r="U18" i="19"/>
  <c r="U71" i="19"/>
  <c r="U57" i="19"/>
  <c r="U40" i="19"/>
  <c r="U28" i="19"/>
  <c r="U10" i="19"/>
  <c r="M62" i="19"/>
  <c r="L47" i="19"/>
  <c r="M54" i="19"/>
  <c r="L39" i="19"/>
  <c r="L35" i="19"/>
  <c r="L31" i="19"/>
  <c r="L27" i="19"/>
  <c r="L23" i="19"/>
  <c r="L17" i="19"/>
  <c r="M9" i="19"/>
  <c r="M46" i="19"/>
  <c r="U76" i="19"/>
  <c r="U68" i="19"/>
  <c r="U60" i="19"/>
  <c r="U52" i="19"/>
  <c r="U46" i="19"/>
  <c r="U27" i="19"/>
  <c r="U17" i="19"/>
  <c r="L46" i="19"/>
  <c r="L42" i="19"/>
  <c r="L38" i="19"/>
  <c r="L34" i="19"/>
  <c r="L30" i="19"/>
  <c r="L26" i="19"/>
  <c r="L22" i="19"/>
  <c r="L16" i="19"/>
  <c r="U75" i="19"/>
  <c r="U67" i="19"/>
  <c r="U59" i="19"/>
  <c r="U51" i="19"/>
  <c r="U14" i="19"/>
  <c r="L49" i="19"/>
  <c r="L9" i="19"/>
  <c r="U74" i="19"/>
  <c r="U66" i="19"/>
  <c r="U58" i="19"/>
  <c r="U50" i="19"/>
  <c r="U13" i="19"/>
  <c r="M38" i="19"/>
  <c r="V82" i="19"/>
  <c r="V58" i="19"/>
  <c r="V31" i="19"/>
  <c r="V5" i="19"/>
  <c r="M83" i="19"/>
  <c r="M75" i="19"/>
  <c r="M67" i="19"/>
  <c r="M59" i="19"/>
  <c r="M51" i="19"/>
  <c r="M43" i="19"/>
  <c r="M35" i="19"/>
  <c r="M27" i="19"/>
  <c r="M19" i="19"/>
  <c r="M11" i="19"/>
  <c r="U44" i="19"/>
  <c r="U37" i="19"/>
  <c r="V34" i="19"/>
  <c r="U31" i="19"/>
  <c r="V27" i="19"/>
  <c r="V24" i="19"/>
  <c r="U21" i="19"/>
  <c r="V17" i="19"/>
  <c r="V13" i="19"/>
  <c r="V9" i="19"/>
  <c r="U6" i="19"/>
  <c r="M14" i="19"/>
  <c r="V78" i="19"/>
  <c r="V54" i="19"/>
  <c r="V37" i="19"/>
  <c r="V21" i="19"/>
  <c r="M80" i="19"/>
  <c r="M72" i="19"/>
  <c r="M64" i="19"/>
  <c r="M56" i="19"/>
  <c r="M48" i="19"/>
  <c r="M40" i="19"/>
  <c r="M32" i="19"/>
  <c r="M24" i="19"/>
  <c r="L19" i="19"/>
  <c r="M16" i="19"/>
  <c r="L11" i="19"/>
  <c r="M8" i="19"/>
  <c r="L6" i="19"/>
  <c r="V85" i="19"/>
  <c r="V81" i="19"/>
  <c r="V77" i="19"/>
  <c r="V73" i="19"/>
  <c r="V69" i="19"/>
  <c r="V65" i="19"/>
  <c r="V61" i="19"/>
  <c r="V57" i="19"/>
  <c r="V53" i="19"/>
  <c r="V49" i="19"/>
  <c r="V46" i="19"/>
  <c r="V43" i="19"/>
  <c r="V40" i="19"/>
  <c r="M30" i="19"/>
  <c r="V62" i="19"/>
  <c r="M85" i="19"/>
  <c r="M77" i="19"/>
  <c r="M69" i="19"/>
  <c r="M61" i="19"/>
  <c r="M53" i="19"/>
  <c r="M45" i="19"/>
  <c r="M37" i="19"/>
  <c r="M29" i="19"/>
  <c r="M21" i="19"/>
  <c r="M13" i="19"/>
  <c r="V36" i="19"/>
  <c r="V33" i="19"/>
  <c r="V30" i="19"/>
  <c r="V23" i="19"/>
  <c r="V20" i="19"/>
  <c r="V16" i="19"/>
  <c r="V12" i="19"/>
  <c r="V8" i="19"/>
  <c r="M82" i="19"/>
  <c r="M74" i="19"/>
  <c r="M66" i="19"/>
  <c r="M58" i="19"/>
  <c r="M50" i="19"/>
  <c r="M42" i="19"/>
  <c r="M34" i="19"/>
  <c r="M26" i="19"/>
  <c r="L21" i="19"/>
  <c r="M18" i="19"/>
  <c r="L13" i="19"/>
  <c r="M10" i="19"/>
  <c r="V84" i="19"/>
  <c r="V80" i="19"/>
  <c r="V76" i="19"/>
  <c r="V72" i="19"/>
  <c r="V68" i="19"/>
  <c r="V64" i="19"/>
  <c r="V60" i="19"/>
  <c r="V56" i="19"/>
  <c r="V52" i="19"/>
  <c r="V48" i="19"/>
  <c r="V42" i="19"/>
  <c r="V39" i="19"/>
  <c r="U36" i="19"/>
  <c r="U33" i="19"/>
  <c r="U30" i="19"/>
  <c r="V26" i="19"/>
  <c r="U23" i="19"/>
  <c r="U20" i="19"/>
  <c r="U16" i="19"/>
  <c r="U12" i="19"/>
  <c r="U8" i="19"/>
  <c r="M6" i="19"/>
  <c r="V70" i="19"/>
  <c r="V44" i="19"/>
  <c r="M79" i="19"/>
  <c r="M71" i="19"/>
  <c r="M63" i="19"/>
  <c r="M55" i="19"/>
  <c r="M47" i="19"/>
  <c r="M39" i="19"/>
  <c r="M31" i="19"/>
  <c r="M23" i="19"/>
  <c r="L18" i="19"/>
  <c r="M15" i="19"/>
  <c r="L10" i="19"/>
  <c r="M7" i="19"/>
  <c r="U42" i="19"/>
  <c r="U39" i="19"/>
  <c r="V32" i="19"/>
  <c r="V29" i="19"/>
  <c r="U26" i="19"/>
  <c r="V22" i="19"/>
  <c r="V19" i="19"/>
  <c r="V15" i="19"/>
  <c r="V11" i="19"/>
  <c r="V7" i="19"/>
  <c r="M22" i="19"/>
  <c r="V66" i="19"/>
  <c r="M84" i="19"/>
  <c r="M76" i="19"/>
  <c r="M68" i="19"/>
  <c r="M60" i="19"/>
  <c r="M52" i="19"/>
  <c r="M44" i="19"/>
  <c r="M36" i="19"/>
  <c r="M28" i="19"/>
  <c r="M20" i="19"/>
  <c r="L15" i="19"/>
  <c r="M12" i="19"/>
  <c r="L7" i="19"/>
  <c r="V83" i="19"/>
  <c r="V79" i="19"/>
  <c r="V75" i="19"/>
  <c r="V71" i="19"/>
  <c r="V67" i="19"/>
  <c r="V63" i="19"/>
  <c r="V59" i="19"/>
  <c r="V55" i="19"/>
  <c r="V51" i="19"/>
  <c r="V47" i="19"/>
  <c r="V45" i="19"/>
  <c r="V38" i="19"/>
  <c r="U32" i="19"/>
  <c r="U29" i="19"/>
  <c r="U22" i="19"/>
  <c r="U19" i="19"/>
  <c r="U15" i="19"/>
  <c r="U11" i="19"/>
  <c r="U7" i="19"/>
  <c r="V74" i="19"/>
  <c r="V50" i="19"/>
  <c r="M81" i="19"/>
  <c r="M73" i="19"/>
  <c r="M65" i="19"/>
  <c r="M57" i="19"/>
  <c r="M49" i="19"/>
  <c r="M41" i="19"/>
  <c r="M33" i="19"/>
  <c r="M25" i="19"/>
  <c r="L20" i="19"/>
  <c r="M17" i="19"/>
  <c r="U45" i="19"/>
  <c r="V41" i="19"/>
  <c r="V35" i="19"/>
  <c r="V28" i="19"/>
  <c r="V25" i="19"/>
  <c r="V18" i="19"/>
  <c r="V14" i="19"/>
  <c r="V10" i="19"/>
  <c r="AQ25" i="20"/>
  <c r="AS25" i="20"/>
  <c r="AQ30" i="20"/>
  <c r="AR30" i="20"/>
  <c r="AS30" i="20"/>
  <c r="H84" i="20"/>
  <c r="AN25" i="20"/>
  <c r="AR25" i="20" s="1"/>
  <c r="AT30" i="20"/>
  <c r="H91" i="20"/>
  <c r="AL5" i="20"/>
  <c r="AO6" i="20"/>
  <c r="AN8" i="20"/>
  <c r="AO13" i="20"/>
  <c r="AO15" i="20"/>
  <c r="AM19" i="20"/>
  <c r="AO22" i="20"/>
  <c r="AO24" i="20"/>
  <c r="AM26" i="20"/>
  <c r="AM28" i="20"/>
  <c r="AN33" i="20"/>
  <c r="AO35" i="20"/>
  <c r="AP35" i="20"/>
  <c r="AL29" i="20"/>
  <c r="AT25" i="20"/>
  <c r="AL22" i="20"/>
  <c r="AP18" i="20"/>
  <c r="AL15" i="20"/>
  <c r="AR15" i="20" s="1"/>
  <c r="AL12" i="20"/>
  <c r="AL8" i="20"/>
  <c r="AT8" i="20" s="1"/>
  <c r="AE35" i="20"/>
  <c r="AD35" i="20"/>
  <c r="AB41" i="20"/>
  <c r="AB23" i="20"/>
  <c r="H92" i="20"/>
  <c r="AM5" i="20"/>
  <c r="AO8" i="20"/>
  <c r="AM10" i="20"/>
  <c r="AM12" i="20"/>
  <c r="AM17" i="20"/>
  <c r="AN19" i="20"/>
  <c r="AR19" i="20" s="1"/>
  <c r="AM23" i="20"/>
  <c r="AN26" i="20"/>
  <c r="AN28" i="20"/>
  <c r="AM32" i="20"/>
  <c r="AQ32" i="20" s="1"/>
  <c r="AO33" i="20"/>
  <c r="AL35" i="20"/>
  <c r="AT35" i="20" s="1"/>
  <c r="AP31" i="20"/>
  <c r="AP28" i="20"/>
  <c r="AP24" i="20"/>
  <c r="AL18" i="20"/>
  <c r="AP11" i="20"/>
  <c r="AE29" i="20"/>
  <c r="AD31" i="20"/>
  <c r="AC35" i="20"/>
  <c r="H93" i="20"/>
  <c r="AN5" i="20"/>
  <c r="AM7" i="20"/>
  <c r="AN10" i="20"/>
  <c r="AN12" i="20"/>
  <c r="AM14" i="20"/>
  <c r="AN17" i="20"/>
  <c r="AO19" i="20"/>
  <c r="AM21" i="20"/>
  <c r="AN23" i="20"/>
  <c r="AO26" i="20"/>
  <c r="AO28" i="20"/>
  <c r="AN32" i="20"/>
  <c r="AR32" i="20" s="1"/>
  <c r="AP34" i="20"/>
  <c r="AL31" i="20"/>
  <c r="AL28" i="20"/>
  <c r="AL24" i="20"/>
  <c r="AP21" i="20"/>
  <c r="AP17" i="20"/>
  <c r="AP14" i="20"/>
  <c r="AL11" i="20"/>
  <c r="AP7" i="20"/>
  <c r="AE26" i="20"/>
  <c r="AD29" i="20"/>
  <c r="AB35" i="20"/>
  <c r="AO5" i="20"/>
  <c r="AN7" i="20"/>
  <c r="AO10" i="20"/>
  <c r="AO12" i="20"/>
  <c r="AN14" i="20"/>
  <c r="AM16" i="20"/>
  <c r="AO17" i="20"/>
  <c r="AN21" i="20"/>
  <c r="AO23" i="20"/>
  <c r="AM27" i="20"/>
  <c r="AO32" i="20"/>
  <c r="AS32" i="20" s="1"/>
  <c r="AM34" i="20"/>
  <c r="AL34" i="20"/>
  <c r="AP27" i="20"/>
  <c r="AL21" i="20"/>
  <c r="AL17" i="20"/>
  <c r="AL14" i="20"/>
  <c r="AP10" i="20"/>
  <c r="AL7" i="20"/>
  <c r="AE23" i="20"/>
  <c r="AD26" i="20"/>
  <c r="AC29" i="20"/>
  <c r="AP5" i="20"/>
  <c r="AO7" i="20"/>
  <c r="AM11" i="20"/>
  <c r="AO14" i="20"/>
  <c r="AN16" i="20"/>
  <c r="AO21" i="20"/>
  <c r="AN27" i="20"/>
  <c r="AM31" i="20"/>
  <c r="AN34" i="20"/>
  <c r="AP33" i="20"/>
  <c r="AL27" i="20"/>
  <c r="AP23" i="20"/>
  <c r="AP20" i="20"/>
  <c r="AP16" i="20"/>
  <c r="AL10" i="20"/>
  <c r="AP6" i="20"/>
  <c r="AE19" i="20"/>
  <c r="AD23" i="20"/>
  <c r="AB29" i="20"/>
  <c r="AR22" i="20"/>
  <c r="AM9" i="20"/>
  <c r="AN11" i="20"/>
  <c r="AO16" i="20"/>
  <c r="AM18" i="20"/>
  <c r="AM20" i="20"/>
  <c r="AO27" i="20"/>
  <c r="AM29" i="20"/>
  <c r="AN31" i="20"/>
  <c r="AO34" i="20"/>
  <c r="AL33" i="20"/>
  <c r="AP26" i="20"/>
  <c r="AL23" i="20"/>
  <c r="AL20" i="20"/>
  <c r="AL16" i="20"/>
  <c r="AP13" i="20"/>
  <c r="AP9" i="20"/>
  <c r="AL6" i="20"/>
  <c r="AR6" i="20" s="1"/>
  <c r="AE11" i="20"/>
  <c r="AC47" i="20"/>
  <c r="AC26" i="20"/>
  <c r="H89" i="20"/>
  <c r="AM6" i="20"/>
  <c r="AN9" i="20"/>
  <c r="AO11" i="20"/>
  <c r="AM13" i="20"/>
  <c r="AM15" i="20"/>
  <c r="AQ15" i="20" s="1"/>
  <c r="AN18" i="20"/>
  <c r="AN20" i="20"/>
  <c r="AM22" i="20"/>
  <c r="AM24" i="20"/>
  <c r="AN29" i="20"/>
  <c r="AO31" i="20"/>
  <c r="AM35" i="20"/>
  <c r="AP32" i="20"/>
  <c r="AT32" i="20" s="1"/>
  <c r="AL26" i="20"/>
  <c r="AP19" i="20"/>
  <c r="AT19" i="20" s="1"/>
  <c r="AL13" i="20"/>
  <c r="AL9" i="20"/>
  <c r="AE47" i="20"/>
  <c r="AD47" i="20"/>
  <c r="AB47" i="20"/>
  <c r="AB26" i="20"/>
  <c r="L79" i="13"/>
  <c r="L70" i="13"/>
  <c r="L55" i="13"/>
  <c r="L50" i="13"/>
  <c r="L45" i="13"/>
  <c r="L40" i="13"/>
  <c r="L24" i="13"/>
  <c r="U85" i="13"/>
  <c r="U80" i="13"/>
  <c r="U75" i="13"/>
  <c r="U69" i="13"/>
  <c r="U63" i="13"/>
  <c r="V56" i="13"/>
  <c r="V28" i="13"/>
  <c r="L74" i="13"/>
  <c r="L64" i="13"/>
  <c r="L59" i="13"/>
  <c r="L35" i="13"/>
  <c r="L29" i="13"/>
  <c r="V68" i="13"/>
  <c r="V61" i="13"/>
  <c r="U54" i="13"/>
  <c r="V27" i="13"/>
  <c r="L83" i="13"/>
  <c r="L49" i="13"/>
  <c r="U84" i="13"/>
  <c r="U79" i="13"/>
  <c r="U73" i="13"/>
  <c r="V67" i="13"/>
  <c r="U61" i="13"/>
  <c r="U53" i="13"/>
  <c r="U22" i="13"/>
  <c r="L68" i="13"/>
  <c r="L53" i="13"/>
  <c r="L38" i="13"/>
  <c r="L34" i="13"/>
  <c r="L15" i="13"/>
  <c r="U67" i="13"/>
  <c r="V60" i="13"/>
  <c r="U46" i="13"/>
  <c r="V19" i="13"/>
  <c r="L76" i="13"/>
  <c r="L72" i="13"/>
  <c r="L57" i="13"/>
  <c r="L42" i="13"/>
  <c r="L21" i="13"/>
  <c r="U83" i="13"/>
  <c r="U77" i="13"/>
  <c r="U72" i="13"/>
  <c r="V59" i="13"/>
  <c r="U45" i="13"/>
  <c r="U14" i="13"/>
  <c r="U57" i="13"/>
  <c r="L61" i="13"/>
  <c r="L52" i="13"/>
  <c r="L37" i="13"/>
  <c r="U65" i="13"/>
  <c r="U59" i="13"/>
  <c r="L80" i="13"/>
  <c r="L71" i="13"/>
  <c r="L56" i="13"/>
  <c r="L46" i="13"/>
  <c r="L41" i="13"/>
  <c r="L25" i="13"/>
  <c r="L9" i="13"/>
  <c r="U81" i="13"/>
  <c r="U76" i="13"/>
  <c r="U71" i="13"/>
  <c r="U38" i="13"/>
  <c r="G27" i="13"/>
  <c r="G30" i="13"/>
  <c r="G32" i="18"/>
  <c r="T194" i="21"/>
  <c r="X194" i="21" s="1"/>
  <c r="T192" i="21"/>
  <c r="X192" i="21" s="1"/>
  <c r="T190" i="21"/>
  <c r="X190" i="21" s="1"/>
  <c r="T198" i="21"/>
  <c r="X198" i="21" s="1"/>
  <c r="T196" i="21"/>
  <c r="X196" i="21" s="1"/>
  <c r="T188" i="21"/>
  <c r="X188" i="21" s="1"/>
  <c r="T202" i="21"/>
  <c r="X202" i="21" s="1"/>
  <c r="T200" i="21"/>
  <c r="X200" i="21" s="1"/>
  <c r="T204" i="21"/>
  <c r="X204" i="21" s="1"/>
  <c r="T181" i="21"/>
  <c r="X181" i="21" s="1"/>
  <c r="T172" i="21"/>
  <c r="X172" i="21" s="1"/>
  <c r="X167" i="21"/>
  <c r="T161" i="21"/>
  <c r="X161" i="21" s="1"/>
  <c r="T148" i="21"/>
  <c r="X148" i="21" s="1"/>
  <c r="T141" i="21"/>
  <c r="X141" i="21" s="1"/>
  <c r="T132" i="21"/>
  <c r="X132" i="21" s="1"/>
  <c r="X127" i="21"/>
  <c r="T110" i="21"/>
  <c r="X110" i="21" s="1"/>
  <c r="X103" i="21"/>
  <c r="T97" i="21"/>
  <c r="X97" i="21" s="1"/>
  <c r="T78" i="21"/>
  <c r="X78" i="21" s="1"/>
  <c r="X67" i="21"/>
  <c r="T61" i="21"/>
  <c r="X61" i="21" s="1"/>
  <c r="T57" i="21"/>
  <c r="X57" i="21" s="1"/>
  <c r="T53" i="21"/>
  <c r="X53" i="21" s="1"/>
  <c r="T49" i="21"/>
  <c r="X49" i="21" s="1"/>
  <c r="T30" i="21"/>
  <c r="X30" i="21" s="1"/>
  <c r="T22" i="21"/>
  <c r="X22" i="21" s="1"/>
  <c r="X11" i="21"/>
  <c r="T169" i="21"/>
  <c r="X169" i="21" s="1"/>
  <c r="X154" i="21"/>
  <c r="T154" i="21"/>
  <c r="T145" i="21"/>
  <c r="X145" i="21" s="1"/>
  <c r="T105" i="21"/>
  <c r="X105" i="21" s="1"/>
  <c r="X86" i="21"/>
  <c r="T86" i="21"/>
  <c r="T73" i="21"/>
  <c r="X73" i="21" s="1"/>
  <c r="T69" i="21"/>
  <c r="X69" i="21" s="1"/>
  <c r="T28" i="21"/>
  <c r="X28" i="21" s="1"/>
  <c r="T9" i="21"/>
  <c r="X9" i="21" s="1"/>
  <c r="T7" i="21"/>
  <c r="X7" i="21" s="1"/>
  <c r="X186" i="21"/>
  <c r="T185" i="21"/>
  <c r="X185" i="21" s="1"/>
  <c r="T174" i="21"/>
  <c r="X174" i="21" s="1"/>
  <c r="X171" i="21"/>
  <c r="T165" i="21"/>
  <c r="X165" i="21" s="1"/>
  <c r="T150" i="21"/>
  <c r="X150" i="21" s="1"/>
  <c r="X147" i="21"/>
  <c r="T134" i="21"/>
  <c r="X134" i="21" s="1"/>
  <c r="T125" i="21"/>
  <c r="X125" i="21" s="1"/>
  <c r="T114" i="21"/>
  <c r="X114" i="21" s="1"/>
  <c r="X107" i="21"/>
  <c r="T101" i="21"/>
  <c r="X101" i="21" s="1"/>
  <c r="T82" i="21"/>
  <c r="X82" i="21" s="1"/>
  <c r="X75" i="21"/>
  <c r="T65" i="21"/>
  <c r="X65" i="21" s="1"/>
  <c r="T34" i="21"/>
  <c r="X34" i="21" s="1"/>
  <c r="X203" i="21"/>
  <c r="X199" i="21"/>
  <c r="T178" i="21"/>
  <c r="X178" i="21" s="1"/>
  <c r="T158" i="21"/>
  <c r="X158" i="21" s="1"/>
  <c r="T138" i="21"/>
  <c r="X138" i="21" s="1"/>
  <c r="T120" i="21"/>
  <c r="X120" i="21"/>
  <c r="T109" i="21"/>
  <c r="X109" i="21" s="1"/>
  <c r="T90" i="21"/>
  <c r="X90" i="21" s="1"/>
  <c r="T77" i="21"/>
  <c r="X77" i="21"/>
  <c r="T42" i="21"/>
  <c r="X42" i="21" s="1"/>
  <c r="T15" i="21"/>
  <c r="X15" i="21" s="1"/>
  <c r="T176" i="21"/>
  <c r="X176" i="21"/>
  <c r="T129" i="21"/>
  <c r="X129" i="21"/>
  <c r="T118" i="21"/>
  <c r="X118" i="21" s="1"/>
  <c r="T38" i="21"/>
  <c r="X38" i="21" s="1"/>
  <c r="T25" i="21"/>
  <c r="X25" i="21" s="1"/>
  <c r="T180" i="21"/>
  <c r="X180" i="21" s="1"/>
  <c r="T173" i="21"/>
  <c r="X173" i="21" s="1"/>
  <c r="T160" i="21"/>
  <c r="X160" i="21" s="1"/>
  <c r="X155" i="21"/>
  <c r="T149" i="21"/>
  <c r="X149" i="21" s="1"/>
  <c r="T140" i="21"/>
  <c r="X140" i="21" s="1"/>
  <c r="T133" i="21"/>
  <c r="X133" i="21" s="1"/>
  <c r="T122" i="21"/>
  <c r="X122" i="21" s="1"/>
  <c r="X119" i="21"/>
  <c r="T113" i="21"/>
  <c r="X113" i="21"/>
  <c r="T94" i="21"/>
  <c r="X94" i="21" s="1"/>
  <c r="X87" i="21"/>
  <c r="T81" i="21"/>
  <c r="X81" i="21" s="1"/>
  <c r="T46" i="21"/>
  <c r="X46" i="21" s="1"/>
  <c r="X39" i="21"/>
  <c r="T33" i="21"/>
  <c r="X33" i="21"/>
  <c r="T20" i="21"/>
  <c r="X20" i="21" s="1"/>
  <c r="X6" i="21"/>
  <c r="X182" i="21"/>
  <c r="T182" i="21"/>
  <c r="X179" i="21"/>
  <c r="T164" i="21"/>
  <c r="X164" i="21"/>
  <c r="X162" i="21"/>
  <c r="T162" i="21"/>
  <c r="X159" i="21"/>
  <c r="T153" i="21"/>
  <c r="X153" i="21" s="1"/>
  <c r="T142" i="21"/>
  <c r="X142" i="21" s="1"/>
  <c r="X139" i="21"/>
  <c r="T124" i="21"/>
  <c r="X124" i="21" s="1"/>
  <c r="T117" i="21"/>
  <c r="X117" i="21" s="1"/>
  <c r="T98" i="21"/>
  <c r="X98" i="21" s="1"/>
  <c r="X91" i="21"/>
  <c r="T85" i="21"/>
  <c r="X85" i="21" s="1"/>
  <c r="X62" i="21"/>
  <c r="T62" i="21"/>
  <c r="T58" i="21"/>
  <c r="X58" i="21" s="1"/>
  <c r="X54" i="21"/>
  <c r="T54" i="21"/>
  <c r="X50" i="21"/>
  <c r="T50" i="21"/>
  <c r="X43" i="21"/>
  <c r="T37" i="21"/>
  <c r="X37" i="21"/>
  <c r="X29" i="21"/>
  <c r="T18" i="21"/>
  <c r="X18" i="21" s="1"/>
  <c r="T13" i="21"/>
  <c r="X13" i="21" s="1"/>
  <c r="T10" i="21"/>
  <c r="X10" i="21" s="1"/>
  <c r="T136" i="21"/>
  <c r="X136" i="21" s="1"/>
  <c r="T177" i="21"/>
  <c r="X177" i="21" s="1"/>
  <c r="T166" i="21"/>
  <c r="X166" i="21" s="1"/>
  <c r="T157" i="21"/>
  <c r="X157" i="21" s="1"/>
  <c r="T144" i="21"/>
  <c r="X144" i="21" s="1"/>
  <c r="T137" i="21"/>
  <c r="X137" i="21" s="1"/>
  <c r="T126" i="21"/>
  <c r="X126" i="21" s="1"/>
  <c r="T102" i="21"/>
  <c r="X102" i="21" s="1"/>
  <c r="T89" i="21"/>
  <c r="X89" i="21" s="1"/>
  <c r="X66" i="21"/>
  <c r="T66" i="21"/>
  <c r="T41" i="21"/>
  <c r="X41" i="21" s="1"/>
  <c r="T16" i="21"/>
  <c r="X16" i="21" s="1"/>
  <c r="T8" i="21"/>
  <c r="X8" i="21" s="1"/>
  <c r="X183" i="21"/>
  <c r="T170" i="21"/>
  <c r="X170" i="21" s="1"/>
  <c r="X146" i="21"/>
  <c r="T146" i="21"/>
  <c r="X143" i="21"/>
  <c r="T130" i="21"/>
  <c r="X130" i="21" s="1"/>
  <c r="T121" i="21"/>
  <c r="X121" i="21" s="1"/>
  <c r="T106" i="21"/>
  <c r="X106" i="21" s="1"/>
  <c r="X99" i="21"/>
  <c r="T93" i="21"/>
  <c r="X93" i="21"/>
  <c r="T74" i="21"/>
  <c r="X74" i="21" s="1"/>
  <c r="T70" i="21"/>
  <c r="X70" i="21" s="1"/>
  <c r="X63" i="21"/>
  <c r="T45" i="21"/>
  <c r="X45" i="21" s="1"/>
  <c r="T27" i="21"/>
  <c r="X27" i="21" s="1"/>
  <c r="T24" i="21"/>
  <c r="X24" i="21" s="1"/>
  <c r="G27" i="21"/>
  <c r="G28" i="21"/>
  <c r="X17" i="21"/>
  <c r="X184" i="21"/>
  <c r="X168" i="21"/>
  <c r="X156" i="21"/>
  <c r="X152" i="21"/>
  <c r="X128" i="21"/>
  <c r="X116" i="21"/>
  <c r="X112" i="21"/>
  <c r="X108" i="21"/>
  <c r="X104" i="21"/>
  <c r="X100" i="21"/>
  <c r="X96" i="21"/>
  <c r="X92" i="21"/>
  <c r="X88" i="21"/>
  <c r="X84" i="21"/>
  <c r="X80" i="21"/>
  <c r="X76" i="21"/>
  <c r="X72" i="21"/>
  <c r="X68" i="21"/>
  <c r="X64" i="21"/>
  <c r="X60" i="21"/>
  <c r="X56" i="21"/>
  <c r="X52" i="21"/>
  <c r="X48" i="21"/>
  <c r="X44" i="21"/>
  <c r="X40" i="21"/>
  <c r="X36" i="21"/>
  <c r="X32" i="21"/>
  <c r="X26" i="21"/>
  <c r="X23" i="21"/>
  <c r="X19" i="21"/>
  <c r="T118" i="26"/>
  <c r="X118" i="26" s="1"/>
  <c r="T144" i="26"/>
  <c r="X144" i="26" s="1"/>
  <c r="T150" i="26"/>
  <c r="X150" i="26" s="1"/>
  <c r="T134" i="26"/>
  <c r="X134" i="26" s="1"/>
  <c r="T102" i="26"/>
  <c r="X102" i="26" s="1"/>
  <c r="T154" i="26"/>
  <c r="X154" i="26" s="1"/>
  <c r="T138" i="26"/>
  <c r="X138" i="26" s="1"/>
  <c r="T122" i="26"/>
  <c r="X122" i="26"/>
  <c r="T106" i="26"/>
  <c r="X106" i="26" s="1"/>
  <c r="T148" i="26"/>
  <c r="X148" i="26" s="1"/>
  <c r="T142" i="26"/>
  <c r="X142" i="26" s="1"/>
  <c r="T126" i="26"/>
  <c r="X126" i="26"/>
  <c r="T110" i="26"/>
  <c r="X110" i="26" s="1"/>
  <c r="T152" i="26"/>
  <c r="X152" i="26" s="1"/>
  <c r="T136" i="26"/>
  <c r="X136" i="26" s="1"/>
  <c r="T146" i="26"/>
  <c r="X146" i="26" s="1"/>
  <c r="T130" i="26"/>
  <c r="X130" i="26" s="1"/>
  <c r="T114" i="26"/>
  <c r="X114" i="26" s="1"/>
  <c r="T132" i="26"/>
  <c r="X132" i="26" s="1"/>
  <c r="T140" i="26"/>
  <c r="X140" i="26" s="1"/>
  <c r="T60" i="26"/>
  <c r="X60" i="26" s="1"/>
  <c r="T205" i="26"/>
  <c r="X205" i="26" s="1"/>
  <c r="T196" i="26"/>
  <c r="X196" i="26" s="1"/>
  <c r="T172" i="26"/>
  <c r="X172" i="26" s="1"/>
  <c r="X97" i="26"/>
  <c r="T86" i="26"/>
  <c r="X86" i="26" s="1"/>
  <c r="X81" i="26"/>
  <c r="T70" i="26"/>
  <c r="X70" i="26" s="1"/>
  <c r="X65" i="26"/>
  <c r="T54" i="26"/>
  <c r="X54" i="26" s="1"/>
  <c r="X49" i="26"/>
  <c r="T38" i="26"/>
  <c r="X38" i="26" s="1"/>
  <c r="X33" i="26"/>
  <c r="T198" i="26"/>
  <c r="X198" i="26" s="1"/>
  <c r="T193" i="26"/>
  <c r="X193" i="26" s="1"/>
  <c r="T177" i="26"/>
  <c r="X177" i="26" s="1"/>
  <c r="T162" i="26"/>
  <c r="X162" i="26"/>
  <c r="T92" i="26"/>
  <c r="X92" i="26" s="1"/>
  <c r="T76" i="26"/>
  <c r="X76" i="26" s="1"/>
  <c r="T184" i="26"/>
  <c r="X184" i="26" s="1"/>
  <c r="T165" i="26"/>
  <c r="X165" i="26" s="1"/>
  <c r="X129" i="26"/>
  <c r="X125" i="26"/>
  <c r="X121" i="26"/>
  <c r="X117" i="26"/>
  <c r="X113" i="26"/>
  <c r="X109" i="26"/>
  <c r="X105" i="26"/>
  <c r="X101" i="26"/>
  <c r="T96" i="26"/>
  <c r="X96" i="26" s="1"/>
  <c r="X91" i="26"/>
  <c r="T80" i="26"/>
  <c r="X80" i="26" s="1"/>
  <c r="X75" i="26"/>
  <c r="T64" i="26"/>
  <c r="X64" i="26" s="1"/>
  <c r="X59" i="26"/>
  <c r="T48" i="26"/>
  <c r="X48" i="26" s="1"/>
  <c r="X43" i="26"/>
  <c r="T32" i="26"/>
  <c r="X32" i="26" s="1"/>
  <c r="X27" i="26"/>
  <c r="T202" i="26"/>
  <c r="X202" i="26" s="1"/>
  <c r="T179" i="26"/>
  <c r="X179" i="26" s="1"/>
  <c r="T174" i="26"/>
  <c r="X174" i="26" s="1"/>
  <c r="T124" i="26"/>
  <c r="X124" i="26" s="1"/>
  <c r="T104" i="26"/>
  <c r="X104" i="26" s="1"/>
  <c r="X85" i="26"/>
  <c r="X69" i="26"/>
  <c r="T58" i="26"/>
  <c r="X58" i="26" s="1"/>
  <c r="X37" i="26"/>
  <c r="T26" i="26"/>
  <c r="X26" i="26" s="1"/>
  <c r="T195" i="26"/>
  <c r="X195" i="26"/>
  <c r="T190" i="26"/>
  <c r="X190" i="26" s="1"/>
  <c r="T171" i="26"/>
  <c r="X171" i="26" s="1"/>
  <c r="T164" i="26"/>
  <c r="X164" i="26" s="1"/>
  <c r="X159" i="26"/>
  <c r="X157" i="26"/>
  <c r="T28" i="26"/>
  <c r="X28" i="26" s="1"/>
  <c r="T128" i="26"/>
  <c r="X128" i="26" s="1"/>
  <c r="T120" i="26"/>
  <c r="X120" i="26" s="1"/>
  <c r="T116" i="26"/>
  <c r="X116" i="26" s="1"/>
  <c r="T112" i="26"/>
  <c r="X112" i="26" s="1"/>
  <c r="T108" i="26"/>
  <c r="X108" i="26" s="1"/>
  <c r="T100" i="26"/>
  <c r="X100" i="26" s="1"/>
  <c r="T90" i="26"/>
  <c r="X90" i="26" s="1"/>
  <c r="T74" i="26"/>
  <c r="X74" i="26" s="1"/>
  <c r="X53" i="26"/>
  <c r="T42" i="26"/>
  <c r="X42" i="26" s="1"/>
  <c r="X95" i="26"/>
  <c r="T84" i="26"/>
  <c r="X84" i="26" s="1"/>
  <c r="X79" i="26"/>
  <c r="T68" i="26"/>
  <c r="X68" i="26" s="1"/>
  <c r="X63" i="26"/>
  <c r="T52" i="26"/>
  <c r="X52" i="26" s="1"/>
  <c r="X47" i="26"/>
  <c r="T36" i="26"/>
  <c r="X36" i="26" s="1"/>
  <c r="X31" i="26"/>
  <c r="X21" i="26"/>
  <c r="X17" i="26"/>
  <c r="X13" i="26"/>
  <c r="T192" i="26"/>
  <c r="X192" i="26" s="1"/>
  <c r="T176" i="26"/>
  <c r="X176" i="26" s="1"/>
  <c r="T161" i="26"/>
  <c r="X161" i="26" s="1"/>
  <c r="T6" i="26"/>
  <c r="X6" i="26" s="1"/>
  <c r="T94" i="26"/>
  <c r="X94" i="26" s="1"/>
  <c r="X89" i="26"/>
  <c r="T78" i="26"/>
  <c r="X78" i="26" s="1"/>
  <c r="X73" i="26"/>
  <c r="T62" i="26"/>
  <c r="X62" i="26" s="1"/>
  <c r="T46" i="26"/>
  <c r="X46" i="26" s="1"/>
  <c r="X41" i="26"/>
  <c r="T30" i="26"/>
  <c r="X30" i="26" s="1"/>
  <c r="X25" i="26"/>
  <c r="T173" i="26"/>
  <c r="X173" i="26" s="1"/>
  <c r="T166" i="26"/>
  <c r="X166" i="26" s="1"/>
  <c r="T44" i="26"/>
  <c r="X44" i="26" s="1"/>
  <c r="X57" i="26"/>
  <c r="X127" i="26"/>
  <c r="X123" i="26"/>
  <c r="X119" i="26"/>
  <c r="X115" i="26"/>
  <c r="X111" i="26"/>
  <c r="X107" i="26"/>
  <c r="X103" i="26"/>
  <c r="X99" i="26"/>
  <c r="T88" i="26"/>
  <c r="X88" i="26" s="1"/>
  <c r="X83" i="26"/>
  <c r="T72" i="26"/>
  <c r="X72" i="26" s="1"/>
  <c r="X67" i="26"/>
  <c r="T56" i="26"/>
  <c r="X56" i="26" s="1"/>
  <c r="X51" i="26"/>
  <c r="T40" i="26"/>
  <c r="X40" i="26"/>
  <c r="X35" i="26"/>
  <c r="C114" i="26" s="1"/>
  <c r="T24" i="26"/>
  <c r="X24" i="26" s="1"/>
  <c r="X9" i="26"/>
  <c r="T201" i="26"/>
  <c r="X201" i="26" s="1"/>
  <c r="T199" i="26"/>
  <c r="X199" i="26"/>
  <c r="X194" i="26"/>
  <c r="X187" i="26"/>
  <c r="T182" i="26"/>
  <c r="X182" i="26" s="1"/>
  <c r="T168" i="26"/>
  <c r="X168" i="26" s="1"/>
  <c r="T156" i="26"/>
  <c r="X156" i="26" s="1"/>
  <c r="T98" i="26"/>
  <c r="X98" i="26"/>
  <c r="X93" i="26"/>
  <c r="T87" i="26"/>
  <c r="X87" i="26" s="1"/>
  <c r="T82" i="26"/>
  <c r="X82" i="26" s="1"/>
  <c r="X77" i="26"/>
  <c r="T71" i="26"/>
  <c r="X71" i="26" s="1"/>
  <c r="T66" i="26"/>
  <c r="X66" i="26" s="1"/>
  <c r="X61" i="26"/>
  <c r="T55" i="26"/>
  <c r="X55" i="26" s="1"/>
  <c r="T50" i="26"/>
  <c r="X50" i="26" s="1"/>
  <c r="X45" i="26"/>
  <c r="T39" i="26"/>
  <c r="X39" i="26" s="1"/>
  <c r="T34" i="26"/>
  <c r="X34" i="26"/>
  <c r="X29" i="26"/>
  <c r="T23" i="26"/>
  <c r="X23" i="26" s="1"/>
  <c r="T19" i="26"/>
  <c r="X19" i="26" s="1"/>
  <c r="T15" i="26"/>
  <c r="X15" i="26" s="1"/>
  <c r="T11" i="26"/>
  <c r="X11" i="26" s="1"/>
  <c r="T203" i="26"/>
  <c r="X203" i="26" s="1"/>
  <c r="T191" i="26"/>
  <c r="X191" i="26" s="1"/>
  <c r="T175" i="26"/>
  <c r="X175" i="26" s="1"/>
  <c r="T170" i="26"/>
  <c r="X170" i="26" s="1"/>
  <c r="T160" i="26"/>
  <c r="X160" i="26" s="1"/>
  <c r="G27" i="26"/>
  <c r="X22" i="26"/>
  <c r="X20" i="26"/>
  <c r="X18" i="26"/>
  <c r="X16" i="26"/>
  <c r="G33" i="20"/>
  <c r="G31" i="20"/>
  <c r="Q32" i="20" s="1"/>
  <c r="G32" i="20"/>
  <c r="Q42" i="20"/>
  <c r="Q54" i="20"/>
  <c r="Q62" i="20"/>
  <c r="Q56" i="20"/>
  <c r="G26" i="20"/>
  <c r="G25" i="20"/>
  <c r="G30" i="20"/>
  <c r="G29" i="20"/>
  <c r="Q53" i="20"/>
  <c r="Q48" i="20"/>
  <c r="Q38" i="20"/>
  <c r="Q41" i="20"/>
  <c r="G27" i="20"/>
  <c r="G28" i="20"/>
  <c r="Q34" i="20"/>
  <c r="Q31" i="20"/>
  <c r="Q33" i="20"/>
  <c r="Q35" i="20"/>
  <c r="O154" i="20"/>
  <c r="O138" i="20"/>
  <c r="O130" i="20"/>
  <c r="O114" i="20"/>
  <c r="O106" i="20"/>
  <c r="O90" i="20"/>
  <c r="J10" i="20"/>
  <c r="K9" i="20"/>
  <c r="O148" i="20"/>
  <c r="O132" i="20"/>
  <c r="O124" i="20"/>
  <c r="O100" i="20"/>
  <c r="O92" i="20"/>
  <c r="AD5" i="20"/>
  <c r="AB5" i="20"/>
  <c r="AC6" i="20"/>
  <c r="AB10" i="20"/>
  <c r="AB14" i="20"/>
  <c r="AB18" i="20"/>
  <c r="AB22" i="20"/>
  <c r="AB30" i="20"/>
  <c r="AB34" i="20"/>
  <c r="AC37" i="20"/>
  <c r="AB40" i="20"/>
  <c r="AC45" i="20"/>
  <c r="AB48" i="20"/>
  <c r="AD13" i="20"/>
  <c r="AD21" i="20"/>
  <c r="AE9" i="20"/>
  <c r="AE17" i="20"/>
  <c r="AE25" i="20"/>
  <c r="AE33" i="20"/>
  <c r="AB7" i="20"/>
  <c r="AB27" i="20"/>
  <c r="AD15" i="20"/>
  <c r="AE27" i="20"/>
  <c r="AB11" i="20"/>
  <c r="AB15" i="20"/>
  <c r="AC43" i="20"/>
  <c r="AB19" i="20"/>
  <c r="AB31" i="20"/>
  <c r="AB46" i="20"/>
  <c r="AB38" i="20"/>
  <c r="AD7" i="20"/>
  <c r="AQ19" i="20"/>
  <c r="O143" i="20"/>
  <c r="O135" i="20"/>
  <c r="O127" i="20"/>
  <c r="O119" i="20"/>
  <c r="O111" i="20"/>
  <c r="O103" i="20"/>
  <c r="O95" i="20"/>
  <c r="AR35" i="20"/>
  <c r="AS19" i="20"/>
  <c r="O153" i="20"/>
  <c r="O145" i="20"/>
  <c r="O137" i="20"/>
  <c r="O121" i="20"/>
  <c r="O113" i="20"/>
  <c r="O105" i="20"/>
  <c r="O89" i="20"/>
  <c r="K155" i="20"/>
  <c r="O155" i="20" s="1"/>
  <c r="O152" i="20"/>
  <c r="O144" i="20"/>
  <c r="K139" i="20"/>
  <c r="O139" i="20" s="1"/>
  <c r="K131" i="20"/>
  <c r="O131" i="20" s="1"/>
  <c r="K123" i="20"/>
  <c r="O123" i="20" s="1"/>
  <c r="O120" i="20"/>
  <c r="K115" i="20"/>
  <c r="O115" i="20" s="1"/>
  <c r="O112" i="20"/>
  <c r="K107" i="20"/>
  <c r="O107" i="20" s="1"/>
  <c r="K99" i="20"/>
  <c r="K91" i="20"/>
  <c r="O91" i="20" s="1"/>
  <c r="O88" i="20"/>
  <c r="AE85" i="20"/>
  <c r="O8" i="20"/>
  <c r="AE43" i="20"/>
  <c r="AE39" i="20"/>
  <c r="AE34" i="20"/>
  <c r="AE18" i="20"/>
  <c r="AE10" i="20"/>
  <c r="AD49" i="20"/>
  <c r="AD45" i="20"/>
  <c r="AD37" i="20"/>
  <c r="AD30" i="20"/>
  <c r="AD22" i="20"/>
  <c r="AD14" i="20"/>
  <c r="AD6" i="20"/>
  <c r="AC48" i="20"/>
  <c r="AB43" i="20"/>
  <c r="AC40" i="20"/>
  <c r="AC34" i="20"/>
  <c r="AC30" i="20"/>
  <c r="AC22" i="20"/>
  <c r="AC18" i="20"/>
  <c r="AC14" i="20"/>
  <c r="AC10" i="20"/>
  <c r="AE50" i="20"/>
  <c r="AE46" i="20"/>
  <c r="AE42" i="20"/>
  <c r="AE38" i="20"/>
  <c r="AE32" i="20"/>
  <c r="AE24" i="20"/>
  <c r="AE16" i="20"/>
  <c r="AE8" i="20"/>
  <c r="AD48" i="20"/>
  <c r="AD44" i="20"/>
  <c r="AD40" i="20"/>
  <c r="AD36" i="20"/>
  <c r="AD28" i="20"/>
  <c r="AD20" i="20"/>
  <c r="AD12" i="20"/>
  <c r="AC50" i="20"/>
  <c r="AB45" i="20"/>
  <c r="AC42" i="20"/>
  <c r="AB37" i="20"/>
  <c r="AC33" i="20"/>
  <c r="AC25" i="20"/>
  <c r="AC21" i="20"/>
  <c r="AC17" i="20"/>
  <c r="AC13" i="20"/>
  <c r="AC9" i="20"/>
  <c r="AB6" i="20"/>
  <c r="AE31" i="20"/>
  <c r="AE15" i="20"/>
  <c r="AE7" i="20"/>
  <c r="AD27" i="20"/>
  <c r="AD19" i="20"/>
  <c r="AD11" i="20"/>
  <c r="AB50" i="20"/>
  <c r="AB42" i="20"/>
  <c r="AC39" i="20"/>
  <c r="AB33" i="20"/>
  <c r="AB25" i="20"/>
  <c r="AB21" i="20"/>
  <c r="AB17" i="20"/>
  <c r="AB13" i="20"/>
  <c r="AB9" i="20"/>
  <c r="AB51" i="20"/>
  <c r="AB52" i="20"/>
  <c r="AB53" i="20"/>
  <c r="AB54" i="20"/>
  <c r="AB55" i="20"/>
  <c r="AB56" i="20"/>
  <c r="AB57" i="20"/>
  <c r="AB58" i="20"/>
  <c r="AB59" i="20"/>
  <c r="AB60" i="20"/>
  <c r="AB61" i="20"/>
  <c r="AB62" i="20"/>
  <c r="AB63" i="20"/>
  <c r="AB64" i="20"/>
  <c r="AB65" i="20"/>
  <c r="AB66" i="20"/>
  <c r="AB67" i="20"/>
  <c r="AB68" i="20"/>
  <c r="AB69" i="20"/>
  <c r="AB70" i="20"/>
  <c r="AB71" i="20"/>
  <c r="AB72" i="20"/>
  <c r="AB73" i="20"/>
  <c r="AB74" i="20"/>
  <c r="AB75" i="20"/>
  <c r="AB76" i="20"/>
  <c r="AB77" i="20"/>
  <c r="AB78" i="20"/>
  <c r="AB79" i="20"/>
  <c r="AB80" i="20"/>
  <c r="AB81" i="20"/>
  <c r="AB82" i="20"/>
  <c r="AB83" i="20"/>
  <c r="AB84" i="20"/>
  <c r="AB85" i="20"/>
  <c r="AC5" i="20"/>
  <c r="AE49" i="20"/>
  <c r="AE45" i="20"/>
  <c r="AE37" i="20"/>
  <c r="AE30" i="20"/>
  <c r="AE22" i="20"/>
  <c r="AE14" i="20"/>
  <c r="AE6" i="20"/>
  <c r="AD43" i="20"/>
  <c r="AD39" i="20"/>
  <c r="AD34" i="20"/>
  <c r="AD18" i="20"/>
  <c r="AD10" i="20"/>
  <c r="AC44" i="20"/>
  <c r="AB39" i="20"/>
  <c r="AC36" i="20"/>
  <c r="AC32" i="20"/>
  <c r="AC28" i="20"/>
  <c r="AC24" i="20"/>
  <c r="AC20" i="20"/>
  <c r="AC16" i="20"/>
  <c r="AC12" i="20"/>
  <c r="AC8" i="20"/>
  <c r="AC51" i="20"/>
  <c r="AC52" i="20"/>
  <c r="AC53" i="20"/>
  <c r="AC54" i="20"/>
  <c r="AC55" i="20"/>
  <c r="AC56" i="20"/>
  <c r="AC57" i="20"/>
  <c r="AC58" i="20"/>
  <c r="AC59" i="20"/>
  <c r="AC60" i="20"/>
  <c r="AC61" i="20"/>
  <c r="AC62" i="20"/>
  <c r="AC63" i="20"/>
  <c r="AC64" i="20"/>
  <c r="AC65" i="20"/>
  <c r="AC66" i="20"/>
  <c r="AC67" i="20"/>
  <c r="AC68" i="20"/>
  <c r="AC69" i="20"/>
  <c r="AC70" i="20"/>
  <c r="AC71" i="20"/>
  <c r="AC72" i="20"/>
  <c r="AC73" i="20"/>
  <c r="AC74" i="20"/>
  <c r="AC75" i="20"/>
  <c r="AC76" i="20"/>
  <c r="AC77" i="20"/>
  <c r="AC78" i="20"/>
  <c r="AC79" i="20"/>
  <c r="AC80" i="20"/>
  <c r="AC81" i="20"/>
  <c r="AC82" i="20"/>
  <c r="AC83" i="20"/>
  <c r="AC84" i="20"/>
  <c r="AC85" i="20"/>
  <c r="AE21" i="20"/>
  <c r="AE13" i="20"/>
  <c r="AD33" i="20"/>
  <c r="AD25" i="20"/>
  <c r="AD17" i="20"/>
  <c r="AD9" i="20"/>
  <c r="AC49" i="20"/>
  <c r="AB44" i="20"/>
  <c r="AB36" i="20"/>
  <c r="AB32" i="20"/>
  <c r="AB28" i="20"/>
  <c r="AB24" i="20"/>
  <c r="AB20" i="20"/>
  <c r="AB16" i="20"/>
  <c r="AB12" i="20"/>
  <c r="AB8" i="20"/>
  <c r="AD51" i="20"/>
  <c r="AD52" i="20"/>
  <c r="AD53" i="20"/>
  <c r="AD54" i="20"/>
  <c r="AD55" i="20"/>
  <c r="AD56" i="20"/>
  <c r="AD57" i="20"/>
  <c r="AD58" i="20"/>
  <c r="AD59" i="20"/>
  <c r="AD60" i="20"/>
  <c r="AD61" i="20"/>
  <c r="AD62" i="20"/>
  <c r="AD63" i="20"/>
  <c r="AD64" i="20"/>
  <c r="AD65" i="20"/>
  <c r="AD66" i="20"/>
  <c r="AD67" i="20"/>
  <c r="AD68" i="20"/>
  <c r="AD69" i="20"/>
  <c r="AD70" i="20"/>
  <c r="AD71" i="20"/>
  <c r="AD72" i="20"/>
  <c r="AD73" i="20"/>
  <c r="AD74" i="20"/>
  <c r="AD75" i="20"/>
  <c r="AD76" i="20"/>
  <c r="AD77" i="20"/>
  <c r="AD78" i="20"/>
  <c r="AD79" i="20"/>
  <c r="AD80" i="20"/>
  <c r="AD81" i="20"/>
  <c r="AD82" i="20"/>
  <c r="AD83" i="20"/>
  <c r="AD84" i="20"/>
  <c r="AD85" i="20"/>
  <c r="AE5" i="20"/>
  <c r="AE48" i="20"/>
  <c r="AE44" i="20"/>
  <c r="AE40" i="20"/>
  <c r="AE36" i="20"/>
  <c r="AE28" i="20"/>
  <c r="AE20" i="20"/>
  <c r="AE12" i="20"/>
  <c r="AD50" i="20"/>
  <c r="AD46" i="20"/>
  <c r="AD42" i="20"/>
  <c r="AD38" i="20"/>
  <c r="AD32" i="20"/>
  <c r="AD24" i="20"/>
  <c r="AD16" i="20"/>
  <c r="AD8" i="20"/>
  <c r="AB49" i="20"/>
  <c r="AC46" i="20"/>
  <c r="AC38" i="20"/>
  <c r="AC31" i="20"/>
  <c r="AC27" i="20"/>
  <c r="AC19" i="20"/>
  <c r="AC15" i="20"/>
  <c r="AC11" i="20"/>
  <c r="AC7" i="20"/>
  <c r="AE51" i="20"/>
  <c r="AE52" i="20"/>
  <c r="AE53" i="20"/>
  <c r="AE54" i="20"/>
  <c r="AE55" i="20"/>
  <c r="AE56" i="20"/>
  <c r="AE57" i="20"/>
  <c r="AE58" i="20"/>
  <c r="AE59" i="20"/>
  <c r="AE60" i="20"/>
  <c r="AE61" i="20"/>
  <c r="AE62" i="20"/>
  <c r="AE63" i="20"/>
  <c r="AE64" i="20"/>
  <c r="AE65" i="20"/>
  <c r="AE66" i="20"/>
  <c r="AE67" i="20"/>
  <c r="AE68" i="20"/>
  <c r="AE69" i="20"/>
  <c r="AE70" i="20"/>
  <c r="AE71" i="20"/>
  <c r="AE72" i="20"/>
  <c r="AE73" i="20"/>
  <c r="AE74" i="20"/>
  <c r="AE75" i="20"/>
  <c r="AE76" i="20"/>
  <c r="AE77" i="20"/>
  <c r="AE78" i="20"/>
  <c r="AE79" i="20"/>
  <c r="AE80" i="20"/>
  <c r="AE81" i="20"/>
  <c r="AE82" i="20"/>
  <c r="AE83" i="20"/>
  <c r="AE84" i="20"/>
  <c r="S204" i="20"/>
  <c r="T204" i="20" s="1"/>
  <c r="X204" i="20" s="1"/>
  <c r="S172" i="20"/>
  <c r="T172" i="20" s="1"/>
  <c r="X172" i="20" s="1"/>
  <c r="S184" i="20"/>
  <c r="T184" i="20" s="1"/>
  <c r="S156" i="20"/>
  <c r="T156" i="20" s="1"/>
  <c r="X156" i="20" s="1"/>
  <c r="S196" i="20"/>
  <c r="T196" i="20" s="1"/>
  <c r="X196" i="20" s="1"/>
  <c r="S140" i="20"/>
  <c r="T140" i="20" s="1"/>
  <c r="X140" i="20" s="1"/>
  <c r="S176" i="20"/>
  <c r="T176" i="20" s="1"/>
  <c r="X176" i="20" s="1"/>
  <c r="S124" i="20"/>
  <c r="T124" i="20" s="1"/>
  <c r="X124" i="20" s="1"/>
  <c r="S188" i="20"/>
  <c r="T188" i="20" s="1"/>
  <c r="X188" i="20" s="1"/>
  <c r="S108" i="20"/>
  <c r="T108" i="20" s="1"/>
  <c r="X108" i="20" s="1"/>
  <c r="S5" i="20"/>
  <c r="T5" i="20" s="1"/>
  <c r="X5" i="20" s="1"/>
  <c r="Y5" i="20" s="1"/>
  <c r="S200" i="20"/>
  <c r="T200" i="20" s="1"/>
  <c r="X200" i="20" s="1"/>
  <c r="S92" i="20"/>
  <c r="T92" i="20" s="1"/>
  <c r="X92" i="20" s="1"/>
  <c r="S180" i="20"/>
  <c r="T180" i="20" s="1"/>
  <c r="X180" i="20" s="1"/>
  <c r="T192" i="20"/>
  <c r="X192" i="20" s="1"/>
  <c r="S166" i="20"/>
  <c r="S163" i="20"/>
  <c r="S150" i="20"/>
  <c r="S147" i="20"/>
  <c r="S134" i="20"/>
  <c r="S131" i="20"/>
  <c r="S118" i="20"/>
  <c r="S115" i="20"/>
  <c r="S102" i="20"/>
  <c r="S99" i="20"/>
  <c r="S86" i="20"/>
  <c r="S205" i="20"/>
  <c r="S201" i="20"/>
  <c r="S197" i="20"/>
  <c r="S193" i="20"/>
  <c r="S189" i="20"/>
  <c r="S185" i="20"/>
  <c r="S181" i="20"/>
  <c r="S177" i="20"/>
  <c r="S173" i="20"/>
  <c r="S160" i="20"/>
  <c r="S144" i="20"/>
  <c r="S128" i="20"/>
  <c r="S112" i="20"/>
  <c r="S96" i="20"/>
  <c r="S170" i="20"/>
  <c r="S167" i="20"/>
  <c r="S154" i="20"/>
  <c r="S151" i="20"/>
  <c r="S138" i="20"/>
  <c r="S135" i="20"/>
  <c r="S122" i="20"/>
  <c r="S119" i="20"/>
  <c r="S106" i="20"/>
  <c r="S103" i="20"/>
  <c r="S90" i="20"/>
  <c r="S87" i="20"/>
  <c r="S202" i="20"/>
  <c r="S198" i="20"/>
  <c r="S194" i="20"/>
  <c r="S190" i="20"/>
  <c r="S186" i="20"/>
  <c r="S182" i="20"/>
  <c r="S178" i="20"/>
  <c r="S174" i="20"/>
  <c r="S164" i="20"/>
  <c r="S148" i="20"/>
  <c r="S132" i="20"/>
  <c r="S116" i="20"/>
  <c r="S100" i="20"/>
  <c r="S171" i="20"/>
  <c r="S158" i="20"/>
  <c r="S155" i="20"/>
  <c r="S142" i="20"/>
  <c r="S139" i="20"/>
  <c r="S126" i="20"/>
  <c r="S123" i="20"/>
  <c r="S110" i="20"/>
  <c r="S107" i="20"/>
  <c r="S94" i="20"/>
  <c r="S91" i="20"/>
  <c r="S203" i="20"/>
  <c r="S199" i="20"/>
  <c r="S195" i="20"/>
  <c r="S191" i="20"/>
  <c r="S187" i="20"/>
  <c r="S183" i="20"/>
  <c r="S179" i="20"/>
  <c r="S175" i="20"/>
  <c r="S168" i="20"/>
  <c r="S152" i="20"/>
  <c r="S136" i="20"/>
  <c r="S120" i="20"/>
  <c r="S104" i="20"/>
  <c r="S88" i="20"/>
  <c r="S89" i="20"/>
  <c r="S93" i="20"/>
  <c r="S97" i="20"/>
  <c r="S101" i="20"/>
  <c r="S105" i="20"/>
  <c r="S109" i="20"/>
  <c r="S113" i="20"/>
  <c r="S117" i="20"/>
  <c r="S121" i="20"/>
  <c r="S125" i="20"/>
  <c r="S129" i="20"/>
  <c r="S133" i="20"/>
  <c r="S137" i="20"/>
  <c r="S141" i="20"/>
  <c r="S145" i="20"/>
  <c r="S149" i="20"/>
  <c r="S153" i="20"/>
  <c r="S157" i="20"/>
  <c r="S161" i="20"/>
  <c r="S165" i="20"/>
  <c r="S169" i="20"/>
  <c r="S162" i="20"/>
  <c r="S159" i="20"/>
  <c r="S146" i="20"/>
  <c r="S143" i="20"/>
  <c r="S130" i="20"/>
  <c r="S127" i="20"/>
  <c r="S114" i="20"/>
  <c r="S111" i="20"/>
  <c r="S98" i="20"/>
  <c r="S95" i="20"/>
  <c r="S199" i="13"/>
  <c r="T199" i="13" s="1"/>
  <c r="S191" i="13"/>
  <c r="T191" i="13" s="1"/>
  <c r="S183" i="13"/>
  <c r="T183" i="13" s="1"/>
  <c r="S175" i="13"/>
  <c r="T175" i="13" s="1"/>
  <c r="X175" i="13" s="1"/>
  <c r="S167" i="13"/>
  <c r="T167" i="13" s="1"/>
  <c r="X167" i="13" s="1"/>
  <c r="S204" i="13"/>
  <c r="T204" i="13" s="1"/>
  <c r="S196" i="13"/>
  <c r="T196" i="13" s="1"/>
  <c r="S188" i="13"/>
  <c r="T188" i="13" s="1"/>
  <c r="S180" i="13"/>
  <c r="T180" i="13" s="1"/>
  <c r="S172" i="13"/>
  <c r="T172" i="13" s="1"/>
  <c r="X172" i="13" s="1"/>
  <c r="S198" i="13"/>
  <c r="T198" i="13" s="1"/>
  <c r="S190" i="13"/>
  <c r="T190" i="13" s="1"/>
  <c r="S182" i="13"/>
  <c r="T182" i="13" s="1"/>
  <c r="S174" i="13"/>
  <c r="T174" i="13" s="1"/>
  <c r="S166" i="13"/>
  <c r="T166" i="13" s="1"/>
  <c r="S185" i="13"/>
  <c r="T185" i="13" s="1"/>
  <c r="X185" i="13" s="1"/>
  <c r="S203" i="13"/>
  <c r="T203" i="13" s="1"/>
  <c r="X203" i="13" s="1"/>
  <c r="S195" i="13"/>
  <c r="T195" i="13" s="1"/>
  <c r="S187" i="13"/>
  <c r="T187" i="13" s="1"/>
  <c r="S179" i="13"/>
  <c r="T179" i="13" s="1"/>
  <c r="X179" i="13" s="1"/>
  <c r="S171" i="13"/>
  <c r="T171" i="13" s="1"/>
  <c r="X171" i="13" s="1"/>
  <c r="S200" i="13"/>
  <c r="T200" i="13" s="1"/>
  <c r="S192" i="13"/>
  <c r="T192" i="13" s="1"/>
  <c r="X192" i="13" s="1"/>
  <c r="S184" i="13"/>
  <c r="T184" i="13" s="1"/>
  <c r="S176" i="13"/>
  <c r="T176" i="13" s="1"/>
  <c r="S168" i="13"/>
  <c r="T168" i="13" s="1"/>
  <c r="S193" i="13"/>
  <c r="T193" i="13" s="1"/>
  <c r="X193" i="13" s="1"/>
  <c r="S205" i="13"/>
  <c r="T205" i="13" s="1"/>
  <c r="X205" i="13" s="1"/>
  <c r="S197" i="13"/>
  <c r="T197" i="13" s="1"/>
  <c r="X197" i="13" s="1"/>
  <c r="S189" i="13"/>
  <c r="T189" i="13" s="1"/>
  <c r="X189" i="13" s="1"/>
  <c r="S181" i="13"/>
  <c r="T181" i="13" s="1"/>
  <c r="S173" i="13"/>
  <c r="T173" i="13" s="1"/>
  <c r="S201" i="13"/>
  <c r="T201" i="13" s="1"/>
  <c r="X201" i="13" s="1"/>
  <c r="S169" i="13"/>
  <c r="T169" i="13" s="1"/>
  <c r="X169" i="13" s="1"/>
  <c r="S202" i="13"/>
  <c r="T202" i="13" s="1"/>
  <c r="S194" i="13"/>
  <c r="T194" i="13" s="1"/>
  <c r="S186" i="13"/>
  <c r="T186" i="13" s="1"/>
  <c r="S178" i="13"/>
  <c r="T178" i="13" s="1"/>
  <c r="X178" i="13" s="1"/>
  <c r="S170" i="13"/>
  <c r="T170" i="13" s="1"/>
  <c r="X170" i="13" s="1"/>
  <c r="M155" i="13"/>
  <c r="M91" i="13"/>
  <c r="U68" i="13"/>
  <c r="U64" i="13"/>
  <c r="U60" i="13"/>
  <c r="V55" i="13"/>
  <c r="V43" i="13"/>
  <c r="V20" i="13"/>
  <c r="M147" i="13"/>
  <c r="M83" i="13"/>
  <c r="M131" i="13"/>
  <c r="M67" i="13"/>
  <c r="V82" i="13"/>
  <c r="V78" i="13"/>
  <c r="V74" i="13"/>
  <c r="V70" i="13"/>
  <c r="V66" i="13"/>
  <c r="V62" i="13"/>
  <c r="V58" i="13"/>
  <c r="V52" i="13"/>
  <c r="V35" i="13"/>
  <c r="V12" i="13"/>
  <c r="L146" i="13"/>
  <c r="L142" i="13"/>
  <c r="L131" i="13"/>
  <c r="L127" i="13"/>
  <c r="M123" i="13"/>
  <c r="L112" i="13"/>
  <c r="L108" i="13"/>
  <c r="L97" i="13"/>
  <c r="L93" i="13"/>
  <c r="L82" i="13"/>
  <c r="L78" i="13"/>
  <c r="L67" i="13"/>
  <c r="L63" i="13"/>
  <c r="M59" i="13"/>
  <c r="L48" i="13"/>
  <c r="L44" i="13"/>
  <c r="L33" i="13"/>
  <c r="U86" i="13"/>
  <c r="U82" i="13"/>
  <c r="U78" i="13"/>
  <c r="U74" i="13"/>
  <c r="U70" i="13"/>
  <c r="U66" i="13"/>
  <c r="U62" i="13"/>
  <c r="U58" i="13"/>
  <c r="V51" i="13"/>
  <c r="U30" i="13"/>
  <c r="V11" i="13"/>
  <c r="M115" i="13"/>
  <c r="M51" i="13"/>
  <c r="M27" i="13"/>
  <c r="L145" i="13"/>
  <c r="L141" i="13"/>
  <c r="L130" i="13"/>
  <c r="L126" i="13"/>
  <c r="L115" i="13"/>
  <c r="L111" i="13"/>
  <c r="M107" i="13"/>
  <c r="L96" i="13"/>
  <c r="L92" i="13"/>
  <c r="L81" i="13"/>
  <c r="L77" i="13"/>
  <c r="L66" i="13"/>
  <c r="L62" i="13"/>
  <c r="L51" i="13"/>
  <c r="L47" i="13"/>
  <c r="M43" i="13"/>
  <c r="L22" i="13"/>
  <c r="L16" i="13"/>
  <c r="L152" i="13"/>
  <c r="L148" i="13"/>
  <c r="L137" i="13"/>
  <c r="L133" i="13"/>
  <c r="L122" i="13"/>
  <c r="L118" i="13"/>
  <c r="L107" i="13"/>
  <c r="L103" i="13"/>
  <c r="M99" i="13"/>
  <c r="L88" i="13"/>
  <c r="L84" i="13"/>
  <c r="L73" i="13"/>
  <c r="L69" i="13"/>
  <c r="L58" i="13"/>
  <c r="L54" i="13"/>
  <c r="L43" i="13"/>
  <c r="L39" i="13"/>
  <c r="M35" i="13"/>
  <c r="L31" i="13"/>
  <c r="L26" i="13"/>
  <c r="G32" i="13"/>
  <c r="G31" i="13"/>
  <c r="G28" i="13"/>
  <c r="L27" i="13"/>
  <c r="L23" i="13"/>
  <c r="L13" i="13"/>
  <c r="L7" i="13"/>
  <c r="U56" i="13"/>
  <c r="U50" i="13"/>
  <c r="U42" i="13"/>
  <c r="U34" i="13"/>
  <c r="U26" i="13"/>
  <c r="U18" i="13"/>
  <c r="U10" i="13"/>
  <c r="L30" i="13"/>
  <c r="U49" i="13"/>
  <c r="U41" i="13"/>
  <c r="U33" i="13"/>
  <c r="U25" i="13"/>
  <c r="U17" i="13"/>
  <c r="U9" i="13"/>
  <c r="U55" i="13"/>
  <c r="V48" i="13"/>
  <c r="V40" i="13"/>
  <c r="V32" i="13"/>
  <c r="V24" i="13"/>
  <c r="V16" i="13"/>
  <c r="V8" i="13"/>
  <c r="V54" i="13"/>
  <c r="V47" i="13"/>
  <c r="V39" i="13"/>
  <c r="V31" i="13"/>
  <c r="V23" i="13"/>
  <c r="V15" i="13"/>
  <c r="V7" i="13"/>
  <c r="L32" i="13"/>
  <c r="L28" i="13"/>
  <c r="U37" i="13"/>
  <c r="U29" i="13"/>
  <c r="U21" i="13"/>
  <c r="U13" i="13"/>
  <c r="L14" i="13"/>
  <c r="L8" i="13"/>
  <c r="M152" i="13"/>
  <c r="M144" i="13"/>
  <c r="M136" i="13"/>
  <c r="M128" i="13"/>
  <c r="M120" i="13"/>
  <c r="M112" i="13"/>
  <c r="M104" i="13"/>
  <c r="M96" i="13"/>
  <c r="M88" i="13"/>
  <c r="M80" i="13"/>
  <c r="M72" i="13"/>
  <c r="M64" i="13"/>
  <c r="M56" i="13"/>
  <c r="M48" i="13"/>
  <c r="M40" i="13"/>
  <c r="M32" i="13"/>
  <c r="M24" i="13"/>
  <c r="L19" i="13"/>
  <c r="M16" i="13"/>
  <c r="L11" i="13"/>
  <c r="M8" i="13"/>
  <c r="L6" i="13"/>
  <c r="U51" i="13"/>
  <c r="U47" i="13"/>
  <c r="U43" i="13"/>
  <c r="U39" i="13"/>
  <c r="U35" i="13"/>
  <c r="U31" i="13"/>
  <c r="U27" i="13"/>
  <c r="U23" i="13"/>
  <c r="U19" i="13"/>
  <c r="U15" i="13"/>
  <c r="U11" i="13"/>
  <c r="U7" i="13"/>
  <c r="M149" i="13"/>
  <c r="M141" i="13"/>
  <c r="M133" i="13"/>
  <c r="M125" i="13"/>
  <c r="M117" i="13"/>
  <c r="M109" i="13"/>
  <c r="M101" i="13"/>
  <c r="M93" i="13"/>
  <c r="M85" i="13"/>
  <c r="M77" i="13"/>
  <c r="M69" i="13"/>
  <c r="M61" i="13"/>
  <c r="M53" i="13"/>
  <c r="M45" i="13"/>
  <c r="M37" i="13"/>
  <c r="M29" i="13"/>
  <c r="M21" i="13"/>
  <c r="M13" i="13"/>
  <c r="V50" i="13"/>
  <c r="V46" i="13"/>
  <c r="V42" i="13"/>
  <c r="V38" i="13"/>
  <c r="V34" i="13"/>
  <c r="V30" i="13"/>
  <c r="V26" i="13"/>
  <c r="V22" i="13"/>
  <c r="V18" i="13"/>
  <c r="V14" i="13"/>
  <c r="V10" i="13"/>
  <c r="V6" i="13"/>
  <c r="M154" i="13"/>
  <c r="M146" i="13"/>
  <c r="M138" i="13"/>
  <c r="M130" i="13"/>
  <c r="M122" i="13"/>
  <c r="M114" i="13"/>
  <c r="M106" i="13"/>
  <c r="M98" i="13"/>
  <c r="M90" i="13"/>
  <c r="M82" i="13"/>
  <c r="M74" i="13"/>
  <c r="M66" i="13"/>
  <c r="M58" i="13"/>
  <c r="M50" i="13"/>
  <c r="M42" i="13"/>
  <c r="M34" i="13"/>
  <c r="M26" i="13"/>
  <c r="M18" i="13"/>
  <c r="M10" i="13"/>
  <c r="M11" i="13"/>
  <c r="M151" i="13"/>
  <c r="M143" i="13"/>
  <c r="M135" i="13"/>
  <c r="M127" i="13"/>
  <c r="M119" i="13"/>
  <c r="M111" i="13"/>
  <c r="M103" i="13"/>
  <c r="M95" i="13"/>
  <c r="M87" i="13"/>
  <c r="M79" i="13"/>
  <c r="M71" i="13"/>
  <c r="M63" i="13"/>
  <c r="M55" i="13"/>
  <c r="M47" i="13"/>
  <c r="M39" i="13"/>
  <c r="M31" i="13"/>
  <c r="M23" i="13"/>
  <c r="L18" i="13"/>
  <c r="M15" i="13"/>
  <c r="L10" i="13"/>
  <c r="M7" i="13"/>
  <c r="V53" i="13"/>
  <c r="V49" i="13"/>
  <c r="V45" i="13"/>
  <c r="V41" i="13"/>
  <c r="V37" i="13"/>
  <c r="V33" i="13"/>
  <c r="V29" i="13"/>
  <c r="V25" i="13"/>
  <c r="V21" i="13"/>
  <c r="V17" i="13"/>
  <c r="V13" i="13"/>
  <c r="U6" i="13"/>
  <c r="M148" i="13"/>
  <c r="M140" i="13"/>
  <c r="M132" i="13"/>
  <c r="M124" i="13"/>
  <c r="M116" i="13"/>
  <c r="M108" i="13"/>
  <c r="M100" i="13"/>
  <c r="M92" i="13"/>
  <c r="M84" i="13"/>
  <c r="M76" i="13"/>
  <c r="M68" i="13"/>
  <c r="M60" i="13"/>
  <c r="M52" i="13"/>
  <c r="M44" i="13"/>
  <c r="M36" i="13"/>
  <c r="M28" i="13"/>
  <c r="M20" i="13"/>
  <c r="M12" i="13"/>
  <c r="M19" i="13"/>
  <c r="M5" i="13"/>
  <c r="O5" i="13" s="1"/>
  <c r="M153" i="13"/>
  <c r="M145" i="13"/>
  <c r="M137" i="13"/>
  <c r="M129" i="13"/>
  <c r="M121" i="13"/>
  <c r="M113" i="13"/>
  <c r="M105" i="13"/>
  <c r="M97" i="13"/>
  <c r="M89" i="13"/>
  <c r="M81" i="13"/>
  <c r="M73" i="13"/>
  <c r="M65" i="13"/>
  <c r="M57" i="13"/>
  <c r="M49" i="13"/>
  <c r="M41" i="13"/>
  <c r="M33" i="13"/>
  <c r="M25" i="13"/>
  <c r="L20" i="13"/>
  <c r="M17" i="13"/>
  <c r="L12" i="13"/>
  <c r="M9" i="13"/>
  <c r="M150" i="13"/>
  <c r="M142" i="13"/>
  <c r="M134" i="13"/>
  <c r="M126" i="13"/>
  <c r="M118" i="13"/>
  <c r="M110" i="13"/>
  <c r="M102" i="13"/>
  <c r="M94" i="13"/>
  <c r="M86" i="13"/>
  <c r="M78" i="13"/>
  <c r="M70" i="13"/>
  <c r="M62" i="13"/>
  <c r="M54" i="13"/>
  <c r="M46" i="13"/>
  <c r="M38" i="13"/>
  <c r="M30" i="13"/>
  <c r="M22" i="13"/>
  <c r="L17" i="13"/>
  <c r="M14" i="13"/>
  <c r="U52" i="13"/>
  <c r="U48" i="13"/>
  <c r="U44" i="13"/>
  <c r="U40" i="13"/>
  <c r="U36" i="13"/>
  <c r="U32" i="13"/>
  <c r="U28" i="13"/>
  <c r="U24" i="13"/>
  <c r="U20" i="13"/>
  <c r="U16" i="13"/>
  <c r="U12" i="13"/>
  <c r="X5" i="13"/>
  <c r="O201" i="13"/>
  <c r="O195" i="13"/>
  <c r="O191" i="13"/>
  <c r="O189" i="13"/>
  <c r="O185" i="13"/>
  <c r="O175" i="13"/>
  <c r="O173" i="13"/>
  <c r="O167" i="13"/>
  <c r="AO36" i="13"/>
  <c r="AP37" i="13"/>
  <c r="AM42" i="13"/>
  <c r="AN43" i="13"/>
  <c r="AP44" i="13"/>
  <c r="AL48" i="13"/>
  <c r="AN49" i="13"/>
  <c r="AP50" i="13"/>
  <c r="AL52" i="13"/>
  <c r="AM53" i="13"/>
  <c r="AN54" i="13"/>
  <c r="AO55" i="13"/>
  <c r="AL57" i="13"/>
  <c r="AN58" i="13"/>
  <c r="AP59" i="13"/>
  <c r="AN64" i="13"/>
  <c r="AP65" i="13"/>
  <c r="AM68" i="13"/>
  <c r="AN69" i="13"/>
  <c r="AO70" i="13"/>
  <c r="AP71" i="13"/>
  <c r="AM73" i="13"/>
  <c r="AO74" i="13"/>
  <c r="AP75" i="13"/>
  <c r="AL77" i="13"/>
  <c r="AM78" i="13"/>
  <c r="AN79" i="13"/>
  <c r="AL81" i="13"/>
  <c r="AN82" i="13"/>
  <c r="AP83" i="13"/>
  <c r="AL86" i="13"/>
  <c r="AL87" i="13"/>
  <c r="AN88" i="13"/>
  <c r="AP89" i="13"/>
  <c r="AM91" i="13"/>
  <c r="AP92" i="13"/>
  <c r="AL96" i="13"/>
  <c r="AL97" i="13"/>
  <c r="AO98" i="13"/>
  <c r="AM100" i="13"/>
  <c r="AN101" i="13"/>
  <c r="AO102" i="13"/>
  <c r="AO103" i="13"/>
  <c r="AP104" i="13"/>
  <c r="AM107" i="13"/>
  <c r="AP108" i="13"/>
  <c r="AL113" i="13"/>
  <c r="AN114" i="13"/>
  <c r="AL116" i="13"/>
  <c r="AM117" i="13"/>
  <c r="AN118" i="13"/>
  <c r="AN119" i="13"/>
  <c r="AO120" i="13"/>
  <c r="AP121" i="13"/>
  <c r="AM123" i="13"/>
  <c r="AP124" i="13"/>
  <c r="AL129" i="13"/>
  <c r="AN130" i="13"/>
  <c r="AL132" i="13"/>
  <c r="AM133" i="13"/>
  <c r="AN134" i="13"/>
  <c r="AN135" i="13"/>
  <c r="AO136" i="13"/>
  <c r="AP137" i="13"/>
  <c r="AL139" i="13"/>
  <c r="AO140" i="13"/>
  <c r="AP36" i="13"/>
  <c r="AL41" i="13"/>
  <c r="AN42" i="13"/>
  <c r="AO43" i="13"/>
  <c r="AM48" i="13"/>
  <c r="AO49" i="13"/>
  <c r="AM52" i="13"/>
  <c r="AN53" i="13"/>
  <c r="AO54" i="13"/>
  <c r="AP55" i="13"/>
  <c r="AM57" i="13"/>
  <c r="AO58" i="13"/>
  <c r="AL61" i="13"/>
  <c r="AL62" i="13"/>
  <c r="AL63" i="13"/>
  <c r="AO64" i="13"/>
  <c r="AL67" i="13"/>
  <c r="AN68" i="13"/>
  <c r="AO69" i="13"/>
  <c r="AP70" i="13"/>
  <c r="AL72" i="13"/>
  <c r="AN73" i="13"/>
  <c r="AP74" i="13"/>
  <c r="AL76" i="13"/>
  <c r="AM77" i="13"/>
  <c r="AN78" i="13"/>
  <c r="AO79" i="13"/>
  <c r="AM81" i="13"/>
  <c r="AO82" i="13"/>
  <c r="AM86" i="13"/>
  <c r="AM87" i="13"/>
  <c r="AO88" i="13"/>
  <c r="AL90" i="13"/>
  <c r="AN91" i="13"/>
  <c r="AM96" i="13"/>
  <c r="AM97" i="13"/>
  <c r="AP98" i="13"/>
  <c r="AN100" i="13"/>
  <c r="AO101" i="13"/>
  <c r="AP102" i="13"/>
  <c r="AP103" i="13"/>
  <c r="AL106" i="13"/>
  <c r="AN107" i="13"/>
  <c r="AL112" i="13"/>
  <c r="AM113" i="13"/>
  <c r="AO114" i="13"/>
  <c r="AM116" i="13"/>
  <c r="AN117" i="13"/>
  <c r="AO118" i="13"/>
  <c r="AO119" i="13"/>
  <c r="AP120" i="13"/>
  <c r="AL39" i="13"/>
  <c r="AM40" i="13"/>
  <c r="AM41" i="13"/>
  <c r="AO42" i="13"/>
  <c r="AP43" i="13"/>
  <c r="AL47" i="13"/>
  <c r="AN48" i="13"/>
  <c r="AR48" i="13" s="1"/>
  <c r="AP49" i="13"/>
  <c r="AL51" i="13"/>
  <c r="AN52" i="13"/>
  <c r="AO53" i="13"/>
  <c r="AP54" i="13"/>
  <c r="AL56" i="13"/>
  <c r="AN57" i="13"/>
  <c r="AP58" i="13"/>
  <c r="AL60" i="13"/>
  <c r="AM61" i="13"/>
  <c r="AM62" i="13"/>
  <c r="AM63" i="13"/>
  <c r="AP64" i="13"/>
  <c r="AL66" i="13"/>
  <c r="AM67" i="13"/>
  <c r="AO68" i="13"/>
  <c r="AP69" i="13"/>
  <c r="AM72" i="13"/>
  <c r="AO73" i="13"/>
  <c r="AM76" i="13"/>
  <c r="AN77" i="13"/>
  <c r="AO78" i="13"/>
  <c r="AP79" i="13"/>
  <c r="AN81" i="13"/>
  <c r="AP82" i="13"/>
  <c r="AL84" i="13"/>
  <c r="AM85" i="13"/>
  <c r="AN86" i="13"/>
  <c r="AN87" i="13"/>
  <c r="AP88" i="13"/>
  <c r="AM90" i="13"/>
  <c r="AO91" i="13"/>
  <c r="AL94" i="13"/>
  <c r="AL95" i="13"/>
  <c r="AN96" i="13"/>
  <c r="AN97" i="13"/>
  <c r="AL99" i="13"/>
  <c r="AO100" i="13"/>
  <c r="AP101" i="13"/>
  <c r="AM106" i="13"/>
  <c r="AO107" i="13"/>
  <c r="AL110" i="13"/>
  <c r="AL111" i="13"/>
  <c r="AM112" i="13"/>
  <c r="AN113" i="13"/>
  <c r="AP114" i="13"/>
  <c r="AN116" i="13"/>
  <c r="AO117" i="13"/>
  <c r="AP118" i="13"/>
  <c r="AP119" i="13"/>
  <c r="AL122" i="13"/>
  <c r="AO123" i="13"/>
  <c r="AL126" i="13"/>
  <c r="AL127" i="13"/>
  <c r="AM128" i="13"/>
  <c r="AN129" i="13"/>
  <c r="AP130" i="13"/>
  <c r="AN132" i="13"/>
  <c r="AO133" i="13"/>
  <c r="AP134" i="13"/>
  <c r="AP135" i="13"/>
  <c r="AL138" i="13"/>
  <c r="AN139" i="13"/>
  <c r="AL38" i="13"/>
  <c r="AM39" i="13"/>
  <c r="AN40" i="13"/>
  <c r="AN41" i="13"/>
  <c r="AP42" i="13"/>
  <c r="AL45" i="13"/>
  <c r="AL46" i="13"/>
  <c r="AM47" i="13"/>
  <c r="AO48" i="13"/>
  <c r="AS48" i="13" s="1"/>
  <c r="AM51" i="13"/>
  <c r="AO52" i="13"/>
  <c r="AP53" i="13"/>
  <c r="AM56" i="13"/>
  <c r="AO57" i="13"/>
  <c r="AM60" i="13"/>
  <c r="AN61" i="13"/>
  <c r="AN62" i="13"/>
  <c r="AN63" i="13"/>
  <c r="AM66" i="13"/>
  <c r="AN67" i="13"/>
  <c r="AP68" i="13"/>
  <c r="AN72" i="13"/>
  <c r="AP73" i="13"/>
  <c r="AN76" i="13"/>
  <c r="AO77" i="13"/>
  <c r="AP78" i="13"/>
  <c r="AL80" i="13"/>
  <c r="AO81" i="13"/>
  <c r="AM84" i="13"/>
  <c r="AN85" i="13"/>
  <c r="AO86" i="13"/>
  <c r="AO87" i="13"/>
  <c r="AN90" i="13"/>
  <c r="AP91" i="13"/>
  <c r="AL93" i="13"/>
  <c r="AM94" i="13"/>
  <c r="AM95" i="13"/>
  <c r="AO96" i="13"/>
  <c r="AO97" i="13"/>
  <c r="AM99" i="13"/>
  <c r="AP100" i="13"/>
  <c r="AL105" i="13"/>
  <c r="AN106" i="13"/>
  <c r="AP107" i="13"/>
  <c r="AL109" i="13"/>
  <c r="AM110" i="13"/>
  <c r="AM111" i="13"/>
  <c r="AN112" i="13"/>
  <c r="AO113" i="13"/>
  <c r="AL115" i="13"/>
  <c r="AO116" i="13"/>
  <c r="AP117" i="13"/>
  <c r="AM122" i="13"/>
  <c r="AP123" i="13"/>
  <c r="AL125" i="13"/>
  <c r="AM126" i="13"/>
  <c r="AM127" i="13"/>
  <c r="AN128" i="13"/>
  <c r="AO129" i="13"/>
  <c r="AL131" i="13"/>
  <c r="AO132" i="13"/>
  <c r="AP133" i="13"/>
  <c r="AM138" i="13"/>
  <c r="AO139" i="13"/>
  <c r="AL36" i="13"/>
  <c r="AM37" i="13"/>
  <c r="AN38" i="13"/>
  <c r="AO39" i="13"/>
  <c r="AP40" i="13"/>
  <c r="AP41" i="13"/>
  <c r="AM44" i="13"/>
  <c r="AN45" i="13"/>
  <c r="AN46" i="13"/>
  <c r="AO47" i="13"/>
  <c r="AM50" i="13"/>
  <c r="AO51" i="13"/>
  <c r="AL55" i="13"/>
  <c r="AO56" i="13"/>
  <c r="AM59" i="13"/>
  <c r="AO60" i="13"/>
  <c r="AP61" i="13"/>
  <c r="AP62" i="13"/>
  <c r="AP63" i="13"/>
  <c r="AM65" i="13"/>
  <c r="AO66" i="13"/>
  <c r="AP67" i="13"/>
  <c r="AL70" i="13"/>
  <c r="AM71" i="13"/>
  <c r="AP72" i="13"/>
  <c r="AL74" i="13"/>
  <c r="AM75" i="13"/>
  <c r="AP76" i="13"/>
  <c r="AN80" i="13"/>
  <c r="AM83" i="13"/>
  <c r="AO84" i="13"/>
  <c r="AP85" i="13"/>
  <c r="AM89" i="13"/>
  <c r="AP90" i="13"/>
  <c r="AM92" i="13"/>
  <c r="AN93" i="13"/>
  <c r="AO94" i="13"/>
  <c r="AO95" i="13"/>
  <c r="AL98" i="13"/>
  <c r="AO99" i="13"/>
  <c r="AL102" i="13"/>
  <c r="AL103" i="13"/>
  <c r="AM104" i="13"/>
  <c r="AN105" i="13"/>
  <c r="AP106" i="13"/>
  <c r="AM108" i="13"/>
  <c r="AN109" i="13"/>
  <c r="AO110" i="13"/>
  <c r="AO111" i="13"/>
  <c r="AP112" i="13"/>
  <c r="AN115" i="13"/>
  <c r="AL120" i="13"/>
  <c r="AM121" i="13"/>
  <c r="AO122" i="13"/>
  <c r="AM124" i="13"/>
  <c r="AN125" i="13"/>
  <c r="AO126" i="13"/>
  <c r="AO127" i="13"/>
  <c r="AP128" i="13"/>
  <c r="AN131" i="13"/>
  <c r="AL136" i="13"/>
  <c r="AM137" i="13"/>
  <c r="AO138" i="13"/>
  <c r="AL140" i="13"/>
  <c r="AM36" i="13"/>
  <c r="AN37" i="13"/>
  <c r="AO40" i="13"/>
  <c r="AM43" i="13"/>
  <c r="AO46" i="13"/>
  <c r="AL50" i="13"/>
  <c r="AL53" i="13"/>
  <c r="AP56" i="13"/>
  <c r="AN60" i="13"/>
  <c r="AP66" i="13"/>
  <c r="AL73" i="13"/>
  <c r="AM80" i="13"/>
  <c r="AO83" i="13"/>
  <c r="AO90" i="13"/>
  <c r="AP93" i="13"/>
  <c r="AN103" i="13"/>
  <c r="AN110" i="13"/>
  <c r="AP122" i="13"/>
  <c r="AO125" i="13"/>
  <c r="AP127" i="13"/>
  <c r="AL130" i="13"/>
  <c r="AL135" i="13"/>
  <c r="AN137" i="13"/>
  <c r="AM140" i="13"/>
  <c r="AL145" i="13"/>
  <c r="AN146" i="13"/>
  <c r="AL148" i="13"/>
  <c r="AM149" i="13"/>
  <c r="AN150" i="13"/>
  <c r="AO151" i="13"/>
  <c r="AP152" i="13"/>
  <c r="AM155" i="13"/>
  <c r="AO45" i="13"/>
  <c r="AM55" i="13"/>
  <c r="AO71" i="13"/>
  <c r="AM82" i="13"/>
  <c r="AP95" i="13"/>
  <c r="AM109" i="13"/>
  <c r="AO124" i="13"/>
  <c r="AP131" i="13"/>
  <c r="AN141" i="13"/>
  <c r="AN147" i="13"/>
  <c r="AN153" i="13"/>
  <c r="AL137" i="13"/>
  <c r="AL149" i="13"/>
  <c r="AO37" i="13"/>
  <c r="AL44" i="13"/>
  <c r="AP46" i="13"/>
  <c r="AN50" i="13"/>
  <c r="AP60" i="13"/>
  <c r="AO63" i="13"/>
  <c r="AM70" i="13"/>
  <c r="AO80" i="13"/>
  <c r="AN84" i="13"/>
  <c r="AN94" i="13"/>
  <c r="AL101" i="13"/>
  <c r="AL104" i="13"/>
  <c r="AL107" i="13"/>
  <c r="AP110" i="13"/>
  <c r="AP113" i="13"/>
  <c r="AL117" i="13"/>
  <c r="AM120" i="13"/>
  <c r="AL123" i="13"/>
  <c r="AP125" i="13"/>
  <c r="AM130" i="13"/>
  <c r="AL133" i="13"/>
  <c r="AM135" i="13"/>
  <c r="AO137" i="13"/>
  <c r="AN140" i="13"/>
  <c r="AL144" i="13"/>
  <c r="AM145" i="13"/>
  <c r="AO146" i="13"/>
  <c r="AM148" i="13"/>
  <c r="AN149" i="13"/>
  <c r="AO150" i="13"/>
  <c r="AP151" i="13"/>
  <c r="AL154" i="13"/>
  <c r="AN155" i="13"/>
  <c r="AO115" i="13"/>
  <c r="AN151" i="13"/>
  <c r="AM38" i="13"/>
  <c r="AN44" i="13"/>
  <c r="AN47" i="13"/>
  <c r="AO50" i="13"/>
  <c r="AL54" i="13"/>
  <c r="AP57" i="13"/>
  <c r="AL64" i="13"/>
  <c r="AO67" i="13"/>
  <c r="AN70" i="13"/>
  <c r="AM74" i="13"/>
  <c r="AP77" i="13"/>
  <c r="AP80" i="13"/>
  <c r="AP84" i="13"/>
  <c r="AP87" i="13"/>
  <c r="AL91" i="13"/>
  <c r="AP94" i="13"/>
  <c r="AP97" i="13"/>
  <c r="AT97" i="13" s="1"/>
  <c r="AM101" i="13"/>
  <c r="AN104" i="13"/>
  <c r="AL108" i="13"/>
  <c r="AL114" i="13"/>
  <c r="AN120" i="13"/>
  <c r="AN123" i="13"/>
  <c r="AL128" i="13"/>
  <c r="AO130" i="13"/>
  <c r="AN133" i="13"/>
  <c r="AO135" i="13"/>
  <c r="AP140" i="13"/>
  <c r="AL142" i="13"/>
  <c r="AL143" i="13"/>
  <c r="AM144" i="13"/>
  <c r="AN145" i="13"/>
  <c r="AP146" i="13"/>
  <c r="AN148" i="13"/>
  <c r="AO149" i="13"/>
  <c r="AP150" i="13"/>
  <c r="AM154" i="13"/>
  <c r="AO155" i="13"/>
  <c r="AN39" i="13"/>
  <c r="AN65" i="13"/>
  <c r="AO92" i="13"/>
  <c r="AO105" i="13"/>
  <c r="AN136" i="13"/>
  <c r="AO142" i="13"/>
  <c r="AL151" i="13"/>
  <c r="AP132" i="13"/>
  <c r="AM150" i="13"/>
  <c r="AO38" i="13"/>
  <c r="AO41" i="13"/>
  <c r="AO44" i="13"/>
  <c r="AP47" i="13"/>
  <c r="AN51" i="13"/>
  <c r="AM54" i="13"/>
  <c r="AL58" i="13"/>
  <c r="AO61" i="13"/>
  <c r="AM64" i="13"/>
  <c r="AL71" i="13"/>
  <c r="AN74" i="13"/>
  <c r="AP81" i="13"/>
  <c r="AL88" i="13"/>
  <c r="AL92" i="13"/>
  <c r="AM98" i="13"/>
  <c r="AO104" i="13"/>
  <c r="AN108" i="13"/>
  <c r="AN111" i="13"/>
  <c r="AM114" i="13"/>
  <c r="AL118" i="13"/>
  <c r="AL121" i="13"/>
  <c r="AL124" i="13"/>
  <c r="AN126" i="13"/>
  <c r="AO128" i="13"/>
  <c r="AM131" i="13"/>
  <c r="AN138" i="13"/>
  <c r="AL141" i="13"/>
  <c r="AM142" i="13"/>
  <c r="AM143" i="13"/>
  <c r="AN144" i="13"/>
  <c r="AO145" i="13"/>
  <c r="AL147" i="13"/>
  <c r="AO148" i="13"/>
  <c r="AP149" i="13"/>
  <c r="AL153" i="13"/>
  <c r="AN154" i="13"/>
  <c r="AP155" i="13"/>
  <c r="AP48" i="13"/>
  <c r="AL59" i="13"/>
  <c r="AN75" i="13"/>
  <c r="AL89" i="13"/>
  <c r="AN102" i="13"/>
  <c r="AO121" i="13"/>
  <c r="AM134" i="13"/>
  <c r="AP144" i="13"/>
  <c r="AM152" i="13"/>
  <c r="AN127" i="13"/>
  <c r="AP147" i="13"/>
  <c r="AP38" i="13"/>
  <c r="AM45" i="13"/>
  <c r="AP51" i="13"/>
  <c r="AM58" i="13"/>
  <c r="AL65" i="13"/>
  <c r="AL68" i="13"/>
  <c r="AN71" i="13"/>
  <c r="AL75" i="13"/>
  <c r="AL78" i="13"/>
  <c r="AL82" i="13"/>
  <c r="AO85" i="13"/>
  <c r="AM88" i="13"/>
  <c r="AN92" i="13"/>
  <c r="AN95" i="13"/>
  <c r="AN98" i="13"/>
  <c r="AM102" i="13"/>
  <c r="AM105" i="13"/>
  <c r="AO108" i="13"/>
  <c r="AP111" i="13"/>
  <c r="AM115" i="13"/>
  <c r="AM118" i="13"/>
  <c r="AN121" i="13"/>
  <c r="AN124" i="13"/>
  <c r="AP126" i="13"/>
  <c r="AO131" i="13"/>
  <c r="AL134" i="13"/>
  <c r="AM136" i="13"/>
  <c r="AP138" i="13"/>
  <c r="AM141" i="13"/>
  <c r="AN142" i="13"/>
  <c r="AN143" i="13"/>
  <c r="AO144" i="13"/>
  <c r="AP145" i="13"/>
  <c r="AM147" i="13"/>
  <c r="AP148" i="13"/>
  <c r="AL152" i="13"/>
  <c r="AM153" i="13"/>
  <c r="AO154" i="13"/>
  <c r="AL42" i="13"/>
  <c r="AN99" i="13"/>
  <c r="AO143" i="13"/>
  <c r="AP154" i="13"/>
  <c r="AP129" i="13"/>
  <c r="AO152" i="13"/>
  <c r="AS152" i="13" s="1"/>
  <c r="AN36" i="13"/>
  <c r="AP39" i="13"/>
  <c r="AP45" i="13"/>
  <c r="AL49" i="13"/>
  <c r="AP52" i="13"/>
  <c r="AN55" i="13"/>
  <c r="AN59" i="13"/>
  <c r="AO62" i="13"/>
  <c r="AO65" i="13"/>
  <c r="AL69" i="13"/>
  <c r="AO72" i="13"/>
  <c r="AO75" i="13"/>
  <c r="AL79" i="13"/>
  <c r="AL83" i="13"/>
  <c r="AN89" i="13"/>
  <c r="AM93" i="13"/>
  <c r="AP99" i="13"/>
  <c r="AP105" i="13"/>
  <c r="AO109" i="13"/>
  <c r="AO112" i="13"/>
  <c r="AP115" i="13"/>
  <c r="AL119" i="13"/>
  <c r="AM129" i="13"/>
  <c r="AM132" i="13"/>
  <c r="AO134" i="13"/>
  <c r="AP136" i="13"/>
  <c r="AT136" i="13" s="1"/>
  <c r="AM139" i="13"/>
  <c r="AO141" i="13"/>
  <c r="AP142" i="13"/>
  <c r="AP143" i="13"/>
  <c r="AL146" i="13"/>
  <c r="AO147" i="13"/>
  <c r="AL150" i="13"/>
  <c r="AM151" i="13"/>
  <c r="AN152" i="13"/>
  <c r="AO153" i="13"/>
  <c r="AL37" i="13"/>
  <c r="AL43" i="13"/>
  <c r="AM46" i="13"/>
  <c r="AM49" i="13"/>
  <c r="AN56" i="13"/>
  <c r="AO59" i="13"/>
  <c r="AN66" i="13"/>
  <c r="AM69" i="13"/>
  <c r="AO76" i="13"/>
  <c r="AM79" i="13"/>
  <c r="AN83" i="13"/>
  <c r="AP86" i="13"/>
  <c r="AO89" i="13"/>
  <c r="AO93" i="13"/>
  <c r="AP96" i="13"/>
  <c r="AL100" i="13"/>
  <c r="AM103" i="13"/>
  <c r="AO106" i="13"/>
  <c r="AP109" i="13"/>
  <c r="AP116" i="13"/>
  <c r="AM119" i="13"/>
  <c r="AN122" i="13"/>
  <c r="AM125" i="13"/>
  <c r="AP139" i="13"/>
  <c r="AP141" i="13"/>
  <c r="AM146" i="13"/>
  <c r="AP153" i="13"/>
  <c r="AT153" i="13" s="1"/>
  <c r="O184" i="13"/>
  <c r="O200" i="13"/>
  <c r="AE57" i="13"/>
  <c r="X177" i="13"/>
  <c r="AP12" i="13"/>
  <c r="X103" i="19"/>
  <c r="O5" i="19"/>
  <c r="O140" i="19"/>
  <c r="X187" i="19"/>
  <c r="O198" i="19"/>
  <c r="O192" i="19"/>
  <c r="O184" i="19"/>
  <c r="O146" i="19"/>
  <c r="O144" i="19"/>
  <c r="X169" i="19"/>
  <c r="X105" i="19"/>
  <c r="AP20" i="13"/>
  <c r="H82" i="13"/>
  <c r="H86" i="13"/>
  <c r="AD164" i="13"/>
  <c r="AO16" i="13"/>
  <c r="G29" i="13"/>
  <c r="AO24" i="13"/>
  <c r="AB38" i="13"/>
  <c r="AC32" i="13"/>
  <c r="AE125" i="13"/>
  <c r="H90" i="13"/>
  <c r="G26" i="13"/>
  <c r="AL27" i="13"/>
  <c r="AE62" i="13"/>
  <c r="AE97" i="13"/>
  <c r="H92" i="13"/>
  <c r="H84" i="13"/>
  <c r="H88" i="13"/>
  <c r="O188" i="13"/>
  <c r="O178" i="13"/>
  <c r="AC60" i="13"/>
  <c r="AM14" i="13"/>
  <c r="AL28" i="13"/>
  <c r="AN34" i="13"/>
  <c r="AM15" i="13"/>
  <c r="AE8" i="13"/>
  <c r="AL11" i="13"/>
  <c r="AB65" i="13"/>
  <c r="AL31" i="13"/>
  <c r="AC165" i="13"/>
  <c r="AC164" i="13"/>
  <c r="AC163" i="13"/>
  <c r="AC162" i="13"/>
  <c r="AC161" i="13"/>
  <c r="AC160" i="13"/>
  <c r="AC159" i="13"/>
  <c r="AC158" i="13"/>
  <c r="AC157" i="13"/>
  <c r="AC156" i="13"/>
  <c r="AC155" i="13"/>
  <c r="AC154" i="13"/>
  <c r="AC153" i="13"/>
  <c r="AC152" i="13"/>
  <c r="AC151" i="13"/>
  <c r="AC150" i="13"/>
  <c r="AC149" i="13"/>
  <c r="AC148" i="13"/>
  <c r="AC147" i="13"/>
  <c r="AC146" i="13"/>
  <c r="AC145" i="13"/>
  <c r="AC144" i="13"/>
  <c r="AC143" i="13"/>
  <c r="AC142" i="13"/>
  <c r="AC141" i="13"/>
  <c r="AC140" i="13"/>
  <c r="AC139" i="13"/>
  <c r="AC138" i="13"/>
  <c r="AC137" i="13"/>
  <c r="AC136" i="13"/>
  <c r="AC135" i="13"/>
  <c r="AC134" i="13"/>
  <c r="AC133" i="13"/>
  <c r="AC132" i="13"/>
  <c r="AC131" i="13"/>
  <c r="AC130" i="13"/>
  <c r="AC129" i="13"/>
  <c r="AC128" i="13"/>
  <c r="AC127" i="13"/>
  <c r="AB164" i="13"/>
  <c r="AB163" i="13"/>
  <c r="AB162" i="13"/>
  <c r="AB161" i="13"/>
  <c r="AB160" i="13"/>
  <c r="AB159" i="13"/>
  <c r="AB158" i="13"/>
  <c r="AB157" i="13"/>
  <c r="AB156" i="13"/>
  <c r="AB154" i="13"/>
  <c r="AB153" i="13"/>
  <c r="AB152" i="13"/>
  <c r="AB151" i="13"/>
  <c r="AB150" i="13"/>
  <c r="AB149" i="13"/>
  <c r="AB148" i="13"/>
  <c r="AB147" i="13"/>
  <c r="AB146" i="13"/>
  <c r="AB145" i="13"/>
  <c r="AB144" i="13"/>
  <c r="AB143" i="13"/>
  <c r="AB142" i="13"/>
  <c r="AB141" i="13"/>
  <c r="AB140" i="13"/>
  <c r="AB139" i="13"/>
  <c r="AB138" i="13"/>
  <c r="AB137" i="13"/>
  <c r="AB136" i="13"/>
  <c r="AB135" i="13"/>
  <c r="AB134" i="13"/>
  <c r="AB133" i="13"/>
  <c r="AB132" i="13"/>
  <c r="AB131" i="13"/>
  <c r="AB130" i="13"/>
  <c r="AB129" i="13"/>
  <c r="AB128" i="13"/>
  <c r="AB127" i="13"/>
  <c r="AE165" i="13"/>
  <c r="AE164" i="13"/>
  <c r="AE163" i="13"/>
  <c r="AE162" i="13"/>
  <c r="AE161" i="13"/>
  <c r="AE160" i="13"/>
  <c r="AE159" i="13"/>
  <c r="AE158" i="13"/>
  <c r="AE157" i="13"/>
  <c r="AE156" i="13"/>
  <c r="AE155" i="13"/>
  <c r="AE154" i="13"/>
  <c r="AE153" i="13"/>
  <c r="AE152" i="13"/>
  <c r="AE151" i="13"/>
  <c r="AE150" i="13"/>
  <c r="AE149" i="13"/>
  <c r="AE148" i="13"/>
  <c r="AE147" i="13"/>
  <c r="AE146" i="13"/>
  <c r="AE145" i="13"/>
  <c r="AE144" i="13"/>
  <c r="AE143" i="13"/>
  <c r="AE142" i="13"/>
  <c r="AE141" i="13"/>
  <c r="AE140" i="13"/>
  <c r="AE139" i="13"/>
  <c r="AE138" i="13"/>
  <c r="AE137" i="13"/>
  <c r="AE136" i="13"/>
  <c r="AE135" i="13"/>
  <c r="AE134" i="13"/>
  <c r="AE133" i="13"/>
  <c r="AE132" i="13"/>
  <c r="AE131" i="13"/>
  <c r="AE130" i="13"/>
  <c r="AE129" i="13"/>
  <c r="AE128" i="13"/>
  <c r="AE127" i="13"/>
  <c r="AE126" i="13"/>
  <c r="AB47" i="13"/>
  <c r="AB63" i="13"/>
  <c r="AC47" i="13"/>
  <c r="AD47" i="13"/>
  <c r="AE55" i="13"/>
  <c r="AD165" i="13"/>
  <c r="AD163" i="13"/>
  <c r="AD161" i="13"/>
  <c r="AD159" i="13"/>
  <c r="AD157" i="13"/>
  <c r="AD155" i="13"/>
  <c r="AD153" i="13"/>
  <c r="AD151" i="13"/>
  <c r="AD149" i="13"/>
  <c r="AD147" i="13"/>
  <c r="AD145" i="13"/>
  <c r="AD143" i="13"/>
  <c r="AD141" i="13"/>
  <c r="AD139" i="13"/>
  <c r="AD137" i="13"/>
  <c r="AD135" i="13"/>
  <c r="AD133" i="13"/>
  <c r="AD131" i="13"/>
  <c r="AD129" i="13"/>
  <c r="AD127" i="13"/>
  <c r="AD126" i="13"/>
  <c r="AB55" i="13"/>
  <c r="AD55" i="13"/>
  <c r="AE63" i="13"/>
  <c r="AC126" i="13"/>
  <c r="AC55" i="13"/>
  <c r="AD63" i="13"/>
  <c r="AD162" i="13"/>
  <c r="AD154" i="13"/>
  <c r="AD146" i="13"/>
  <c r="AD138" i="13"/>
  <c r="AD130" i="13"/>
  <c r="AC63" i="13"/>
  <c r="AB80" i="13"/>
  <c r="AE71" i="13"/>
  <c r="AE80" i="13"/>
  <c r="AE98" i="13"/>
  <c r="AD160" i="13"/>
  <c r="AD152" i="13"/>
  <c r="AD144" i="13"/>
  <c r="AD136" i="13"/>
  <c r="AD128" i="13"/>
  <c r="AE47" i="13"/>
  <c r="AB71" i="13"/>
  <c r="AD80" i="13"/>
  <c r="AB89" i="13"/>
  <c r="AD108" i="13"/>
  <c r="AD158" i="13"/>
  <c r="AD150" i="13"/>
  <c r="AD142" i="13"/>
  <c r="AD134" i="13"/>
  <c r="AD156" i="13"/>
  <c r="AB126" i="13"/>
  <c r="AE108" i="13"/>
  <c r="AD6" i="13"/>
  <c r="AC118" i="13"/>
  <c r="AM19" i="13"/>
  <c r="AP11" i="13"/>
  <c r="AE24" i="13"/>
  <c r="AC21" i="13"/>
  <c r="AD83" i="13"/>
  <c r="AB53" i="13"/>
  <c r="AD82" i="13"/>
  <c r="AD81" i="13"/>
  <c r="AM7" i="13"/>
  <c r="AP35" i="13"/>
  <c r="AC72" i="13"/>
  <c r="AB92" i="13"/>
  <c r="AE58" i="13"/>
  <c r="AE16" i="13"/>
  <c r="AL10" i="13"/>
  <c r="AC29" i="13"/>
  <c r="AL22" i="13"/>
  <c r="AB31" i="13"/>
  <c r="AO33" i="13"/>
  <c r="AE31" i="13"/>
  <c r="AM12" i="13"/>
  <c r="AC107" i="13"/>
  <c r="AO22" i="13"/>
  <c r="AE26" i="13"/>
  <c r="AD69" i="13"/>
  <c r="AC86" i="13"/>
  <c r="AE6" i="13"/>
  <c r="AL15" i="13"/>
  <c r="AC54" i="13"/>
  <c r="AD68" i="13"/>
  <c r="AB93" i="13"/>
  <c r="AO5" i="13"/>
  <c r="AD58" i="13"/>
  <c r="AM11" i="13"/>
  <c r="AE17" i="13"/>
  <c r="AC40" i="13"/>
  <c r="AE107" i="13"/>
  <c r="AD79" i="13"/>
  <c r="AC31" i="13"/>
  <c r="AN21" i="13"/>
  <c r="AB112" i="13"/>
  <c r="AM34" i="13"/>
  <c r="AE112" i="13"/>
  <c r="AE19" i="13"/>
  <c r="AC39" i="13"/>
  <c r="AC44" i="13"/>
  <c r="AD45" i="13"/>
  <c r="AD117" i="13"/>
  <c r="AM23" i="13"/>
  <c r="AC43" i="13"/>
  <c r="AD122" i="13"/>
  <c r="AB103" i="13"/>
  <c r="AC115" i="13"/>
  <c r="AN5" i="13"/>
  <c r="AE93" i="13"/>
  <c r="AM18" i="13"/>
  <c r="AE110" i="13"/>
  <c r="AP25" i="13"/>
  <c r="AC105" i="13"/>
  <c r="AD56" i="13"/>
  <c r="AB28" i="13"/>
  <c r="AB17" i="13"/>
  <c r="AC90" i="13"/>
  <c r="AC113" i="13"/>
  <c r="AB64" i="13"/>
  <c r="AB81" i="13"/>
  <c r="AM10" i="13"/>
  <c r="AD20" i="13"/>
  <c r="AB107" i="13"/>
  <c r="AD39" i="13"/>
  <c r="AE94" i="13"/>
  <c r="AC101" i="13"/>
  <c r="AN18" i="13"/>
  <c r="AC81" i="13"/>
  <c r="AD88" i="13"/>
  <c r="AC56" i="13"/>
  <c r="AL23" i="13"/>
  <c r="AD116" i="13"/>
  <c r="AC100" i="13"/>
  <c r="AC77" i="13"/>
  <c r="AB42" i="13"/>
  <c r="AD148" i="13"/>
  <c r="AE89" i="13"/>
  <c r="AD98" i="13"/>
  <c r="AB98" i="13"/>
  <c r="AB108" i="13"/>
  <c r="AD118" i="13"/>
  <c r="AB75" i="13"/>
  <c r="AD11" i="13"/>
  <c r="AE39" i="13"/>
  <c r="AB100" i="13"/>
  <c r="AC79" i="13"/>
  <c r="AB68" i="13"/>
  <c r="AC97" i="13"/>
  <c r="AN15" i="13"/>
  <c r="AD114" i="13"/>
  <c r="AE21" i="13"/>
  <c r="AE61" i="13"/>
  <c r="AE95" i="13"/>
  <c r="AC67" i="13"/>
  <c r="AO25" i="13"/>
  <c r="AC53" i="13"/>
  <c r="AP30" i="13"/>
  <c r="AE122" i="13"/>
  <c r="AD61" i="13"/>
  <c r="AP17" i="13"/>
  <c r="AO29" i="13"/>
  <c r="AB101" i="13"/>
  <c r="AE42" i="13"/>
  <c r="AE85" i="13"/>
  <c r="AM32" i="13"/>
  <c r="AE13" i="13"/>
  <c r="AN23" i="13"/>
  <c r="AE25" i="13"/>
  <c r="AO32" i="13"/>
  <c r="AE56" i="13"/>
  <c r="AE67" i="13"/>
  <c r="AC119" i="13"/>
  <c r="AC61" i="13"/>
  <c r="AD44" i="13"/>
  <c r="AB50" i="13"/>
  <c r="AB99" i="13"/>
  <c r="AP26" i="13"/>
  <c r="AN6" i="13"/>
  <c r="AL20" i="13"/>
  <c r="AB26" i="13"/>
  <c r="AM20" i="13"/>
  <c r="AC75" i="13"/>
  <c r="AD66" i="13"/>
  <c r="AD112" i="13"/>
  <c r="AB122" i="13"/>
  <c r="AN7" i="13"/>
  <c r="AN19" i="13"/>
  <c r="AC69" i="13"/>
  <c r="AC15" i="13"/>
  <c r="AC78" i="13"/>
  <c r="AD29" i="13"/>
  <c r="AP14" i="13"/>
  <c r="AB69" i="13"/>
  <c r="AB36" i="13"/>
  <c r="AB52" i="13"/>
  <c r="AE88" i="13"/>
  <c r="AE74" i="13"/>
  <c r="AD110" i="13"/>
  <c r="AE114" i="13"/>
  <c r="AO11" i="13"/>
  <c r="AC91" i="13"/>
  <c r="AE86" i="13"/>
  <c r="AD120" i="13"/>
  <c r="AP7" i="13"/>
  <c r="AP28" i="13"/>
  <c r="AC111" i="13"/>
  <c r="AD74" i="13"/>
  <c r="AO7" i="13"/>
  <c r="AE27" i="13"/>
  <c r="AO20" i="13"/>
  <c r="AN28" i="13"/>
  <c r="AE50" i="13"/>
  <c r="AB54" i="13"/>
  <c r="AB66" i="13"/>
  <c r="AL16" i="13"/>
  <c r="AL6" i="13"/>
  <c r="AO17" i="13"/>
  <c r="AC102" i="13"/>
  <c r="AC19" i="13"/>
  <c r="AC7" i="13"/>
  <c r="AB96" i="13"/>
  <c r="AD13" i="13"/>
  <c r="AD87" i="13"/>
  <c r="AC25" i="13"/>
  <c r="AC26" i="13"/>
  <c r="AB84" i="13"/>
  <c r="AD101" i="13"/>
  <c r="AE46" i="13"/>
  <c r="AO12" i="13"/>
  <c r="AC14" i="13"/>
  <c r="AL12" i="13"/>
  <c r="AP23" i="13"/>
  <c r="AE7" i="13"/>
  <c r="AB6" i="13"/>
  <c r="AE124" i="13"/>
  <c r="AB58" i="13"/>
  <c r="AP8" i="13"/>
  <c r="AD93" i="13"/>
  <c r="AE59" i="13"/>
  <c r="AB88" i="13"/>
  <c r="AB27" i="13"/>
  <c r="AB90" i="13"/>
  <c r="AD31" i="13"/>
  <c r="AB110" i="13"/>
  <c r="AN35" i="13"/>
  <c r="AD102" i="13"/>
  <c r="AB120" i="13"/>
  <c r="AC114" i="13"/>
  <c r="AB121" i="13"/>
  <c r="AD62" i="13"/>
  <c r="AB20" i="13"/>
  <c r="AB37" i="13"/>
  <c r="AM26" i="13"/>
  <c r="AC64" i="13"/>
  <c r="AN33" i="13"/>
  <c r="AD92" i="13"/>
  <c r="AL34" i="13"/>
  <c r="AD94" i="13"/>
  <c r="AE15" i="13"/>
  <c r="AN12" i="13"/>
  <c r="AB86" i="13"/>
  <c r="AE68" i="13"/>
  <c r="AB78" i="13"/>
  <c r="AN24" i="13"/>
  <c r="AE100" i="13"/>
  <c r="AE70" i="13"/>
  <c r="AC30" i="13"/>
  <c r="AD97" i="13"/>
  <c r="AD115" i="13"/>
  <c r="AO27" i="13"/>
  <c r="AC74" i="13"/>
  <c r="AC33" i="13"/>
  <c r="AD103" i="13"/>
  <c r="AC35" i="13"/>
  <c r="AD140" i="13"/>
  <c r="AC71" i="13"/>
  <c r="AC80" i="13"/>
  <c r="AD89" i="13"/>
  <c r="AC98" i="13"/>
  <c r="AC108" i="13"/>
  <c r="AE118" i="13"/>
  <c r="AC96" i="13"/>
  <c r="AC18" i="13"/>
  <c r="AB109" i="13"/>
  <c r="AP27" i="13"/>
  <c r="AC123" i="13"/>
  <c r="AB104" i="13"/>
  <c r="AD91" i="13"/>
  <c r="AB60" i="13"/>
  <c r="AC20" i="13"/>
  <c r="AE33" i="13"/>
  <c r="AD53" i="13"/>
  <c r="AE48" i="13"/>
  <c r="AB22" i="13"/>
  <c r="AC85" i="13"/>
  <c r="AD21" i="13"/>
  <c r="AB29" i="13"/>
  <c r="AC41" i="13"/>
  <c r="AE121" i="13"/>
  <c r="AB61" i="13"/>
  <c r="AB59" i="13"/>
  <c r="AO31" i="13"/>
  <c r="AB95" i="13"/>
  <c r="AB19" i="13"/>
  <c r="AC70" i="13"/>
  <c r="AC27" i="13"/>
  <c r="AB44" i="13"/>
  <c r="AD27" i="13"/>
  <c r="AC93" i="13"/>
  <c r="AE64" i="13"/>
  <c r="AL17" i="13"/>
  <c r="AD41" i="13"/>
  <c r="AO13" i="13"/>
  <c r="AC103" i="13"/>
  <c r="AD57" i="13"/>
  <c r="AD73" i="13"/>
  <c r="AC94" i="13"/>
  <c r="AL21" i="13"/>
  <c r="AO8" i="13"/>
  <c r="AD49" i="13"/>
  <c r="AB76" i="13"/>
  <c r="AE81" i="13"/>
  <c r="AC37" i="13"/>
  <c r="AB7" i="13"/>
  <c r="AC92" i="13"/>
  <c r="AD104" i="13"/>
  <c r="AL13" i="13"/>
  <c r="AE11" i="13"/>
  <c r="AN14" i="13"/>
  <c r="AP34" i="13"/>
  <c r="AM27" i="13"/>
  <c r="AN31" i="13"/>
  <c r="AE10" i="13"/>
  <c r="AD23" i="13"/>
  <c r="AM16" i="13"/>
  <c r="AD65" i="13"/>
  <c r="AD17" i="13"/>
  <c r="AE14" i="13"/>
  <c r="AN29" i="13"/>
  <c r="AE65" i="13"/>
  <c r="AD40" i="13"/>
  <c r="AB94" i="13"/>
  <c r="AE113" i="13"/>
  <c r="AC11" i="13"/>
  <c r="AL19" i="13"/>
  <c r="AC83" i="13"/>
  <c r="AD33" i="13"/>
  <c r="AC76" i="13"/>
  <c r="AM33" i="13"/>
  <c r="AD132" i="13"/>
  <c r="AB118" i="13"/>
  <c r="AC46" i="13"/>
  <c r="AE90" i="13"/>
  <c r="AB119" i="13"/>
  <c r="AE83" i="13"/>
  <c r="AP33" i="13"/>
  <c r="AE53" i="13"/>
  <c r="AB18" i="13"/>
  <c r="AN30" i="13"/>
  <c r="AP31" i="13"/>
  <c r="AB74" i="13"/>
  <c r="AD26" i="13"/>
  <c r="AB82" i="13"/>
  <c r="AB67" i="13"/>
  <c r="AD100" i="13"/>
  <c r="AL30" i="13"/>
  <c r="AB124" i="13"/>
  <c r="AD75" i="13"/>
  <c r="AE78" i="13"/>
  <c r="AD16" i="13"/>
  <c r="AD119" i="13"/>
  <c r="AB77" i="13"/>
  <c r="AC23" i="13"/>
  <c r="AE117" i="13"/>
  <c r="AB23" i="13"/>
  <c r="AC5" i="13"/>
  <c r="AD22" i="13"/>
  <c r="AD28" i="13"/>
  <c r="AE5" i="13"/>
  <c r="AD72" i="13"/>
  <c r="AB46" i="13"/>
  <c r="AD43" i="13"/>
  <c r="AD86" i="13"/>
  <c r="AL29" i="13"/>
  <c r="AN20" i="13"/>
  <c r="AC36" i="13"/>
  <c r="AB113" i="13"/>
  <c r="AE22" i="13"/>
  <c r="AC45" i="13"/>
  <c r="AD109" i="13"/>
  <c r="AP19" i="13"/>
  <c r="AC124" i="13"/>
  <c r="AE12" i="13"/>
  <c r="AC66" i="13"/>
  <c r="AL25" i="13"/>
  <c r="AO28" i="13"/>
  <c r="AE116" i="13"/>
  <c r="AB105" i="13"/>
  <c r="AB106" i="13"/>
  <c r="AC8" i="13"/>
  <c r="AD59" i="13"/>
  <c r="AD12" i="13"/>
  <c r="AB11" i="13"/>
  <c r="AB125" i="13"/>
  <c r="AC109" i="13"/>
  <c r="AB51" i="13"/>
  <c r="AC68" i="13"/>
  <c r="AD52" i="13"/>
  <c r="AC38" i="13"/>
  <c r="AO14" i="13"/>
  <c r="AB73" i="13"/>
  <c r="AD9" i="13"/>
  <c r="AP13" i="13"/>
  <c r="AE37" i="13"/>
  <c r="AL8" i="13"/>
  <c r="AC110" i="13"/>
  <c r="AC106" i="13"/>
  <c r="AD78" i="13"/>
  <c r="AE106" i="13"/>
  <c r="AM25" i="13"/>
  <c r="AB21" i="13"/>
  <c r="AE23" i="13"/>
  <c r="AD37" i="13"/>
  <c r="AC117" i="13"/>
  <c r="AB43" i="13"/>
  <c r="AB25" i="13"/>
  <c r="AM13" i="13"/>
  <c r="AB79" i="13"/>
  <c r="AB30" i="13"/>
  <c r="AM9" i="13"/>
  <c r="AD71" i="13"/>
  <c r="AD18" i="13"/>
  <c r="AB10" i="13"/>
  <c r="AB24" i="13"/>
  <c r="AC99" i="13"/>
  <c r="AE34" i="13"/>
  <c r="AD67" i="13"/>
  <c r="AD113" i="13"/>
  <c r="AB12" i="13"/>
  <c r="AC88" i="13"/>
  <c r="AE66" i="13"/>
  <c r="AB117" i="13"/>
  <c r="AE96" i="13"/>
  <c r="AD85" i="13"/>
  <c r="AC12" i="13"/>
  <c r="AP22" i="13"/>
  <c r="AD38" i="13"/>
  <c r="AD96" i="13"/>
  <c r="AN9" i="13"/>
  <c r="AM29" i="13"/>
  <c r="AO26" i="13"/>
  <c r="AB57" i="13"/>
  <c r="AC13" i="13"/>
  <c r="AE111" i="13"/>
  <c r="AD46" i="13"/>
  <c r="AC125" i="13"/>
  <c r="AE87" i="13"/>
  <c r="AB45" i="13"/>
  <c r="AB56" i="13"/>
  <c r="AC65" i="13"/>
  <c r="AD84" i="13"/>
  <c r="AB72" i="13"/>
  <c r="AL7" i="13"/>
  <c r="AN17" i="13"/>
  <c r="AD106" i="13"/>
  <c r="AB83" i="13"/>
  <c r="AB102" i="13"/>
  <c r="AC6" i="13"/>
  <c r="AB15" i="13"/>
  <c r="AE45" i="13"/>
  <c r="AP15" i="13"/>
  <c r="AO18" i="13"/>
  <c r="AE51" i="13"/>
  <c r="AC120" i="13"/>
  <c r="AC95" i="13"/>
  <c r="AC116" i="13"/>
  <c r="AE38" i="13"/>
  <c r="AB41" i="13"/>
  <c r="AP5" i="13"/>
  <c r="AC50" i="13"/>
  <c r="AD35" i="13"/>
  <c r="AB123" i="13"/>
  <c r="AL14" i="13"/>
  <c r="AO30" i="13"/>
  <c r="AN11" i="13"/>
  <c r="AE77" i="13"/>
  <c r="AE44" i="13"/>
  <c r="AC73" i="13"/>
  <c r="AE41" i="13"/>
  <c r="AD77" i="13"/>
  <c r="AB5" i="13"/>
  <c r="AM35" i="13"/>
  <c r="AC84" i="13"/>
  <c r="AD10" i="13"/>
  <c r="AE9" i="13"/>
  <c r="AB33" i="13"/>
  <c r="AC10" i="13"/>
  <c r="AC121" i="13"/>
  <c r="AE120" i="13"/>
  <c r="AB70" i="13"/>
  <c r="AE73" i="13"/>
  <c r="AM17" i="13"/>
  <c r="AC104" i="13"/>
  <c r="AB48" i="13"/>
  <c r="AE60" i="13"/>
  <c r="AD76" i="13"/>
  <c r="AP16" i="13"/>
  <c r="AE92" i="13"/>
  <c r="AC51" i="13"/>
  <c r="AD30" i="13"/>
  <c r="AC89" i="13"/>
  <c r="AE123" i="13"/>
  <c r="AN22" i="13"/>
  <c r="AM28" i="13"/>
  <c r="AP18" i="13"/>
  <c r="AE101" i="13"/>
  <c r="AC48" i="13"/>
  <c r="AM22" i="13"/>
  <c r="AD95" i="13"/>
  <c r="AD25" i="13"/>
  <c r="AM6" i="13"/>
  <c r="AE104" i="13"/>
  <c r="AB32" i="13"/>
  <c r="AD125" i="13"/>
  <c r="AE43" i="13"/>
  <c r="AC34" i="13"/>
  <c r="AB14" i="13"/>
  <c r="AM5" i="13"/>
  <c r="AB13" i="13"/>
  <c r="AE115" i="13"/>
  <c r="AD105" i="13"/>
  <c r="AB39" i="13"/>
  <c r="AE49" i="13"/>
  <c r="AC87" i="13"/>
  <c r="AB34" i="13"/>
  <c r="AP21" i="13"/>
  <c r="AL18" i="13"/>
  <c r="AB115" i="13"/>
  <c r="AC49" i="13"/>
  <c r="AE105" i="13"/>
  <c r="AD42" i="13"/>
  <c r="AL33" i="13"/>
  <c r="AN27" i="13"/>
  <c r="AD32" i="13"/>
  <c r="AL32" i="13"/>
  <c r="AB111" i="13"/>
  <c r="AE28" i="13"/>
  <c r="AP32" i="13"/>
  <c r="AB97" i="13"/>
  <c r="AO10" i="13"/>
  <c r="AL9" i="13"/>
  <c r="AP24" i="13"/>
  <c r="AD50" i="13"/>
  <c r="AB114" i="13"/>
  <c r="AC57" i="13"/>
  <c r="AL24" i="13"/>
  <c r="AO35" i="13"/>
  <c r="AC62" i="13"/>
  <c r="AO15" i="13"/>
  <c r="AE109" i="13"/>
  <c r="AD36" i="13"/>
  <c r="AL5" i="13"/>
  <c r="AB87" i="13"/>
  <c r="AD51" i="13"/>
  <c r="AE91" i="13"/>
  <c r="AC28" i="13"/>
  <c r="AB49" i="13"/>
  <c r="AN8" i="13"/>
  <c r="AD64" i="13"/>
  <c r="AD90" i="13"/>
  <c r="AB91" i="13"/>
  <c r="AB62" i="13"/>
  <c r="AD8" i="13"/>
  <c r="AO21" i="13"/>
  <c r="AD34" i="13"/>
  <c r="AP9" i="13"/>
  <c r="AC9" i="13"/>
  <c r="AE36" i="13"/>
  <c r="AE82" i="13"/>
  <c r="AD99" i="13"/>
  <c r="AE102" i="13"/>
  <c r="AE40" i="13"/>
  <c r="AM24" i="13"/>
  <c r="AM30" i="13"/>
  <c r="AE18" i="13"/>
  <c r="AO19" i="13"/>
  <c r="AD15" i="13"/>
  <c r="AE99" i="13"/>
  <c r="AD111" i="13"/>
  <c r="AC112" i="13"/>
  <c r="AD14" i="13"/>
  <c r="AO9" i="13"/>
  <c r="AC59" i="13"/>
  <c r="AD107" i="13"/>
  <c r="AO34" i="13"/>
  <c r="AE32" i="13"/>
  <c r="AL26" i="13"/>
  <c r="AP10" i="13"/>
  <c r="AP29" i="13"/>
  <c r="AC16" i="13"/>
  <c r="AC52" i="13"/>
  <c r="AD7" i="13"/>
  <c r="AC17" i="13"/>
  <c r="AD19" i="13"/>
  <c r="AE119" i="13"/>
  <c r="AC82" i="13"/>
  <c r="AE52" i="13"/>
  <c r="AM21" i="13"/>
  <c r="AM8" i="13"/>
  <c r="AN32" i="13"/>
  <c r="AD123" i="13"/>
  <c r="AN25" i="13"/>
  <c r="AD70" i="13"/>
  <c r="AE75" i="13"/>
  <c r="AE76" i="13"/>
  <c r="AC24" i="13"/>
  <c r="AE29" i="13"/>
  <c r="AE72" i="13"/>
  <c r="AE84" i="13"/>
  <c r="AC122" i="13"/>
  <c r="AC58" i="13"/>
  <c r="AE35" i="13"/>
  <c r="AD48" i="13"/>
  <c r="AE103" i="13"/>
  <c r="AD54" i="13"/>
  <c r="AD124" i="13"/>
  <c r="AB8" i="13"/>
  <c r="AE69" i="13"/>
  <c r="AE79" i="13"/>
  <c r="AN16" i="13"/>
  <c r="AE20" i="13"/>
  <c r="AE54" i="13"/>
  <c r="AD24" i="13"/>
  <c r="AN10" i="13"/>
  <c r="AB116" i="13"/>
  <c r="AN13" i="13"/>
  <c r="AD5" i="13"/>
  <c r="AB16" i="13"/>
  <c r="AP6" i="13"/>
  <c r="AN26" i="13"/>
  <c r="AO6" i="13"/>
  <c r="AB9" i="13"/>
  <c r="AD60" i="13"/>
  <c r="AD121" i="13"/>
  <c r="AM31" i="13"/>
  <c r="AE30" i="13"/>
  <c r="AC22" i="13"/>
  <c r="AO23" i="13"/>
  <c r="AC42" i="13"/>
  <c r="K186" i="13"/>
  <c r="O186" i="13" s="1"/>
  <c r="K203" i="13"/>
  <c r="O203" i="13" s="1"/>
  <c r="O168" i="13"/>
  <c r="O198" i="13"/>
  <c r="O196" i="13"/>
  <c r="O181" i="13"/>
  <c r="O205" i="13"/>
  <c r="O183" i="13"/>
  <c r="O177" i="13"/>
  <c r="O171" i="13"/>
  <c r="O199" i="13"/>
  <c r="O193" i="13"/>
  <c r="O176" i="13"/>
  <c r="O170" i="13"/>
  <c r="O179" i="13"/>
  <c r="O169" i="13"/>
  <c r="X101" i="19"/>
  <c r="X131" i="19"/>
  <c r="X119" i="19"/>
  <c r="O176" i="19"/>
  <c r="O168" i="19"/>
  <c r="O162" i="19"/>
  <c r="O152" i="19"/>
  <c r="O204" i="13"/>
  <c r="O202" i="13"/>
  <c r="O197" i="13"/>
  <c r="O190" i="13"/>
  <c r="O180" i="13"/>
  <c r="O172" i="13"/>
  <c r="O194" i="13"/>
  <c r="O192" i="13"/>
  <c r="O187" i="13"/>
  <c r="O182" i="13"/>
  <c r="O174" i="13"/>
  <c r="O166" i="13"/>
  <c r="J6" i="13"/>
  <c r="H83" i="18"/>
  <c r="H83" i="19"/>
  <c r="H85" i="19"/>
  <c r="H88" i="19"/>
  <c r="H90" i="19"/>
  <c r="H92" i="19"/>
  <c r="H84" i="18"/>
  <c r="H85" i="18"/>
  <c r="H88" i="18"/>
  <c r="H86" i="18"/>
  <c r="H90" i="18"/>
  <c r="H84" i="19"/>
  <c r="G26" i="19"/>
  <c r="X148" i="19"/>
  <c r="G27" i="19"/>
  <c r="G28" i="18"/>
  <c r="O200" i="19"/>
  <c r="O186" i="19"/>
  <c r="O178" i="19"/>
  <c r="O160" i="19"/>
  <c r="O154" i="19"/>
  <c r="O170" i="19"/>
  <c r="O199" i="19"/>
  <c r="O201" i="19"/>
  <c r="O193" i="19"/>
  <c r="O187" i="19"/>
  <c r="O179" i="19"/>
  <c r="O171" i="19"/>
  <c r="O163" i="19"/>
  <c r="O155" i="19"/>
  <c r="O147" i="19"/>
  <c r="O141" i="19"/>
  <c r="O185" i="19"/>
  <c r="O169" i="19"/>
  <c r="O161" i="19"/>
  <c r="O203" i="19"/>
  <c r="O202" i="19"/>
  <c r="O195" i="19"/>
  <c r="O194" i="19"/>
  <c r="O189" i="19"/>
  <c r="O188" i="19"/>
  <c r="O181" i="19"/>
  <c r="O180" i="19"/>
  <c r="O173" i="19"/>
  <c r="O172" i="19"/>
  <c r="O165" i="19"/>
  <c r="O164" i="19"/>
  <c r="O157" i="19"/>
  <c r="O156" i="19"/>
  <c r="O149" i="19"/>
  <c r="O148" i="19"/>
  <c r="O143" i="19"/>
  <c r="O142" i="19"/>
  <c r="O177" i="19"/>
  <c r="O153" i="19"/>
  <c r="O145" i="19"/>
  <c r="O205" i="19"/>
  <c r="O204" i="19"/>
  <c r="O197" i="19"/>
  <c r="O196" i="19"/>
  <c r="O191" i="19"/>
  <c r="O190" i="19"/>
  <c r="O183" i="19"/>
  <c r="O182" i="19"/>
  <c r="O175" i="19"/>
  <c r="O174" i="19"/>
  <c r="O167" i="19"/>
  <c r="O166" i="19"/>
  <c r="O159" i="19"/>
  <c r="O158" i="19"/>
  <c r="O151" i="19"/>
  <c r="O150" i="19"/>
  <c r="K137" i="19"/>
  <c r="O137" i="19" s="1"/>
  <c r="K136" i="19"/>
  <c r="O136" i="19" s="1"/>
  <c r="K133" i="19"/>
  <c r="O133" i="19" s="1"/>
  <c r="K132" i="19"/>
  <c r="O132" i="19" s="1"/>
  <c r="K129" i="19"/>
  <c r="O129" i="19" s="1"/>
  <c r="K128" i="19"/>
  <c r="O128" i="19" s="1"/>
  <c r="K125" i="19"/>
  <c r="O125" i="19" s="1"/>
  <c r="K124" i="19"/>
  <c r="O124" i="19" s="1"/>
  <c r="K121" i="19"/>
  <c r="O121" i="19" s="1"/>
  <c r="K120" i="19"/>
  <c r="O120" i="19" s="1"/>
  <c r="K117" i="19"/>
  <c r="O117" i="19" s="1"/>
  <c r="K116" i="19"/>
  <c r="O116" i="19" s="1"/>
  <c r="K113" i="19"/>
  <c r="O113" i="19" s="1"/>
  <c r="K112" i="19"/>
  <c r="O112" i="19" s="1"/>
  <c r="K109" i="19"/>
  <c r="O109" i="19" s="1"/>
  <c r="K108" i="19"/>
  <c r="O108" i="19" s="1"/>
  <c r="K105" i="19"/>
  <c r="O105" i="19" s="1"/>
  <c r="K104" i="19"/>
  <c r="O104" i="19" s="1"/>
  <c r="K101" i="19"/>
  <c r="O101" i="19" s="1"/>
  <c r="K100" i="19"/>
  <c r="O100" i="19" s="1"/>
  <c r="K97" i="19"/>
  <c r="O97" i="19" s="1"/>
  <c r="K96" i="19"/>
  <c r="O96" i="19" s="1"/>
  <c r="O139" i="19"/>
  <c r="O135" i="19"/>
  <c r="O131" i="19"/>
  <c r="O127" i="19"/>
  <c r="O123" i="19"/>
  <c r="O119" i="19"/>
  <c r="O115" i="19"/>
  <c r="O111" i="19"/>
  <c r="O107" i="19"/>
  <c r="O103" i="19"/>
  <c r="O99" i="19"/>
  <c r="T180" i="19"/>
  <c r="X180" i="19" s="1"/>
  <c r="X179" i="19"/>
  <c r="X177" i="19"/>
  <c r="K138" i="19"/>
  <c r="O138" i="19" s="1"/>
  <c r="K134" i="19"/>
  <c r="O134" i="19" s="1"/>
  <c r="K130" i="19"/>
  <c r="O130" i="19" s="1"/>
  <c r="K126" i="19"/>
  <c r="O126" i="19" s="1"/>
  <c r="K122" i="19"/>
  <c r="O122" i="19" s="1"/>
  <c r="K118" i="19"/>
  <c r="O118" i="19" s="1"/>
  <c r="K114" i="19"/>
  <c r="O114" i="19" s="1"/>
  <c r="K110" i="19"/>
  <c r="O110" i="19" s="1"/>
  <c r="K106" i="19"/>
  <c r="O106" i="19" s="1"/>
  <c r="K102" i="19"/>
  <c r="O102" i="19" s="1"/>
  <c r="K98" i="19"/>
  <c r="O98" i="19" s="1"/>
  <c r="X167" i="19"/>
  <c r="X197" i="19"/>
  <c r="X183" i="19"/>
  <c r="X161" i="19"/>
  <c r="X157" i="19"/>
  <c r="X175" i="19"/>
  <c r="X173" i="19"/>
  <c r="J6" i="19"/>
  <c r="J7" i="19" s="1"/>
  <c r="J8" i="19" s="1"/>
  <c r="X164" i="19"/>
  <c r="X133" i="19"/>
  <c r="X107" i="19"/>
  <c r="X97" i="19"/>
  <c r="X127" i="19"/>
  <c r="X123" i="19"/>
  <c r="X115" i="19"/>
  <c r="X113" i="19"/>
  <c r="X116" i="19"/>
  <c r="X111" i="19"/>
  <c r="X100" i="19"/>
  <c r="X152" i="19"/>
  <c r="X204" i="19"/>
  <c r="X108" i="19"/>
  <c r="T5" i="19"/>
  <c r="X160" i="19"/>
  <c r="X144" i="19"/>
  <c r="X96" i="19"/>
  <c r="X202" i="19"/>
  <c r="X166" i="19"/>
  <c r="X158" i="19"/>
  <c r="X154" i="19"/>
  <c r="X150" i="19"/>
  <c r="X146" i="19"/>
  <c r="X138" i="19"/>
  <c r="X102" i="19"/>
  <c r="I11" i="24"/>
  <c r="G29" i="18"/>
  <c r="G30" i="18"/>
  <c r="G26" i="18"/>
  <c r="Q20" i="18" s="1"/>
  <c r="G27" i="18"/>
  <c r="G31" i="18"/>
  <c r="D113" i="26" l="1"/>
  <c r="O87" i="20"/>
  <c r="O129" i="20"/>
  <c r="O151" i="20"/>
  <c r="O146" i="20"/>
  <c r="AI7" i="26"/>
  <c r="AF8" i="26"/>
  <c r="O134" i="20"/>
  <c r="X12" i="21"/>
  <c r="T12" i="21"/>
  <c r="D113" i="21"/>
  <c r="O200" i="20"/>
  <c r="O86" i="20"/>
  <c r="O150" i="20"/>
  <c r="T111" i="21"/>
  <c r="X111" i="21" s="1"/>
  <c r="B84" i="26"/>
  <c r="C31" i="26"/>
  <c r="B30" i="26"/>
  <c r="G30" i="26" s="1"/>
  <c r="AI6" i="26"/>
  <c r="O149" i="20"/>
  <c r="AI6" i="21"/>
  <c r="C36" i="26"/>
  <c r="B35" i="26"/>
  <c r="AI7" i="21"/>
  <c r="AF8" i="21"/>
  <c r="O184" i="20"/>
  <c r="O159" i="20"/>
  <c r="O128" i="20"/>
  <c r="O147" i="20"/>
  <c r="O9" i="20"/>
  <c r="O153" i="18"/>
  <c r="X195" i="19"/>
  <c r="X191" i="19"/>
  <c r="X172" i="19"/>
  <c r="X141" i="19"/>
  <c r="X153" i="19"/>
  <c r="X130" i="19"/>
  <c r="X194" i="19"/>
  <c r="X188" i="19"/>
  <c r="X205" i="19"/>
  <c r="X142" i="19"/>
  <c r="X136" i="19"/>
  <c r="X171" i="19"/>
  <c r="X200" i="19"/>
  <c r="X112" i="19"/>
  <c r="X106" i="19"/>
  <c r="X170" i="19"/>
  <c r="X176" i="19"/>
  <c r="X182" i="19"/>
  <c r="X126" i="19"/>
  <c r="X201" i="19"/>
  <c r="X117" i="19"/>
  <c r="X184" i="19"/>
  <c r="X156" i="19"/>
  <c r="X109" i="19"/>
  <c r="X193" i="19"/>
  <c r="X129" i="19"/>
  <c r="X118" i="19"/>
  <c r="X143" i="19"/>
  <c r="X147" i="19"/>
  <c r="X165" i="19"/>
  <c r="X98" i="19"/>
  <c r="X174" i="19"/>
  <c r="X104" i="19"/>
  <c r="X139" i="19"/>
  <c r="X135" i="19"/>
  <c r="X185" i="19"/>
  <c r="X121" i="19"/>
  <c r="X203" i="19"/>
  <c r="X149" i="19"/>
  <c r="X110" i="19"/>
  <c r="X124" i="19"/>
  <c r="X168" i="19"/>
  <c r="X199" i="19"/>
  <c r="X162" i="19"/>
  <c r="X140" i="19"/>
  <c r="X178" i="19"/>
  <c r="X181" i="19"/>
  <c r="X114" i="19"/>
  <c r="X190" i="19"/>
  <c r="X5" i="19"/>
  <c r="Y5" i="19" s="1"/>
  <c r="X151" i="19"/>
  <c r="X120" i="19"/>
  <c r="X137" i="19"/>
  <c r="X155" i="19"/>
  <c r="Q21" i="18"/>
  <c r="Q32" i="18"/>
  <c r="X6" i="18"/>
  <c r="O64" i="18"/>
  <c r="O143" i="18"/>
  <c r="O113" i="18"/>
  <c r="O145" i="18"/>
  <c r="O87" i="18"/>
  <c r="O82" i="18"/>
  <c r="O161" i="18"/>
  <c r="K164" i="18"/>
  <c r="O164" i="18"/>
  <c r="K184" i="18"/>
  <c r="O184" i="18"/>
  <c r="K203" i="18"/>
  <c r="O203" i="18" s="1"/>
  <c r="K111" i="18"/>
  <c r="O111" i="18" s="1"/>
  <c r="K73" i="18"/>
  <c r="O73" i="18" s="1"/>
  <c r="K114" i="18"/>
  <c r="O114" i="18" s="1"/>
  <c r="K76" i="18"/>
  <c r="O76" i="18"/>
  <c r="K198" i="18"/>
  <c r="O198" i="18" s="1"/>
  <c r="K163" i="18"/>
  <c r="O163" i="18" s="1"/>
  <c r="O63" i="18"/>
  <c r="R7" i="18"/>
  <c r="S7" i="18" s="1"/>
  <c r="T7" i="18" s="1"/>
  <c r="X7" i="18" s="1"/>
  <c r="K204" i="18"/>
  <c r="O204" i="18"/>
  <c r="K157" i="18"/>
  <c r="O157" i="18" s="1"/>
  <c r="K89" i="18"/>
  <c r="O89" i="18" s="1"/>
  <c r="K62" i="18"/>
  <c r="O62" i="18" s="1"/>
  <c r="O58" i="18"/>
  <c r="O50" i="18"/>
  <c r="O42" i="18"/>
  <c r="K94" i="18"/>
  <c r="O94" i="18" s="1"/>
  <c r="K201" i="18"/>
  <c r="O201" i="18" s="1"/>
  <c r="K147" i="18"/>
  <c r="O147" i="18" s="1"/>
  <c r="K131" i="18"/>
  <c r="O131" i="18" s="1"/>
  <c r="K117" i="18"/>
  <c r="O117" i="18" s="1"/>
  <c r="O79" i="18"/>
  <c r="K41" i="18"/>
  <c r="O41" i="18" s="1"/>
  <c r="O185" i="18"/>
  <c r="O55" i="18"/>
  <c r="K88" i="18"/>
  <c r="O88" i="18" s="1"/>
  <c r="K175" i="18"/>
  <c r="O175" i="18"/>
  <c r="K132" i="18"/>
  <c r="O132" i="18"/>
  <c r="K57" i="18"/>
  <c r="O57" i="18" s="1"/>
  <c r="O90" i="18"/>
  <c r="K56" i="18"/>
  <c r="O56" i="18" s="1"/>
  <c r="K103" i="18"/>
  <c r="O103" i="18" s="1"/>
  <c r="K162" i="18"/>
  <c r="O162" i="18" s="1"/>
  <c r="K93" i="18"/>
  <c r="O93" i="18" s="1"/>
  <c r="K44" i="18"/>
  <c r="O44" i="18" s="1"/>
  <c r="K146" i="18"/>
  <c r="O146" i="18" s="1"/>
  <c r="K188" i="18"/>
  <c r="O188" i="18" s="1"/>
  <c r="K172" i="18"/>
  <c r="O172" i="18" s="1"/>
  <c r="K133" i="18"/>
  <c r="O133" i="18"/>
  <c r="K115" i="18"/>
  <c r="O115" i="18" s="1"/>
  <c r="K77" i="18"/>
  <c r="O77" i="18" s="1"/>
  <c r="K179" i="18"/>
  <c r="O179" i="18" s="1"/>
  <c r="K136" i="18"/>
  <c r="O136" i="18" s="1"/>
  <c r="O118" i="18"/>
  <c r="K80" i="18"/>
  <c r="O80" i="18" s="1"/>
  <c r="K186" i="18"/>
  <c r="O186" i="18" s="1"/>
  <c r="K167" i="18"/>
  <c r="O167" i="18" s="1"/>
  <c r="K151" i="18"/>
  <c r="O151" i="18" s="1"/>
  <c r="K65" i="18"/>
  <c r="O65" i="18" s="1"/>
  <c r="K170" i="18"/>
  <c r="O170" i="18" s="1"/>
  <c r="K60" i="18"/>
  <c r="O60" i="18" s="1"/>
  <c r="O166" i="18"/>
  <c r="O150" i="18"/>
  <c r="K97" i="18"/>
  <c r="O97" i="18" s="1"/>
  <c r="K48" i="18"/>
  <c r="O48" i="18" s="1"/>
  <c r="K191" i="18"/>
  <c r="O191" i="18" s="1"/>
  <c r="O134" i="18"/>
  <c r="K112" i="18"/>
  <c r="O112" i="18" s="1"/>
  <c r="K86" i="18"/>
  <c r="O86" i="18" s="1"/>
  <c r="K70" i="18"/>
  <c r="O70" i="18" s="1"/>
  <c r="K92" i="18"/>
  <c r="O92" i="18" s="1"/>
  <c r="O7" i="18"/>
  <c r="K108" i="18"/>
  <c r="O108" i="18" s="1"/>
  <c r="K165" i="18"/>
  <c r="O165" i="18" s="1"/>
  <c r="K149" i="18"/>
  <c r="O149" i="18" s="1"/>
  <c r="K127" i="18"/>
  <c r="O127" i="18" s="1"/>
  <c r="K100" i="18"/>
  <c r="O100" i="18" s="1"/>
  <c r="K51" i="18"/>
  <c r="O51" i="18" s="1"/>
  <c r="K148" i="18"/>
  <c r="O148" i="18" s="1"/>
  <c r="K168" i="18"/>
  <c r="O168" i="18" s="1"/>
  <c r="K43" i="18"/>
  <c r="O43" i="18" s="1"/>
  <c r="O182" i="18"/>
  <c r="K91" i="18"/>
  <c r="O91" i="18" s="1"/>
  <c r="K102" i="18"/>
  <c r="O102" i="18" s="1"/>
  <c r="K139" i="18"/>
  <c r="O139" i="18" s="1"/>
  <c r="K125" i="18"/>
  <c r="O125" i="18" s="1"/>
  <c r="K109" i="18"/>
  <c r="O109" i="18" s="1"/>
  <c r="O71" i="18"/>
  <c r="K199" i="18"/>
  <c r="O199" i="18" s="1"/>
  <c r="K99" i="18"/>
  <c r="O99" i="18" s="1"/>
  <c r="K193" i="18"/>
  <c r="O193" i="18" s="1"/>
  <c r="O177" i="18"/>
  <c r="K156" i="18"/>
  <c r="O156" i="18" s="1"/>
  <c r="O169" i="18"/>
  <c r="K66" i="18"/>
  <c r="O66" i="18" s="1"/>
  <c r="K61" i="18"/>
  <c r="O61" i="18" s="1"/>
  <c r="K196" i="18"/>
  <c r="O196" i="18" s="1"/>
  <c r="K180" i="18"/>
  <c r="O180" i="18" s="1"/>
  <c r="O126" i="18"/>
  <c r="K141" i="18"/>
  <c r="O141" i="18" s="1"/>
  <c r="K123" i="18"/>
  <c r="O123" i="18"/>
  <c r="K107" i="18"/>
  <c r="O107" i="18" s="1"/>
  <c r="K85" i="18"/>
  <c r="O85" i="18" s="1"/>
  <c r="K69" i="18"/>
  <c r="O69" i="18" s="1"/>
  <c r="K144" i="18"/>
  <c r="O144" i="18"/>
  <c r="O110" i="18"/>
  <c r="K72" i="18"/>
  <c r="O72" i="18" s="1"/>
  <c r="K194" i="18"/>
  <c r="O194" i="18" s="1"/>
  <c r="K178" i="18"/>
  <c r="O178" i="18" s="1"/>
  <c r="K159" i="18"/>
  <c r="O159" i="18" s="1"/>
  <c r="K53" i="18"/>
  <c r="O53" i="18" s="1"/>
  <c r="K195" i="18"/>
  <c r="O195" i="18" s="1"/>
  <c r="O158" i="18"/>
  <c r="O142" i="18"/>
  <c r="K120" i="18"/>
  <c r="O120" i="18" s="1"/>
  <c r="O104" i="18"/>
  <c r="K78" i="18"/>
  <c r="O78" i="18" s="1"/>
  <c r="K40" i="18"/>
  <c r="O40" i="18" s="1"/>
  <c r="K95" i="18"/>
  <c r="O95" i="18"/>
  <c r="K128" i="18"/>
  <c r="O128" i="18"/>
  <c r="K75" i="18"/>
  <c r="O75" i="18" s="1"/>
  <c r="K37" i="18"/>
  <c r="O37" i="18" s="1"/>
  <c r="K197" i="18"/>
  <c r="O197" i="18"/>
  <c r="K181" i="18"/>
  <c r="O181" i="18"/>
  <c r="K187" i="18"/>
  <c r="O187" i="18" s="1"/>
  <c r="K54" i="18"/>
  <c r="O54" i="18" s="1"/>
  <c r="K96" i="18"/>
  <c r="O96" i="18" s="1"/>
  <c r="O47" i="18"/>
  <c r="O39" i="18"/>
  <c r="O98" i="18"/>
  <c r="K205" i="18"/>
  <c r="O205" i="18" s="1"/>
  <c r="K135" i="18"/>
  <c r="O135" i="18" s="1"/>
  <c r="O121" i="18"/>
  <c r="K105" i="18"/>
  <c r="O105" i="18" s="1"/>
  <c r="K83" i="18"/>
  <c r="O83" i="18"/>
  <c r="K67" i="18"/>
  <c r="O67" i="18" s="1"/>
  <c r="K183" i="18"/>
  <c r="O183" i="18" s="1"/>
  <c r="K189" i="18"/>
  <c r="O189" i="18"/>
  <c r="K173" i="18"/>
  <c r="O173" i="18"/>
  <c r="O129" i="18"/>
  <c r="K59" i="18"/>
  <c r="O59" i="18" s="1"/>
  <c r="K200" i="18"/>
  <c r="O200" i="18" s="1"/>
  <c r="K130" i="18"/>
  <c r="O130" i="18" s="1"/>
  <c r="K160" i="18"/>
  <c r="O160" i="18" s="1"/>
  <c r="K38" i="18"/>
  <c r="O38" i="18" s="1"/>
  <c r="K124" i="18"/>
  <c r="O124" i="18" s="1"/>
  <c r="K202" i="18"/>
  <c r="O202" i="18" s="1"/>
  <c r="K192" i="18"/>
  <c r="O192" i="18" s="1"/>
  <c r="K176" i="18"/>
  <c r="O176" i="18" s="1"/>
  <c r="O137" i="18"/>
  <c r="K119" i="18"/>
  <c r="O119" i="18" s="1"/>
  <c r="K81" i="18"/>
  <c r="O81" i="18" s="1"/>
  <c r="K140" i="18"/>
  <c r="O140" i="18" s="1"/>
  <c r="K122" i="18"/>
  <c r="O122" i="18"/>
  <c r="K106" i="18"/>
  <c r="O106" i="18" s="1"/>
  <c r="K84" i="18"/>
  <c r="O84" i="18" s="1"/>
  <c r="K68" i="18"/>
  <c r="O68" i="18" s="1"/>
  <c r="O45" i="18"/>
  <c r="K190" i="18"/>
  <c r="O190" i="18" s="1"/>
  <c r="O174" i="18"/>
  <c r="K155" i="18"/>
  <c r="O155" i="18" s="1"/>
  <c r="K49" i="18"/>
  <c r="O49" i="18" s="1"/>
  <c r="K152" i="18"/>
  <c r="O152" i="18" s="1"/>
  <c r="K171" i="18"/>
  <c r="O171" i="18" s="1"/>
  <c r="K46" i="18"/>
  <c r="O46" i="18" s="1"/>
  <c r="K154" i="18"/>
  <c r="O154" i="18" s="1"/>
  <c r="O101" i="18"/>
  <c r="K52" i="18"/>
  <c r="O52" i="18" s="1"/>
  <c r="K138" i="18"/>
  <c r="O138" i="18" s="1"/>
  <c r="K116" i="18"/>
  <c r="O116" i="18" s="1"/>
  <c r="O74" i="18"/>
  <c r="Q22" i="18"/>
  <c r="AN22" i="18"/>
  <c r="AO22" i="18"/>
  <c r="AD22" i="18"/>
  <c r="AP22" i="18"/>
  <c r="AC22" i="18"/>
  <c r="AM22" i="18"/>
  <c r="AE22" i="18"/>
  <c r="AB22" i="18"/>
  <c r="AL22" i="18"/>
  <c r="AL32" i="18"/>
  <c r="AN27" i="18"/>
  <c r="AD27" i="18"/>
  <c r="AM27" i="18"/>
  <c r="AP27" i="18"/>
  <c r="AE27" i="18"/>
  <c r="AB27" i="18"/>
  <c r="AO27" i="18"/>
  <c r="AL27" i="18"/>
  <c r="AM32" i="18"/>
  <c r="AE32" i="18"/>
  <c r="AC27" i="18"/>
  <c r="AC32" i="18"/>
  <c r="AB32" i="18"/>
  <c r="AO32" i="18"/>
  <c r="AN32" i="18"/>
  <c r="AD32" i="18"/>
  <c r="AP32" i="18"/>
  <c r="Q27" i="18"/>
  <c r="AL26" i="18"/>
  <c r="AR26" i="18" s="1"/>
  <c r="AC21" i="18"/>
  <c r="AM26" i="18"/>
  <c r="AM21" i="18"/>
  <c r="AB21" i="18"/>
  <c r="AE13" i="18"/>
  <c r="AC7" i="18"/>
  <c r="AB16" i="18"/>
  <c r="AM33" i="18"/>
  <c r="AM7" i="18"/>
  <c r="AL35" i="18"/>
  <c r="AP7" i="18"/>
  <c r="AP33" i="18"/>
  <c r="AN28" i="18"/>
  <c r="AP19" i="18"/>
  <c r="AN25" i="18"/>
  <c r="AN29" i="18"/>
  <c r="AE10" i="18"/>
  <c r="AB23" i="18"/>
  <c r="AB24" i="18"/>
  <c r="AE29" i="18"/>
  <c r="AN35" i="18"/>
  <c r="AC24" i="18"/>
  <c r="AO15" i="18"/>
  <c r="AN8" i="18"/>
  <c r="AL34" i="18"/>
  <c r="AO10" i="18"/>
  <c r="AO30" i="18"/>
  <c r="AD8" i="18"/>
  <c r="AE30" i="18"/>
  <c r="AO14" i="18"/>
  <c r="AD14" i="18"/>
  <c r="AB20" i="18"/>
  <c r="AC19" i="18"/>
  <c r="AL17" i="18"/>
  <c r="AB34" i="18"/>
  <c r="AC23" i="18"/>
  <c r="AM28" i="18"/>
  <c r="AC28" i="18"/>
  <c r="AO11" i="18"/>
  <c r="AB19" i="18"/>
  <c r="AC17" i="18"/>
  <c r="AM11" i="18"/>
  <c r="AE19" i="18"/>
  <c r="AO34" i="18"/>
  <c r="AP8" i="18"/>
  <c r="AN19" i="18"/>
  <c r="AP25" i="18"/>
  <c r="AL29" i="18"/>
  <c r="AO13" i="18"/>
  <c r="AC30" i="18"/>
  <c r="AD9" i="18"/>
  <c r="AL23" i="18"/>
  <c r="AB14" i="18"/>
  <c r="AL28" i="18"/>
  <c r="AD7" i="18"/>
  <c r="AL20" i="18"/>
  <c r="AO18" i="18"/>
  <c r="AD33" i="18"/>
  <c r="AO9" i="18"/>
  <c r="AO7" i="18"/>
  <c r="AE5" i="18"/>
  <c r="AL30" i="18"/>
  <c r="AO24" i="18"/>
  <c r="AD25" i="18"/>
  <c r="AC11" i="18"/>
  <c r="AB26" i="18"/>
  <c r="AP28" i="18"/>
  <c r="AE6" i="18"/>
  <c r="AM20" i="18"/>
  <c r="AD5" i="18"/>
  <c r="AE15" i="18"/>
  <c r="AC14" i="18"/>
  <c r="AN5" i="18"/>
  <c r="AN14" i="18"/>
  <c r="AP34" i="18"/>
  <c r="AM23" i="18"/>
  <c r="AN16" i="18"/>
  <c r="AC33" i="18"/>
  <c r="AO17" i="18"/>
  <c r="AL25" i="18"/>
  <c r="AC26" i="18"/>
  <c r="AP26" i="18"/>
  <c r="AD30" i="18"/>
  <c r="AO16" i="18"/>
  <c r="AE8" i="18"/>
  <c r="AC16" i="18"/>
  <c r="AE20" i="18"/>
  <c r="AD28" i="18"/>
  <c r="AN23" i="18"/>
  <c r="AE16" i="18"/>
  <c r="AL8" i="18"/>
  <c r="AC5" i="18"/>
  <c r="AC15" i="18"/>
  <c r="AD19" i="18"/>
  <c r="AC10" i="18"/>
  <c r="AE34" i="18"/>
  <c r="AL18" i="18"/>
  <c r="AO20" i="18"/>
  <c r="AD18" i="18"/>
  <c r="AM13" i="18"/>
  <c r="AM29" i="18"/>
  <c r="AN12" i="18"/>
  <c r="AB7" i="18"/>
  <c r="AN34" i="18"/>
  <c r="AC6" i="18"/>
  <c r="AM35" i="18"/>
  <c r="AM24" i="18"/>
  <c r="AP21" i="18"/>
  <c r="AD17" i="18"/>
  <c r="AM8" i="18"/>
  <c r="AD35" i="18"/>
  <c r="AO23" i="18"/>
  <c r="AB13" i="18"/>
  <c r="AD13" i="18"/>
  <c r="AN15" i="18"/>
  <c r="AP17" i="18"/>
  <c r="AC20" i="18"/>
  <c r="AB5" i="18"/>
  <c r="AM30" i="18"/>
  <c r="AD11" i="18"/>
  <c r="AP18" i="18"/>
  <c r="AB18" i="18"/>
  <c r="AM6" i="18"/>
  <c r="AP29" i="18"/>
  <c r="AB8" i="18"/>
  <c r="AO29" i="18"/>
  <c r="AD10" i="18"/>
  <c r="AN13" i="18"/>
  <c r="AN10" i="18"/>
  <c r="AL7" i="18"/>
  <c r="AD29" i="18"/>
  <c r="AN7" i="18"/>
  <c r="AB28" i="18"/>
  <c r="AL10" i="18"/>
  <c r="AO25" i="18"/>
  <c r="AD24" i="18"/>
  <c r="AE33" i="18"/>
  <c r="AE25" i="18"/>
  <c r="AM17" i="18"/>
  <c r="AB10" i="18"/>
  <c r="AN30" i="18"/>
  <c r="AM19" i="18"/>
  <c r="AD20" i="18"/>
  <c r="AL21" i="18"/>
  <c r="AS21" i="18" s="1"/>
  <c r="AN20" i="18"/>
  <c r="AC35" i="18"/>
  <c r="AM5" i="18"/>
  <c r="AC29" i="18"/>
  <c r="AB33" i="18"/>
  <c r="AE7" i="18"/>
  <c r="AO33" i="18"/>
  <c r="AP5" i="18"/>
  <c r="AM9" i="18"/>
  <c r="AM10" i="18"/>
  <c r="AD12" i="18"/>
  <c r="AB31" i="18"/>
  <c r="AM31" i="18"/>
  <c r="AP30" i="18"/>
  <c r="AD34" i="18"/>
  <c r="AE9" i="18"/>
  <c r="AO12" i="18"/>
  <c r="AM18" i="18"/>
  <c r="AB25" i="18"/>
  <c r="AP15" i="18"/>
  <c r="AC13" i="18"/>
  <c r="AL5" i="18"/>
  <c r="AO28" i="18"/>
  <c r="AE28" i="18"/>
  <c r="AO19" i="18"/>
  <c r="AN6" i="18"/>
  <c r="AP11" i="18"/>
  <c r="AP24" i="18"/>
  <c r="AC34" i="18"/>
  <c r="AE35" i="18"/>
  <c r="AC8" i="18"/>
  <c r="AB17" i="18"/>
  <c r="AB29" i="18"/>
  <c r="AP13" i="18"/>
  <c r="AE18" i="18"/>
  <c r="AP10" i="18"/>
  <c r="AE11" i="18"/>
  <c r="AL24" i="18"/>
  <c r="AL19" i="18"/>
  <c r="AO5" i="18"/>
  <c r="AL12" i="18"/>
  <c r="AB9" i="18"/>
  <c r="AN9" i="18"/>
  <c r="AP14" i="18"/>
  <c r="AP20" i="18"/>
  <c r="AL16" i="18"/>
  <c r="AO8" i="18"/>
  <c r="AM12" i="18"/>
  <c r="AO6" i="18"/>
  <c r="AD16" i="18"/>
  <c r="AB6" i="18"/>
  <c r="AB35" i="18"/>
  <c r="AP9" i="18"/>
  <c r="AB30" i="18"/>
  <c r="AD6" i="18"/>
  <c r="AN17" i="18"/>
  <c r="AL6" i="18"/>
  <c r="AE14" i="18"/>
  <c r="AM15" i="18"/>
  <c r="AP6" i="18"/>
  <c r="AN33" i="18"/>
  <c r="AP23" i="18"/>
  <c r="AP16" i="18"/>
  <c r="AN18" i="18"/>
  <c r="AC12" i="18"/>
  <c r="AC18" i="18"/>
  <c r="AC9" i="18"/>
  <c r="AL9" i="18"/>
  <c r="AE24" i="18"/>
  <c r="AM14" i="18"/>
  <c r="AD15" i="18"/>
  <c r="AP35" i="18"/>
  <c r="AM34" i="18"/>
  <c r="AL15" i="18"/>
  <c r="AL11" i="18"/>
  <c r="AL13" i="18"/>
  <c r="AL31" i="18"/>
  <c r="AS31" i="18" s="1"/>
  <c r="AB12" i="18"/>
  <c r="AE17" i="18"/>
  <c r="AL14" i="18"/>
  <c r="AP12" i="18"/>
  <c r="AN24" i="18"/>
  <c r="AB15" i="18"/>
  <c r="AE23" i="18"/>
  <c r="AL33" i="18"/>
  <c r="AD23" i="18"/>
  <c r="AM16" i="18"/>
  <c r="AN11" i="18"/>
  <c r="AB11" i="18"/>
  <c r="AE12" i="18"/>
  <c r="AO35" i="18"/>
  <c r="AP31" i="18"/>
  <c r="AC31" i="18"/>
  <c r="AC25" i="18"/>
  <c r="AM25" i="18"/>
  <c r="AS26" i="18"/>
  <c r="H94" i="18"/>
  <c r="Q34" i="18"/>
  <c r="Q35" i="18"/>
  <c r="Q33" i="18"/>
  <c r="Q29" i="18"/>
  <c r="Q30" i="18"/>
  <c r="Q31" i="18"/>
  <c r="Q28" i="18"/>
  <c r="Q24" i="18"/>
  <c r="Q25" i="18"/>
  <c r="Q26" i="18"/>
  <c r="Q23" i="18"/>
  <c r="O6" i="18"/>
  <c r="Y6" i="18" s="1"/>
  <c r="J8" i="18"/>
  <c r="T102" i="18"/>
  <c r="X102" i="18" s="1"/>
  <c r="T94" i="18"/>
  <c r="X94" i="18" s="1"/>
  <c r="T60" i="18"/>
  <c r="X60" i="18" s="1"/>
  <c r="T197" i="18"/>
  <c r="X197" i="18" s="1"/>
  <c r="T149" i="18"/>
  <c r="X149" i="18" s="1"/>
  <c r="T136" i="18"/>
  <c r="X136" i="18" s="1"/>
  <c r="T183" i="18"/>
  <c r="X183" i="18" s="1"/>
  <c r="T74" i="18"/>
  <c r="X74" i="18" s="1"/>
  <c r="T167" i="18"/>
  <c r="X167" i="18" s="1"/>
  <c r="T56" i="18"/>
  <c r="X56" i="18" s="1"/>
  <c r="T96" i="18"/>
  <c r="X96" i="18" s="1"/>
  <c r="T162" i="18"/>
  <c r="X162" i="18" s="1"/>
  <c r="T130" i="18"/>
  <c r="X130" i="18" s="1"/>
  <c r="T110" i="18"/>
  <c r="X110" i="18" s="1"/>
  <c r="T135" i="18"/>
  <c r="X135" i="18" s="1"/>
  <c r="T107" i="18"/>
  <c r="X107" i="18" s="1"/>
  <c r="T109" i="18"/>
  <c r="X109" i="18" s="1"/>
  <c r="T115" i="18"/>
  <c r="X115" i="18" s="1"/>
  <c r="T195" i="18"/>
  <c r="X195" i="18" s="1"/>
  <c r="T152" i="18"/>
  <c r="X152" i="18" s="1"/>
  <c r="T81" i="18"/>
  <c r="X81" i="18" s="1"/>
  <c r="T150" i="18"/>
  <c r="X150" i="18" s="1"/>
  <c r="T71" i="18"/>
  <c r="X71" i="18" s="1"/>
  <c r="T158" i="18"/>
  <c r="X158" i="18" s="1"/>
  <c r="T114" i="18"/>
  <c r="X114" i="18" s="1"/>
  <c r="T103" i="18"/>
  <c r="X103" i="18" s="1"/>
  <c r="T65" i="18"/>
  <c r="X65" i="18" s="1"/>
  <c r="T92" i="18"/>
  <c r="X92" i="18" s="1"/>
  <c r="T184" i="18"/>
  <c r="X184" i="18" s="1"/>
  <c r="T155" i="18"/>
  <c r="X155" i="18" s="1"/>
  <c r="T159" i="18"/>
  <c r="X159" i="18" s="1"/>
  <c r="T122" i="18"/>
  <c r="X122" i="18" s="1"/>
  <c r="T67" i="18"/>
  <c r="X67" i="18" s="1"/>
  <c r="T205" i="18"/>
  <c r="X205" i="18" s="1"/>
  <c r="T111" i="18"/>
  <c r="X111" i="18" s="1"/>
  <c r="T97" i="18"/>
  <c r="X97" i="18" s="1"/>
  <c r="T47" i="18"/>
  <c r="X47" i="18" s="1"/>
  <c r="T73" i="18"/>
  <c r="X73" i="18" s="1"/>
  <c r="T100" i="18"/>
  <c r="X100" i="18" s="1"/>
  <c r="T49" i="18"/>
  <c r="X49" i="18" s="1"/>
  <c r="T89" i="18"/>
  <c r="X89" i="18" s="1"/>
  <c r="T44" i="18"/>
  <c r="X44" i="18" s="1"/>
  <c r="T204" i="18"/>
  <c r="X204" i="18" s="1"/>
  <c r="T39" i="18"/>
  <c r="X39" i="18" s="1"/>
  <c r="T127" i="18"/>
  <c r="X127" i="18" s="1"/>
  <c r="T196" i="18"/>
  <c r="X196" i="18" s="1"/>
  <c r="T202" i="18"/>
  <c r="X202" i="18" s="1"/>
  <c r="T98" i="18"/>
  <c r="X98" i="18" s="1"/>
  <c r="T194" i="18"/>
  <c r="X194" i="18" s="1"/>
  <c r="T170" i="18"/>
  <c r="X170" i="18" s="1"/>
  <c r="T43" i="18"/>
  <c r="X43" i="18" s="1"/>
  <c r="T163" i="18"/>
  <c r="X163" i="18" s="1"/>
  <c r="T142" i="18"/>
  <c r="X142" i="18" s="1"/>
  <c r="T171" i="18"/>
  <c r="X171" i="18" s="1"/>
  <c r="T57" i="18"/>
  <c r="X57" i="18" s="1"/>
  <c r="T54" i="18"/>
  <c r="X54" i="18" s="1"/>
  <c r="T192" i="18"/>
  <c r="X192" i="18" s="1"/>
  <c r="T190" i="18"/>
  <c r="X190" i="18" s="1"/>
  <c r="T121" i="18"/>
  <c r="X121" i="18" s="1"/>
  <c r="T193" i="18"/>
  <c r="X193" i="18" s="1"/>
  <c r="T198" i="18"/>
  <c r="X198" i="18" s="1"/>
  <c r="T88" i="18"/>
  <c r="X88" i="18" s="1"/>
  <c r="T186" i="18"/>
  <c r="X186" i="18" s="1"/>
  <c r="T40" i="18"/>
  <c r="X40" i="18" s="1"/>
  <c r="T83" i="18"/>
  <c r="X83" i="18" s="1"/>
  <c r="T191" i="18"/>
  <c r="X191" i="18" s="1"/>
  <c r="T165" i="18"/>
  <c r="X165" i="18" s="1"/>
  <c r="T139" i="18"/>
  <c r="X139" i="18" s="1"/>
  <c r="T179" i="18"/>
  <c r="X179" i="18" s="1"/>
  <c r="T147" i="18"/>
  <c r="X147" i="18" s="1"/>
  <c r="T128" i="18"/>
  <c r="X128" i="18" s="1"/>
  <c r="T63" i="18"/>
  <c r="X63" i="18" s="1"/>
  <c r="T154" i="18"/>
  <c r="X154" i="18" s="1"/>
  <c r="T91" i="18"/>
  <c r="X91" i="18" s="1"/>
  <c r="T188" i="18"/>
  <c r="X188" i="18" s="1"/>
  <c r="T79" i="18"/>
  <c r="X79" i="18" s="1"/>
  <c r="T5" i="18"/>
  <c r="X5" i="18" s="1"/>
  <c r="Y5" i="18" s="1"/>
  <c r="T59" i="18"/>
  <c r="X59" i="18" s="1"/>
  <c r="T64" i="18"/>
  <c r="X64" i="18" s="1"/>
  <c r="T52" i="18"/>
  <c r="X52" i="18" s="1"/>
  <c r="T131" i="18"/>
  <c r="X131" i="18" s="1"/>
  <c r="T187" i="18"/>
  <c r="X187" i="18" s="1"/>
  <c r="T173" i="18"/>
  <c r="X173" i="18" s="1"/>
  <c r="T112" i="18"/>
  <c r="X112" i="18" s="1"/>
  <c r="T141" i="18"/>
  <c r="X141" i="18" s="1"/>
  <c r="T123" i="18"/>
  <c r="X123" i="18" s="1"/>
  <c r="T95" i="18"/>
  <c r="X95" i="18" s="1"/>
  <c r="T87" i="18"/>
  <c r="X87" i="18" s="1"/>
  <c r="T80" i="18"/>
  <c r="X80" i="18" s="1"/>
  <c r="T106" i="18"/>
  <c r="X106" i="18" s="1"/>
  <c r="T182" i="18"/>
  <c r="X182" i="18" s="1"/>
  <c r="T75" i="18"/>
  <c r="X75" i="18" s="1"/>
  <c r="T143" i="18"/>
  <c r="X143" i="18" s="1"/>
  <c r="T42" i="18"/>
  <c r="X42" i="18" s="1"/>
  <c r="T138" i="18"/>
  <c r="X138" i="18" s="1"/>
  <c r="T168" i="18"/>
  <c r="X168" i="18" s="1"/>
  <c r="T76" i="18"/>
  <c r="X76" i="18" s="1"/>
  <c r="T176" i="18"/>
  <c r="X176" i="18" s="1"/>
  <c r="T181" i="18"/>
  <c r="X181" i="18" s="1"/>
  <c r="T160" i="18"/>
  <c r="X160" i="18" s="1"/>
  <c r="T68" i="18"/>
  <c r="X68" i="18" s="1"/>
  <c r="T144" i="18"/>
  <c r="X144" i="18" s="1"/>
  <c r="T84" i="18"/>
  <c r="X84" i="18" s="1"/>
  <c r="T203" i="18"/>
  <c r="X203" i="18" s="1"/>
  <c r="T99" i="18"/>
  <c r="X99" i="18" s="1"/>
  <c r="T175" i="18"/>
  <c r="X175" i="18" s="1"/>
  <c r="T104" i="18"/>
  <c r="X104" i="18" s="1"/>
  <c r="T51" i="18"/>
  <c r="X51" i="18" s="1"/>
  <c r="T146" i="18"/>
  <c r="X146" i="18" s="1"/>
  <c r="T119" i="18"/>
  <c r="X119" i="18" s="1"/>
  <c r="T48" i="18"/>
  <c r="X48" i="18" s="1"/>
  <c r="X194" i="13"/>
  <c r="X134" i="19"/>
  <c r="X198" i="19"/>
  <c r="X99" i="19"/>
  <c r="X125" i="19"/>
  <c r="X163" i="19"/>
  <c r="X128" i="19"/>
  <c r="X122" i="19"/>
  <c r="X186" i="19"/>
  <c r="X196" i="19"/>
  <c r="X145" i="19"/>
  <c r="X189" i="19"/>
  <c r="X159" i="19"/>
  <c r="X176" i="13"/>
  <c r="K190" i="20"/>
  <c r="O190" i="20" s="1"/>
  <c r="K179" i="20"/>
  <c r="O179" i="20" s="1"/>
  <c r="K195" i="20"/>
  <c r="O195" i="20" s="1"/>
  <c r="K101" i="20"/>
  <c r="O101" i="20" s="1"/>
  <c r="O172" i="20"/>
  <c r="O204" i="20"/>
  <c r="O110" i="20"/>
  <c r="O169" i="20"/>
  <c r="O108" i="20"/>
  <c r="O168" i="20"/>
  <c r="K178" i="20"/>
  <c r="O178" i="20" s="1"/>
  <c r="O197" i="20"/>
  <c r="O126" i="20"/>
  <c r="K174" i="20"/>
  <c r="O174" i="20"/>
  <c r="O193" i="20"/>
  <c r="K93" i="20"/>
  <c r="O93" i="20"/>
  <c r="O202" i="20"/>
  <c r="K202" i="20"/>
  <c r="O167" i="20"/>
  <c r="K183" i="20"/>
  <c r="O183" i="20" s="1"/>
  <c r="O199" i="20"/>
  <c r="K199" i="20"/>
  <c r="O180" i="20"/>
  <c r="K198" i="20"/>
  <c r="O198" i="20" s="1"/>
  <c r="O194" i="20"/>
  <c r="K194" i="20"/>
  <c r="K141" i="20"/>
  <c r="O141" i="20" s="1"/>
  <c r="O98" i="20"/>
  <c r="O176" i="20"/>
  <c r="K162" i="20"/>
  <c r="O162" i="20" s="1"/>
  <c r="K117" i="20"/>
  <c r="O117" i="20" s="1"/>
  <c r="K158" i="20"/>
  <c r="O158" i="20" s="1"/>
  <c r="O177" i="20"/>
  <c r="K109" i="20"/>
  <c r="O109" i="20"/>
  <c r="K171" i="20"/>
  <c r="O171" i="20" s="1"/>
  <c r="K187" i="20"/>
  <c r="O187" i="20" s="1"/>
  <c r="K203" i="20"/>
  <c r="O203" i="20" s="1"/>
  <c r="K133" i="20"/>
  <c r="O133" i="20"/>
  <c r="O142" i="20"/>
  <c r="O186" i="20"/>
  <c r="K186" i="20"/>
  <c r="O156" i="20"/>
  <c r="O188" i="20"/>
  <c r="K182" i="20"/>
  <c r="O182" i="20" s="1"/>
  <c r="O201" i="20"/>
  <c r="O99" i="20"/>
  <c r="O97" i="20"/>
  <c r="O102" i="20"/>
  <c r="O161" i="20"/>
  <c r="O104" i="20"/>
  <c r="O122" i="20"/>
  <c r="O118" i="20"/>
  <c r="K170" i="20"/>
  <c r="O170" i="20" s="1"/>
  <c r="O189" i="20"/>
  <c r="O7" i="20"/>
  <c r="K175" i="20"/>
  <c r="O175" i="20" s="1"/>
  <c r="K191" i="20"/>
  <c r="O191" i="20" s="1"/>
  <c r="O164" i="20"/>
  <c r="O196" i="20"/>
  <c r="K125" i="20"/>
  <c r="O125" i="20" s="1"/>
  <c r="K166" i="20"/>
  <c r="O166" i="20" s="1"/>
  <c r="O185" i="20"/>
  <c r="X198" i="13"/>
  <c r="X180" i="13"/>
  <c r="X199" i="13"/>
  <c r="X190" i="13"/>
  <c r="AR11" i="20"/>
  <c r="AT11" i="20"/>
  <c r="AS35" i="20"/>
  <c r="AQ35" i="20"/>
  <c r="AQ22" i="20"/>
  <c r="AH6" i="20"/>
  <c r="AR27" i="20"/>
  <c r="AG6" i="20"/>
  <c r="AG7" i="20" s="1"/>
  <c r="AG8" i="20" s="1"/>
  <c r="AG9" i="20" s="1"/>
  <c r="AG10" i="20" s="1"/>
  <c r="AG11" i="20" s="1"/>
  <c r="AG12" i="20" s="1"/>
  <c r="AG13" i="20" s="1"/>
  <c r="AG14" i="20" s="1"/>
  <c r="AG15" i="20" s="1"/>
  <c r="AG16" i="20" s="1"/>
  <c r="AG17" i="20" s="1"/>
  <c r="AG18" i="20" s="1"/>
  <c r="AG19" i="20" s="1"/>
  <c r="AG20" i="20" s="1"/>
  <c r="AG21" i="20" s="1"/>
  <c r="AG22" i="20" s="1"/>
  <c r="AG23" i="20" s="1"/>
  <c r="AG24" i="20" s="1"/>
  <c r="AG25" i="20" s="1"/>
  <c r="AG26" i="20" s="1"/>
  <c r="AG27" i="20" s="1"/>
  <c r="AG28" i="20" s="1"/>
  <c r="AG29" i="20" s="1"/>
  <c r="AG30" i="20" s="1"/>
  <c r="AG31" i="20" s="1"/>
  <c r="AG32" i="20" s="1"/>
  <c r="AG33" i="20" s="1"/>
  <c r="AG34" i="20" s="1"/>
  <c r="AG35" i="20" s="1"/>
  <c r="AG36" i="20" s="1"/>
  <c r="AG37" i="20" s="1"/>
  <c r="AG38" i="20" s="1"/>
  <c r="AG39" i="20" s="1"/>
  <c r="AG40" i="20" s="1"/>
  <c r="AG41" i="20" s="1"/>
  <c r="AG42" i="20" s="1"/>
  <c r="AG43" i="20" s="1"/>
  <c r="AG44" i="20" s="1"/>
  <c r="AG45" i="20" s="1"/>
  <c r="AG46" i="20" s="1"/>
  <c r="AG47" i="20" s="1"/>
  <c r="AG48" i="20" s="1"/>
  <c r="AG49" i="20" s="1"/>
  <c r="AG50" i="20" s="1"/>
  <c r="AG51" i="20" s="1"/>
  <c r="AG52" i="20" s="1"/>
  <c r="AG53" i="20" s="1"/>
  <c r="AG54" i="20" s="1"/>
  <c r="AG55" i="20" s="1"/>
  <c r="AG56" i="20" s="1"/>
  <c r="AG57" i="20" s="1"/>
  <c r="AG58" i="20" s="1"/>
  <c r="AG59" i="20" s="1"/>
  <c r="AG60" i="20" s="1"/>
  <c r="AG61" i="20" s="1"/>
  <c r="AG62" i="20" s="1"/>
  <c r="AG63" i="20" s="1"/>
  <c r="AG64" i="20" s="1"/>
  <c r="AG65" i="20" s="1"/>
  <c r="AG66" i="20" s="1"/>
  <c r="AG67" i="20" s="1"/>
  <c r="AG68" i="20" s="1"/>
  <c r="AG69" i="20" s="1"/>
  <c r="AG70" i="20" s="1"/>
  <c r="AG71" i="20" s="1"/>
  <c r="AG72" i="20" s="1"/>
  <c r="AG73" i="20" s="1"/>
  <c r="AG74" i="20" s="1"/>
  <c r="AG75" i="20" s="1"/>
  <c r="AG76" i="20" s="1"/>
  <c r="AG77" i="20" s="1"/>
  <c r="AG78" i="20" s="1"/>
  <c r="AG79" i="20" s="1"/>
  <c r="AG80" i="20" s="1"/>
  <c r="AG81" i="20" s="1"/>
  <c r="AG82" i="20" s="1"/>
  <c r="AG83" i="20" s="1"/>
  <c r="AG84" i="20" s="1"/>
  <c r="AG85" i="20" s="1"/>
  <c r="AT27" i="20"/>
  <c r="AT31" i="20"/>
  <c r="AR18" i="20"/>
  <c r="AQ18" i="20"/>
  <c r="AS8" i="20"/>
  <c r="AS31" i="20"/>
  <c r="AF6" i="20"/>
  <c r="AF7" i="20" s="1"/>
  <c r="AR31" i="20"/>
  <c r="AQ6" i="20"/>
  <c r="AS23" i="20"/>
  <c r="AT24" i="20"/>
  <c r="AQ23" i="20"/>
  <c r="AR34" i="20"/>
  <c r="AT23" i="20"/>
  <c r="AQ31" i="20"/>
  <c r="AT9" i="20"/>
  <c r="AS9" i="20"/>
  <c r="AR9" i="20"/>
  <c r="AQ9" i="20"/>
  <c r="AT7" i="20"/>
  <c r="AS7" i="20"/>
  <c r="AT12" i="20"/>
  <c r="AQ12" i="20"/>
  <c r="AR12" i="20"/>
  <c r="AQ27" i="20"/>
  <c r="Q27" i="20"/>
  <c r="AR13" i="20"/>
  <c r="AS13" i="20"/>
  <c r="AT13" i="20"/>
  <c r="AQ13" i="20"/>
  <c r="AR16" i="20"/>
  <c r="AQ16" i="20"/>
  <c r="AR7" i="20"/>
  <c r="AS28" i="20"/>
  <c r="AR10" i="20"/>
  <c r="AT18" i="20"/>
  <c r="AS18" i="20"/>
  <c r="AR26" i="20"/>
  <c r="AT15" i="20"/>
  <c r="AS15" i="20"/>
  <c r="AT14" i="20"/>
  <c r="AS14" i="20"/>
  <c r="AQ11" i="20"/>
  <c r="Q37" i="20"/>
  <c r="AT26" i="20"/>
  <c r="AS26" i="20"/>
  <c r="AT17" i="20"/>
  <c r="AQ17" i="20"/>
  <c r="AR17" i="20"/>
  <c r="AS17" i="20"/>
  <c r="AR23" i="20"/>
  <c r="AT22" i="20"/>
  <c r="AS22" i="20"/>
  <c r="AQ26" i="20"/>
  <c r="AS27" i="20"/>
  <c r="Q39" i="20"/>
  <c r="Q30" i="20"/>
  <c r="Q36" i="20"/>
  <c r="AS16" i="20"/>
  <c r="AT10" i="20"/>
  <c r="AS10" i="20"/>
  <c r="AR21" i="20"/>
  <c r="AT21" i="20"/>
  <c r="AS21" i="20"/>
  <c r="AQ21" i="20"/>
  <c r="AR24" i="20"/>
  <c r="AQ24" i="20"/>
  <c r="AS24" i="20"/>
  <c r="Q55" i="20"/>
  <c r="AT33" i="20"/>
  <c r="AS33" i="20"/>
  <c r="AR33" i="20"/>
  <c r="AQ33" i="20"/>
  <c r="AT16" i="20"/>
  <c r="AT28" i="20"/>
  <c r="AQ28" i="20"/>
  <c r="AR28" i="20"/>
  <c r="AR29" i="20"/>
  <c r="AT29" i="20"/>
  <c r="AS29" i="20"/>
  <c r="AQ29" i="20"/>
  <c r="AS11" i="20"/>
  <c r="Q24" i="20"/>
  <c r="AT6" i="20"/>
  <c r="AS6" i="20"/>
  <c r="AY6" i="20"/>
  <c r="AY7" i="20" s="1"/>
  <c r="AY8" i="20" s="1"/>
  <c r="AY9" i="20" s="1"/>
  <c r="AY10" i="20" s="1"/>
  <c r="AY11" i="20" s="1"/>
  <c r="AY12" i="20" s="1"/>
  <c r="AY13" i="20" s="1"/>
  <c r="AY14" i="20" s="1"/>
  <c r="AY15" i="20" s="1"/>
  <c r="AY16" i="20" s="1"/>
  <c r="AY17" i="20" s="1"/>
  <c r="AY18" i="20" s="1"/>
  <c r="AY19" i="20" s="1"/>
  <c r="AY20" i="20" s="1"/>
  <c r="AY21" i="20" s="1"/>
  <c r="AY22" i="20" s="1"/>
  <c r="AY23" i="20" s="1"/>
  <c r="AY24" i="20" s="1"/>
  <c r="AY25" i="20" s="1"/>
  <c r="AY26" i="20" s="1"/>
  <c r="AY27" i="20" s="1"/>
  <c r="AY28" i="20" s="1"/>
  <c r="AY29" i="20" s="1"/>
  <c r="AY30" i="20" s="1"/>
  <c r="AY31" i="20" s="1"/>
  <c r="AY32" i="20" s="1"/>
  <c r="AY33" i="20" s="1"/>
  <c r="AY34" i="20" s="1"/>
  <c r="AY35" i="20" s="1"/>
  <c r="C123" i="20" s="1"/>
  <c r="E123" i="20" s="1"/>
  <c r="E127" i="20" s="1"/>
  <c r="AT34" i="20"/>
  <c r="AS34" i="20"/>
  <c r="AR14" i="20"/>
  <c r="AQ10" i="20"/>
  <c r="Q51" i="20"/>
  <c r="AT20" i="20"/>
  <c r="AR20" i="20"/>
  <c r="AQ20" i="20"/>
  <c r="AQ7" i="20"/>
  <c r="AS20" i="20"/>
  <c r="Q40" i="20"/>
  <c r="Q59" i="20"/>
  <c r="AQ34" i="20"/>
  <c r="AS12" i="20"/>
  <c r="AQ14" i="20"/>
  <c r="AR8" i="20"/>
  <c r="AQ8" i="20"/>
  <c r="X191" i="13"/>
  <c r="X168" i="13"/>
  <c r="X196" i="13"/>
  <c r="AQ72" i="13"/>
  <c r="X195" i="13"/>
  <c r="X183" i="13"/>
  <c r="X187" i="13"/>
  <c r="X202" i="13"/>
  <c r="X182" i="13"/>
  <c r="X186" i="13"/>
  <c r="X204" i="13"/>
  <c r="X174" i="13"/>
  <c r="X200" i="13"/>
  <c r="C113" i="26"/>
  <c r="Q58" i="20"/>
  <c r="Q61" i="20"/>
  <c r="Q65" i="20"/>
  <c r="Q57" i="20"/>
  <c r="Q64" i="20"/>
  <c r="Q63" i="20"/>
  <c r="Q60" i="20"/>
  <c r="Q50" i="20"/>
  <c r="Q49" i="20"/>
  <c r="Q52" i="20"/>
  <c r="Q28" i="20"/>
  <c r="Q29" i="20"/>
  <c r="Q69" i="20"/>
  <c r="Q77" i="20"/>
  <c r="Q85" i="20"/>
  <c r="Q70" i="20"/>
  <c r="Q71" i="20"/>
  <c r="Q79" i="20"/>
  <c r="Q74" i="20"/>
  <c r="Q72" i="20"/>
  <c r="Q80" i="20"/>
  <c r="Q66" i="20"/>
  <c r="Q82" i="20"/>
  <c r="Q73" i="20"/>
  <c r="Q81" i="20"/>
  <c r="Q67" i="20"/>
  <c r="Q75" i="20"/>
  <c r="Q83" i="20"/>
  <c r="Q68" i="20"/>
  <c r="Q76" i="20"/>
  <c r="Q84" i="20"/>
  <c r="Q78" i="20"/>
  <c r="Q43" i="20"/>
  <c r="Q46" i="20"/>
  <c r="Q44" i="20"/>
  <c r="Q47" i="20"/>
  <c r="Q45" i="20"/>
  <c r="Q6" i="20"/>
  <c r="R6" i="20" s="1"/>
  <c r="S6" i="20" s="1"/>
  <c r="T6" i="20" s="1"/>
  <c r="X6" i="20" s="1"/>
  <c r="Y6" i="20" s="1"/>
  <c r="Q10" i="20"/>
  <c r="Q18" i="20"/>
  <c r="Q13" i="20"/>
  <c r="Q21" i="20"/>
  <c r="Q8" i="20"/>
  <c r="Q16" i="20"/>
  <c r="Q17" i="20"/>
  <c r="Q11" i="20"/>
  <c r="Q19" i="20"/>
  <c r="Q9" i="20"/>
  <c r="Q14" i="20"/>
  <c r="Q22" i="20"/>
  <c r="Q7" i="20"/>
  <c r="Q12" i="20"/>
  <c r="Q20" i="20"/>
  <c r="Q15" i="20"/>
  <c r="Q23" i="20"/>
  <c r="Q25" i="20"/>
  <c r="Q26" i="20"/>
  <c r="X184" i="20"/>
  <c r="J11" i="20"/>
  <c r="K10" i="20"/>
  <c r="O10" i="20" s="1"/>
  <c r="T111" i="20"/>
  <c r="X111" i="20" s="1"/>
  <c r="T169" i="20"/>
  <c r="X169" i="20" s="1"/>
  <c r="T137" i="20"/>
  <c r="X137" i="20" s="1"/>
  <c r="T105" i="20"/>
  <c r="X105" i="20" s="1"/>
  <c r="T179" i="20"/>
  <c r="X179" i="20" s="1"/>
  <c r="T91" i="20"/>
  <c r="X91" i="20" s="1"/>
  <c r="T155" i="20"/>
  <c r="X155" i="20" s="1"/>
  <c r="T178" i="20"/>
  <c r="X178" i="20" s="1"/>
  <c r="T138" i="20"/>
  <c r="X138" i="20" s="1"/>
  <c r="T128" i="20"/>
  <c r="X128" i="20" s="1"/>
  <c r="T193" i="20"/>
  <c r="X193" i="20" s="1"/>
  <c r="T115" i="20"/>
  <c r="X115" i="20" s="1"/>
  <c r="T114" i="20"/>
  <c r="X114" i="20" s="1"/>
  <c r="T165" i="20"/>
  <c r="X165" i="20" s="1"/>
  <c r="T133" i="20"/>
  <c r="X133" i="20" s="1"/>
  <c r="T101" i="20"/>
  <c r="X101" i="20" s="1"/>
  <c r="T88" i="20"/>
  <c r="X88" i="20" s="1"/>
  <c r="T183" i="20"/>
  <c r="X183" i="20" s="1"/>
  <c r="T94" i="20"/>
  <c r="X94" i="20" s="1"/>
  <c r="T158" i="20"/>
  <c r="X158" i="20" s="1"/>
  <c r="T182" i="20"/>
  <c r="X182" i="20" s="1"/>
  <c r="T87" i="20"/>
  <c r="X87" i="20" s="1"/>
  <c r="T151" i="20"/>
  <c r="X151" i="20" s="1"/>
  <c r="T144" i="20"/>
  <c r="X144" i="20" s="1"/>
  <c r="T197" i="20"/>
  <c r="X197" i="20" s="1"/>
  <c r="T118" i="20"/>
  <c r="X118" i="20" s="1"/>
  <c r="T127" i="20"/>
  <c r="X127" i="20" s="1"/>
  <c r="T161" i="20"/>
  <c r="X161" i="20" s="1"/>
  <c r="T129" i="20"/>
  <c r="X129" i="20" s="1"/>
  <c r="T97" i="20"/>
  <c r="X97" i="20" s="1"/>
  <c r="T104" i="20"/>
  <c r="X104" i="20" s="1"/>
  <c r="T187" i="20"/>
  <c r="X187" i="20" s="1"/>
  <c r="T107" i="20"/>
  <c r="X107" i="20" s="1"/>
  <c r="T171" i="20"/>
  <c r="X171" i="20" s="1"/>
  <c r="T100" i="20"/>
  <c r="X100" i="20" s="1"/>
  <c r="T186" i="20"/>
  <c r="X186" i="20" s="1"/>
  <c r="T90" i="20"/>
  <c r="X90" i="20" s="1"/>
  <c r="T154" i="20"/>
  <c r="X154" i="20" s="1"/>
  <c r="T160" i="20"/>
  <c r="X160" i="20" s="1"/>
  <c r="T201" i="20"/>
  <c r="X201" i="20" s="1"/>
  <c r="T131" i="20"/>
  <c r="X131" i="20" s="1"/>
  <c r="T130" i="20"/>
  <c r="X130" i="20" s="1"/>
  <c r="T157" i="20"/>
  <c r="X157" i="20" s="1"/>
  <c r="T125" i="20"/>
  <c r="X125" i="20" s="1"/>
  <c r="T93" i="20"/>
  <c r="X93" i="20" s="1"/>
  <c r="T120" i="20"/>
  <c r="X120" i="20" s="1"/>
  <c r="T191" i="20"/>
  <c r="X191" i="20" s="1"/>
  <c r="T110" i="20"/>
  <c r="X110" i="20" s="1"/>
  <c r="T116" i="20"/>
  <c r="X116" i="20" s="1"/>
  <c r="T190" i="20"/>
  <c r="X190" i="20" s="1"/>
  <c r="T103" i="20"/>
  <c r="X103" i="20" s="1"/>
  <c r="T167" i="20"/>
  <c r="X167" i="20" s="1"/>
  <c r="T173" i="20"/>
  <c r="X173" i="20" s="1"/>
  <c r="T205" i="20"/>
  <c r="X205" i="20" s="1"/>
  <c r="T134" i="20"/>
  <c r="X134" i="20" s="1"/>
  <c r="T143" i="20"/>
  <c r="X143" i="20" s="1"/>
  <c r="T153" i="20"/>
  <c r="X153" i="20" s="1"/>
  <c r="T121" i="20"/>
  <c r="X121" i="20" s="1"/>
  <c r="T89" i="20"/>
  <c r="X89" i="20" s="1"/>
  <c r="T136" i="20"/>
  <c r="X136" i="20" s="1"/>
  <c r="T195" i="20"/>
  <c r="X195" i="20" s="1"/>
  <c r="T123" i="20"/>
  <c r="X123" i="20" s="1"/>
  <c r="T132" i="20"/>
  <c r="X132" i="20" s="1"/>
  <c r="T194" i="20"/>
  <c r="X194" i="20" s="1"/>
  <c r="T106" i="20"/>
  <c r="X106" i="20" s="1"/>
  <c r="T170" i="20"/>
  <c r="X170" i="20" s="1"/>
  <c r="T177" i="20"/>
  <c r="X177" i="20" s="1"/>
  <c r="T147" i="20"/>
  <c r="X147" i="20" s="1"/>
  <c r="T146" i="20"/>
  <c r="X146" i="20" s="1"/>
  <c r="T149" i="20"/>
  <c r="X149" i="20" s="1"/>
  <c r="T117" i="20"/>
  <c r="X117" i="20" s="1"/>
  <c r="T152" i="20"/>
  <c r="X152" i="20" s="1"/>
  <c r="T199" i="20"/>
  <c r="X199" i="20" s="1"/>
  <c r="T126" i="20"/>
  <c r="X126" i="20" s="1"/>
  <c r="T148" i="20"/>
  <c r="X148" i="20" s="1"/>
  <c r="T198" i="20"/>
  <c r="X198" i="20" s="1"/>
  <c r="T119" i="20"/>
  <c r="X119" i="20" s="1"/>
  <c r="T181" i="20"/>
  <c r="X181" i="20" s="1"/>
  <c r="T86" i="20"/>
  <c r="X86" i="20" s="1"/>
  <c r="T150" i="20"/>
  <c r="X150" i="20" s="1"/>
  <c r="T95" i="20"/>
  <c r="X95" i="20" s="1"/>
  <c r="T159" i="20"/>
  <c r="X159" i="20" s="1"/>
  <c r="T145" i="20"/>
  <c r="X145" i="20" s="1"/>
  <c r="T113" i="20"/>
  <c r="X113" i="20" s="1"/>
  <c r="T168" i="20"/>
  <c r="X168" i="20" s="1"/>
  <c r="T203" i="20"/>
  <c r="X203" i="20" s="1"/>
  <c r="T139" i="20"/>
  <c r="X139" i="20" s="1"/>
  <c r="T164" i="20"/>
  <c r="X164" i="20" s="1"/>
  <c r="T202" i="20"/>
  <c r="X202" i="20" s="1"/>
  <c r="T122" i="20"/>
  <c r="X122" i="20" s="1"/>
  <c r="T96" i="20"/>
  <c r="X96" i="20" s="1"/>
  <c r="T185" i="20"/>
  <c r="X185" i="20" s="1"/>
  <c r="T99" i="20"/>
  <c r="X99" i="20" s="1"/>
  <c r="T163" i="20"/>
  <c r="X163" i="20" s="1"/>
  <c r="T98" i="20"/>
  <c r="X98" i="20" s="1"/>
  <c r="T162" i="20"/>
  <c r="X162" i="20" s="1"/>
  <c r="T141" i="20"/>
  <c r="X141" i="20" s="1"/>
  <c r="T109" i="20"/>
  <c r="X109" i="20" s="1"/>
  <c r="T175" i="20"/>
  <c r="X175" i="20" s="1"/>
  <c r="T142" i="20"/>
  <c r="X142" i="20" s="1"/>
  <c r="T174" i="20"/>
  <c r="X174" i="20" s="1"/>
  <c r="T135" i="20"/>
  <c r="X135" i="20" s="1"/>
  <c r="T112" i="20"/>
  <c r="X112" i="20" s="1"/>
  <c r="T189" i="20"/>
  <c r="X189" i="20" s="1"/>
  <c r="T102" i="20"/>
  <c r="X102" i="20" s="1"/>
  <c r="T166" i="20"/>
  <c r="X166" i="20" s="1"/>
  <c r="X181" i="13"/>
  <c r="X166" i="13"/>
  <c r="X173" i="13"/>
  <c r="X184" i="13"/>
  <c r="X188" i="13"/>
  <c r="Y5" i="13"/>
  <c r="AS112" i="13"/>
  <c r="AS72" i="13"/>
  <c r="AT87" i="13"/>
  <c r="AT39" i="13"/>
  <c r="AQ90" i="13"/>
  <c r="AT129" i="13"/>
  <c r="AT105" i="13"/>
  <c r="AT113" i="13"/>
  <c r="AR105" i="13"/>
  <c r="AT111" i="13"/>
  <c r="AT63" i="13"/>
  <c r="AS27" i="13"/>
  <c r="AT27" i="13"/>
  <c r="AS90" i="13"/>
  <c r="AS96" i="13"/>
  <c r="AR72" i="13"/>
  <c r="AS80" i="13"/>
  <c r="AT95" i="13"/>
  <c r="AR80" i="13"/>
  <c r="AT80" i="13"/>
  <c r="AQ80" i="13"/>
  <c r="AT47" i="13"/>
  <c r="AT112" i="13"/>
  <c r="AS128" i="13"/>
  <c r="AR89" i="13"/>
  <c r="AT122" i="13"/>
  <c r="AT145" i="13"/>
  <c r="AS104" i="13"/>
  <c r="AT152" i="13"/>
  <c r="AT114" i="13"/>
  <c r="AT88" i="13"/>
  <c r="AS88" i="13"/>
  <c r="AT104" i="13"/>
  <c r="AR97" i="13"/>
  <c r="AQ44" i="13"/>
  <c r="AS44" i="13"/>
  <c r="AT44" i="13"/>
  <c r="AR44" i="13"/>
  <c r="AS53" i="13"/>
  <c r="AT53" i="13"/>
  <c r="AR53" i="13"/>
  <c r="AQ53" i="13"/>
  <c r="AS69" i="13"/>
  <c r="AR69" i="13"/>
  <c r="AT69" i="13"/>
  <c r="AQ69" i="13"/>
  <c r="AQ50" i="13"/>
  <c r="AT50" i="13"/>
  <c r="AR50" i="13"/>
  <c r="AS50" i="13"/>
  <c r="AQ45" i="13"/>
  <c r="AR45" i="13"/>
  <c r="AS45" i="13"/>
  <c r="AT45" i="13"/>
  <c r="AQ27" i="13"/>
  <c r="AR150" i="13"/>
  <c r="AQ150" i="13"/>
  <c r="AT150" i="13"/>
  <c r="AS150" i="13"/>
  <c r="AQ65" i="13"/>
  <c r="AT65" i="13"/>
  <c r="AS65" i="13"/>
  <c r="AR65" i="13"/>
  <c r="AQ124" i="13"/>
  <c r="AT124" i="13"/>
  <c r="AS124" i="13"/>
  <c r="AR124" i="13"/>
  <c r="AQ92" i="13"/>
  <c r="AS92" i="13"/>
  <c r="AT92" i="13"/>
  <c r="AR92" i="13"/>
  <c r="AQ151" i="13"/>
  <c r="AR151" i="13"/>
  <c r="AS151" i="13"/>
  <c r="AR142" i="13"/>
  <c r="AS142" i="13"/>
  <c r="AT142" i="13"/>
  <c r="AQ142" i="13"/>
  <c r="AQ114" i="13"/>
  <c r="AR114" i="13"/>
  <c r="AS114" i="13"/>
  <c r="AR54" i="13"/>
  <c r="AQ54" i="13"/>
  <c r="AT54" i="13"/>
  <c r="AS54" i="13"/>
  <c r="AQ154" i="13"/>
  <c r="AT154" i="13"/>
  <c r="AS154" i="13"/>
  <c r="AR154" i="13"/>
  <c r="AS117" i="13"/>
  <c r="AT117" i="13"/>
  <c r="AR117" i="13"/>
  <c r="AQ117" i="13"/>
  <c r="AS149" i="13"/>
  <c r="AR149" i="13"/>
  <c r="AT149" i="13"/>
  <c r="AQ149" i="13"/>
  <c r="AQ130" i="13"/>
  <c r="AS130" i="13"/>
  <c r="AR130" i="13"/>
  <c r="AQ136" i="13"/>
  <c r="AR136" i="13"/>
  <c r="AQ55" i="13"/>
  <c r="AS55" i="13"/>
  <c r="AR55" i="13"/>
  <c r="AS109" i="13"/>
  <c r="AR109" i="13"/>
  <c r="AT109" i="13"/>
  <c r="AQ109" i="13"/>
  <c r="AQ63" i="13"/>
  <c r="AS63" i="13"/>
  <c r="AR63" i="13"/>
  <c r="AT89" i="13"/>
  <c r="AR46" i="13"/>
  <c r="AQ46" i="13"/>
  <c r="AT46" i="13"/>
  <c r="AS46" i="13"/>
  <c r="AQ66" i="13"/>
  <c r="AT66" i="13"/>
  <c r="AS66" i="13"/>
  <c r="AR66" i="13"/>
  <c r="AQ67" i="13"/>
  <c r="AT67" i="13"/>
  <c r="AR67" i="13"/>
  <c r="AS67" i="13"/>
  <c r="AQ68" i="13"/>
  <c r="AT68" i="13"/>
  <c r="AS68" i="13"/>
  <c r="AR68" i="13"/>
  <c r="AQ143" i="13"/>
  <c r="AS143" i="13"/>
  <c r="AR143" i="13"/>
  <c r="AQ144" i="13"/>
  <c r="AR144" i="13"/>
  <c r="AR126" i="13"/>
  <c r="AS126" i="13"/>
  <c r="AQ126" i="13"/>
  <c r="AT126" i="13"/>
  <c r="AQ76" i="13"/>
  <c r="AS76" i="13"/>
  <c r="AT76" i="13"/>
  <c r="AR76" i="13"/>
  <c r="AQ152" i="13"/>
  <c r="AR152" i="13"/>
  <c r="AT144" i="13"/>
  <c r="AR121" i="13"/>
  <c r="AQ121" i="13"/>
  <c r="AS121" i="13"/>
  <c r="AQ88" i="13"/>
  <c r="AQ108" i="13"/>
  <c r="AS108" i="13"/>
  <c r="AT108" i="13"/>
  <c r="AR108" i="13"/>
  <c r="AT151" i="13"/>
  <c r="AR137" i="13"/>
  <c r="AQ137" i="13"/>
  <c r="AS137" i="13"/>
  <c r="AQ82" i="13"/>
  <c r="AT127" i="13"/>
  <c r="AQ120" i="13"/>
  <c r="AR120" i="13"/>
  <c r="AQ131" i="13"/>
  <c r="AS131" i="13"/>
  <c r="AT131" i="13"/>
  <c r="AR131" i="13"/>
  <c r="AQ122" i="13"/>
  <c r="AR122" i="13"/>
  <c r="AS122" i="13"/>
  <c r="AQ111" i="13"/>
  <c r="AS111" i="13"/>
  <c r="AR111" i="13"/>
  <c r="AT98" i="13"/>
  <c r="AR62" i="13"/>
  <c r="AT62" i="13"/>
  <c r="AS62" i="13"/>
  <c r="AQ62" i="13"/>
  <c r="AT139" i="13"/>
  <c r="AQ139" i="13"/>
  <c r="AS139" i="13"/>
  <c r="AR139" i="13"/>
  <c r="AR129" i="13"/>
  <c r="AQ129" i="13"/>
  <c r="AS129" i="13"/>
  <c r="AQ116" i="13"/>
  <c r="AS116" i="13"/>
  <c r="AT116" i="13"/>
  <c r="AR116" i="13"/>
  <c r="AR88" i="13"/>
  <c r="AS77" i="13"/>
  <c r="AR77" i="13"/>
  <c r="AT77" i="13"/>
  <c r="AQ77" i="13"/>
  <c r="AQ52" i="13"/>
  <c r="AS52" i="13"/>
  <c r="AT52" i="13"/>
  <c r="AR52" i="13"/>
  <c r="AQ147" i="13"/>
  <c r="AR147" i="13"/>
  <c r="AS147" i="13"/>
  <c r="AT147" i="13"/>
  <c r="AQ64" i="13"/>
  <c r="AT64" i="13"/>
  <c r="AR64" i="13"/>
  <c r="AQ59" i="13"/>
  <c r="AT59" i="13"/>
  <c r="AR59" i="13"/>
  <c r="AS59" i="13"/>
  <c r="AQ98" i="13"/>
  <c r="AQ135" i="13"/>
  <c r="AR135" i="13"/>
  <c r="AS135" i="13"/>
  <c r="AS56" i="13"/>
  <c r="AT135" i="13"/>
  <c r="AQ99" i="13"/>
  <c r="AS99" i="13"/>
  <c r="AT99" i="13"/>
  <c r="AR99" i="13"/>
  <c r="AS64" i="13"/>
  <c r="AQ132" i="13"/>
  <c r="AS132" i="13"/>
  <c r="AT132" i="13"/>
  <c r="AR27" i="13"/>
  <c r="AQ146" i="13"/>
  <c r="AR146" i="13"/>
  <c r="AS146" i="13"/>
  <c r="AR118" i="13"/>
  <c r="AQ118" i="13"/>
  <c r="AT118" i="13"/>
  <c r="AS118" i="13"/>
  <c r="AQ148" i="13"/>
  <c r="AS148" i="13"/>
  <c r="AT148" i="13"/>
  <c r="AR148" i="13"/>
  <c r="AQ73" i="13"/>
  <c r="AT73" i="13"/>
  <c r="AS73" i="13"/>
  <c r="AR73" i="13"/>
  <c r="AT128" i="13"/>
  <c r="AS93" i="13"/>
  <c r="AR93" i="13"/>
  <c r="AT93" i="13"/>
  <c r="AQ93" i="13"/>
  <c r="AR132" i="13"/>
  <c r="AT119" i="13"/>
  <c r="AR110" i="13"/>
  <c r="AS110" i="13"/>
  <c r="AT110" i="13"/>
  <c r="AQ110" i="13"/>
  <c r="AQ95" i="13"/>
  <c r="AR95" i="13"/>
  <c r="AS95" i="13"/>
  <c r="AQ84" i="13"/>
  <c r="AT84" i="13"/>
  <c r="AS84" i="13"/>
  <c r="AR84" i="13"/>
  <c r="AQ51" i="13"/>
  <c r="AT51" i="13"/>
  <c r="AS51" i="13"/>
  <c r="AR51" i="13"/>
  <c r="AQ39" i="13"/>
  <c r="AS39" i="13"/>
  <c r="AR39" i="13"/>
  <c r="AR112" i="13"/>
  <c r="AQ112" i="13"/>
  <c r="AS82" i="13"/>
  <c r="AT72" i="13"/>
  <c r="AQ61" i="13"/>
  <c r="AT61" i="13"/>
  <c r="AS61" i="13"/>
  <c r="AR61" i="13"/>
  <c r="AT137" i="13"/>
  <c r="AQ87" i="13"/>
  <c r="AR87" i="13"/>
  <c r="AS87" i="13"/>
  <c r="AQ43" i="13"/>
  <c r="AT43" i="13"/>
  <c r="AR43" i="13"/>
  <c r="AS43" i="13"/>
  <c r="AT143" i="13"/>
  <c r="AQ119" i="13"/>
  <c r="AR119" i="13"/>
  <c r="AS119" i="13"/>
  <c r="AQ83" i="13"/>
  <c r="AT83" i="13"/>
  <c r="AR83" i="13"/>
  <c r="AS83" i="13"/>
  <c r="AR134" i="13"/>
  <c r="AQ134" i="13"/>
  <c r="AT134" i="13"/>
  <c r="AS134" i="13"/>
  <c r="AR82" i="13"/>
  <c r="AT82" i="13"/>
  <c r="AR153" i="13"/>
  <c r="AQ153" i="13"/>
  <c r="AS153" i="13"/>
  <c r="AS141" i="13"/>
  <c r="AR141" i="13"/>
  <c r="AT141" i="13"/>
  <c r="AQ141" i="13"/>
  <c r="AS133" i="13"/>
  <c r="AT133" i="13"/>
  <c r="AR133" i="13"/>
  <c r="AQ133" i="13"/>
  <c r="AQ107" i="13"/>
  <c r="AT107" i="13"/>
  <c r="AS107" i="13"/>
  <c r="AR107" i="13"/>
  <c r="AQ103" i="13"/>
  <c r="AR103" i="13"/>
  <c r="AS103" i="13"/>
  <c r="AQ74" i="13"/>
  <c r="AS74" i="13"/>
  <c r="AT74" i="13"/>
  <c r="AR74" i="13"/>
  <c r="AT115" i="13"/>
  <c r="AQ115" i="13"/>
  <c r="AR115" i="13"/>
  <c r="AS115" i="13"/>
  <c r="AS105" i="13"/>
  <c r="AQ105" i="13"/>
  <c r="AT130" i="13"/>
  <c r="AR94" i="13"/>
  <c r="AS94" i="13"/>
  <c r="AT94" i="13"/>
  <c r="AQ94" i="13"/>
  <c r="AQ60" i="13"/>
  <c r="AT60" i="13"/>
  <c r="AS60" i="13"/>
  <c r="AR60" i="13"/>
  <c r="AT120" i="13"/>
  <c r="AS136" i="13"/>
  <c r="AR113" i="13"/>
  <c r="AQ113" i="13"/>
  <c r="AS113" i="13"/>
  <c r="AS98" i="13"/>
  <c r="AR86" i="13"/>
  <c r="AQ86" i="13"/>
  <c r="AS86" i="13"/>
  <c r="AT86" i="13"/>
  <c r="AQ42" i="13"/>
  <c r="AT42" i="13"/>
  <c r="AS42" i="13"/>
  <c r="AR42" i="13"/>
  <c r="AQ91" i="13"/>
  <c r="AT91" i="13"/>
  <c r="AR91" i="13"/>
  <c r="AS91" i="13"/>
  <c r="AT123" i="13"/>
  <c r="AQ123" i="13"/>
  <c r="AR123" i="13"/>
  <c r="AS123" i="13"/>
  <c r="AR70" i="13"/>
  <c r="AQ70" i="13"/>
  <c r="AT70" i="13"/>
  <c r="AS70" i="13"/>
  <c r="AQ127" i="13"/>
  <c r="AS127" i="13"/>
  <c r="AR127" i="13"/>
  <c r="AQ58" i="13"/>
  <c r="AT58" i="13"/>
  <c r="AS58" i="13"/>
  <c r="AR58" i="13"/>
  <c r="AS37" i="13"/>
  <c r="AR37" i="13"/>
  <c r="AT37" i="13"/>
  <c r="AQ37" i="13"/>
  <c r="AQ79" i="13"/>
  <c r="AS79" i="13"/>
  <c r="AR79" i="13"/>
  <c r="AR78" i="13"/>
  <c r="AT78" i="13"/>
  <c r="AQ78" i="13"/>
  <c r="AS78" i="13"/>
  <c r="AQ71" i="13"/>
  <c r="AS71" i="13"/>
  <c r="AR71" i="13"/>
  <c r="AT146" i="13"/>
  <c r="AQ104" i="13"/>
  <c r="AR104" i="13"/>
  <c r="AR145" i="13"/>
  <c r="AQ145" i="13"/>
  <c r="AS145" i="13"/>
  <c r="AR102" i="13"/>
  <c r="AQ102" i="13"/>
  <c r="AS102" i="13"/>
  <c r="AT102" i="13"/>
  <c r="AQ36" i="13"/>
  <c r="AS36" i="13"/>
  <c r="AT36" i="13"/>
  <c r="AR36" i="13"/>
  <c r="AR38" i="13"/>
  <c r="AQ38" i="13"/>
  <c r="AT38" i="13"/>
  <c r="AS38" i="13"/>
  <c r="AR81" i="13"/>
  <c r="AQ106" i="13"/>
  <c r="AT106" i="13"/>
  <c r="AS106" i="13"/>
  <c r="AR106" i="13"/>
  <c r="AT121" i="13"/>
  <c r="AQ97" i="13"/>
  <c r="AS97" i="13"/>
  <c r="AQ48" i="13"/>
  <c r="AT48" i="13"/>
  <c r="AR98" i="13"/>
  <c r="AS125" i="13"/>
  <c r="AR125" i="13"/>
  <c r="AT125" i="13"/>
  <c r="AQ125" i="13"/>
  <c r="AQ138" i="13"/>
  <c r="AT138" i="13"/>
  <c r="AR138" i="13"/>
  <c r="AS138" i="13"/>
  <c r="AQ56" i="13"/>
  <c r="AT56" i="13"/>
  <c r="AR56" i="13"/>
  <c r="AQ81" i="13"/>
  <c r="AT81" i="13"/>
  <c r="AS81" i="13"/>
  <c r="AQ100" i="13"/>
  <c r="AT100" i="13"/>
  <c r="AS100" i="13"/>
  <c r="AR100" i="13"/>
  <c r="AQ49" i="13"/>
  <c r="AT49" i="13"/>
  <c r="AS49" i="13"/>
  <c r="AR49" i="13"/>
  <c r="AS144" i="13"/>
  <c r="AQ75" i="13"/>
  <c r="AS75" i="13"/>
  <c r="AR75" i="13"/>
  <c r="AT75" i="13"/>
  <c r="AQ89" i="13"/>
  <c r="AS89" i="13"/>
  <c r="AR128" i="13"/>
  <c r="AQ128" i="13"/>
  <c r="AS101" i="13"/>
  <c r="AR101" i="13"/>
  <c r="AT101" i="13"/>
  <c r="AQ101" i="13"/>
  <c r="AQ140" i="13"/>
  <c r="AS140" i="13"/>
  <c r="AT140" i="13"/>
  <c r="AR140" i="13"/>
  <c r="AT79" i="13"/>
  <c r="AQ47" i="13"/>
  <c r="AS47" i="13"/>
  <c r="AR47" i="13"/>
  <c r="AT103" i="13"/>
  <c r="AR90" i="13"/>
  <c r="AT90" i="13"/>
  <c r="AT55" i="13"/>
  <c r="AQ41" i="13"/>
  <c r="AT41" i="13"/>
  <c r="AR41" i="13"/>
  <c r="AS41" i="13"/>
  <c r="AS120" i="13"/>
  <c r="AQ96" i="13"/>
  <c r="AR96" i="13"/>
  <c r="AT96" i="13"/>
  <c r="AT71" i="13"/>
  <c r="AQ57" i="13"/>
  <c r="AT57" i="13"/>
  <c r="AR57" i="13"/>
  <c r="AS57" i="13"/>
  <c r="AQ19" i="13"/>
  <c r="AR19" i="13"/>
  <c r="AT19" i="13"/>
  <c r="AS19" i="13"/>
  <c r="AQ17" i="13"/>
  <c r="AR17" i="13"/>
  <c r="AS17" i="13"/>
  <c r="AT17" i="13"/>
  <c r="AT10" i="13"/>
  <c r="AQ10" i="13"/>
  <c r="AS10" i="13"/>
  <c r="AR10" i="13"/>
  <c r="AS24" i="13"/>
  <c r="AT24" i="13"/>
  <c r="AR24" i="13"/>
  <c r="AQ24" i="13"/>
  <c r="AQ29" i="13"/>
  <c r="AR29" i="13"/>
  <c r="AT29" i="13"/>
  <c r="AS29" i="13"/>
  <c r="AQ21" i="13"/>
  <c r="AR21" i="13"/>
  <c r="AT21" i="13"/>
  <c r="AS21" i="13"/>
  <c r="AT12" i="13"/>
  <c r="AQ12" i="13"/>
  <c r="AS12" i="13"/>
  <c r="AR12" i="13"/>
  <c r="AS16" i="13"/>
  <c r="AT16" i="13"/>
  <c r="AR16" i="13"/>
  <c r="AQ16" i="13"/>
  <c r="AS20" i="13"/>
  <c r="AT20" i="13"/>
  <c r="AR20" i="13"/>
  <c r="AQ20" i="13"/>
  <c r="AS11" i="13"/>
  <c r="AT11" i="13"/>
  <c r="AR11" i="13"/>
  <c r="AQ11" i="13"/>
  <c r="AQ28" i="13"/>
  <c r="AR28" i="13"/>
  <c r="AT28" i="13"/>
  <c r="AS28" i="13"/>
  <c r="AS26" i="13"/>
  <c r="AT26" i="13"/>
  <c r="AR26" i="13"/>
  <c r="AQ26" i="13"/>
  <c r="AS32" i="13"/>
  <c r="AT32" i="13"/>
  <c r="AR32" i="13"/>
  <c r="AQ32" i="13"/>
  <c r="AY6" i="13"/>
  <c r="AY7" i="13" s="1"/>
  <c r="AY8" i="13" s="1"/>
  <c r="AY9" i="13" s="1"/>
  <c r="AY10" i="13" s="1"/>
  <c r="AY11" i="13" s="1"/>
  <c r="AY12" i="13" s="1"/>
  <c r="AY13" i="13" s="1"/>
  <c r="AY14" i="13" s="1"/>
  <c r="AY15" i="13" s="1"/>
  <c r="AY16" i="13" s="1"/>
  <c r="AY17" i="13" s="1"/>
  <c r="AY18" i="13" s="1"/>
  <c r="AY19" i="13" s="1"/>
  <c r="AY20" i="13" s="1"/>
  <c r="AY21" i="13" s="1"/>
  <c r="AY22" i="13" s="1"/>
  <c r="AY23" i="13" s="1"/>
  <c r="AY24" i="13" s="1"/>
  <c r="AY25" i="13" s="1"/>
  <c r="AY26" i="13" s="1"/>
  <c r="AY27" i="13" s="1"/>
  <c r="AY28" i="13" s="1"/>
  <c r="AY29" i="13" s="1"/>
  <c r="AY30" i="13" s="1"/>
  <c r="AY31" i="13" s="1"/>
  <c r="AY32" i="13" s="1"/>
  <c r="AY33" i="13" s="1"/>
  <c r="AY34" i="13" s="1"/>
  <c r="AS6" i="13"/>
  <c r="AT6" i="13"/>
  <c r="AQ6" i="13"/>
  <c r="AR6" i="13"/>
  <c r="AS9" i="13"/>
  <c r="AT9" i="13"/>
  <c r="AR9" i="13"/>
  <c r="AQ9" i="13"/>
  <c r="AQ14" i="13"/>
  <c r="AR14" i="13"/>
  <c r="AS14" i="13"/>
  <c r="AT14" i="13"/>
  <c r="AQ7" i="13"/>
  <c r="AR7" i="13"/>
  <c r="AS7" i="13"/>
  <c r="AT7" i="13"/>
  <c r="AQ8" i="13"/>
  <c r="AR8" i="13"/>
  <c r="AT8" i="13"/>
  <c r="AS8" i="13"/>
  <c r="AT25" i="13"/>
  <c r="AQ25" i="13"/>
  <c r="AR25" i="13"/>
  <c r="AS25" i="13"/>
  <c r="AF6" i="13"/>
  <c r="AG6" i="13"/>
  <c r="AG7" i="13" s="1"/>
  <c r="AG8" i="13" s="1"/>
  <c r="AG9" i="13" s="1"/>
  <c r="AG10" i="13" s="1"/>
  <c r="AG11" i="13" s="1"/>
  <c r="AG12" i="13" s="1"/>
  <c r="AG13" i="13" s="1"/>
  <c r="AG14" i="13" s="1"/>
  <c r="AG15" i="13" s="1"/>
  <c r="AG16" i="13" s="1"/>
  <c r="AG17" i="13" s="1"/>
  <c r="AG18" i="13" s="1"/>
  <c r="AG19" i="13" s="1"/>
  <c r="AG20" i="13" s="1"/>
  <c r="AG21" i="13" s="1"/>
  <c r="AG22" i="13" s="1"/>
  <c r="AG23" i="13" s="1"/>
  <c r="AG24" i="13" s="1"/>
  <c r="AG25" i="13" s="1"/>
  <c r="AG26" i="13" s="1"/>
  <c r="AG27" i="13" s="1"/>
  <c r="AG28" i="13" s="1"/>
  <c r="AG29" i="13" s="1"/>
  <c r="AG30" i="13" s="1"/>
  <c r="AG31" i="13" s="1"/>
  <c r="AG32" i="13" s="1"/>
  <c r="AG33" i="13" s="1"/>
  <c r="AG34" i="13" s="1"/>
  <c r="AH6" i="13"/>
  <c r="AH7" i="13" s="1"/>
  <c r="AH8" i="13" s="1"/>
  <c r="AH9" i="13" s="1"/>
  <c r="AH10" i="13" s="1"/>
  <c r="AH11" i="13" s="1"/>
  <c r="AH12" i="13" s="1"/>
  <c r="AH13" i="13" s="1"/>
  <c r="AH14" i="13" s="1"/>
  <c r="AH15" i="13" s="1"/>
  <c r="AH16" i="13" s="1"/>
  <c r="AH17" i="13" s="1"/>
  <c r="AH18" i="13" s="1"/>
  <c r="AH19" i="13" s="1"/>
  <c r="AH20" i="13" s="1"/>
  <c r="AH21" i="13" s="1"/>
  <c r="AH22" i="13" s="1"/>
  <c r="AH23" i="13" s="1"/>
  <c r="AH24" i="13" s="1"/>
  <c r="AH25" i="13" s="1"/>
  <c r="AH26" i="13" s="1"/>
  <c r="AH27" i="13" s="1"/>
  <c r="AH28" i="13" s="1"/>
  <c r="AH29" i="13" s="1"/>
  <c r="AH30" i="13" s="1"/>
  <c r="AH31" i="13" s="1"/>
  <c r="AH32" i="13" s="1"/>
  <c r="AH33" i="13" s="1"/>
  <c r="AH34" i="13" s="1"/>
  <c r="AT23" i="13"/>
  <c r="AQ23" i="13"/>
  <c r="AS23" i="13"/>
  <c r="AR23" i="13"/>
  <c r="AT22" i="13"/>
  <c r="AQ22" i="13"/>
  <c r="AR22" i="13"/>
  <c r="AS22" i="13"/>
  <c r="AQ18" i="13"/>
  <c r="AR18" i="13"/>
  <c r="AS18" i="13"/>
  <c r="AT18" i="13"/>
  <c r="AQ13" i="13"/>
  <c r="AR13" i="13"/>
  <c r="AS13" i="13"/>
  <c r="AT13" i="13"/>
  <c r="AS5" i="13"/>
  <c r="AT5" i="13"/>
  <c r="AR5" i="13"/>
  <c r="AQ5" i="13"/>
  <c r="AS33" i="13"/>
  <c r="AT33" i="13"/>
  <c r="AR33" i="13"/>
  <c r="AQ33" i="13"/>
  <c r="AS30" i="13"/>
  <c r="AT30" i="13"/>
  <c r="AR30" i="13"/>
  <c r="AQ30" i="13"/>
  <c r="AS34" i="13"/>
  <c r="AT34" i="13"/>
  <c r="AR34" i="13"/>
  <c r="AQ34" i="13"/>
  <c r="AT15" i="13"/>
  <c r="AQ15" i="13"/>
  <c r="AS15" i="13"/>
  <c r="AR15" i="13"/>
  <c r="AS31" i="13"/>
  <c r="AT31" i="13"/>
  <c r="AR31" i="13"/>
  <c r="AQ31" i="13"/>
  <c r="K6" i="13"/>
  <c r="O6" i="13" s="1"/>
  <c r="J7" i="13"/>
  <c r="G28" i="19"/>
  <c r="G29" i="19"/>
  <c r="G31" i="19"/>
  <c r="G30" i="19"/>
  <c r="J9" i="19"/>
  <c r="K8" i="19"/>
  <c r="O8" i="19" s="1"/>
  <c r="K7" i="19"/>
  <c r="O7" i="19" s="1"/>
  <c r="K6" i="19"/>
  <c r="O6" i="19" s="1"/>
  <c r="C113" i="21" l="1"/>
  <c r="E113" i="21" s="1"/>
  <c r="C127" i="21" s="1"/>
  <c r="F127" i="21" s="1"/>
  <c r="C38" i="26"/>
  <c r="B37" i="26"/>
  <c r="AF9" i="26"/>
  <c r="AI8" i="26"/>
  <c r="E113" i="26"/>
  <c r="C127" i="26" s="1"/>
  <c r="F127" i="26" s="1"/>
  <c r="AF9" i="21"/>
  <c r="AI8" i="21"/>
  <c r="B85" i="26"/>
  <c r="C33" i="26"/>
  <c r="B32" i="26"/>
  <c r="G32" i="26" s="1"/>
  <c r="G31" i="26"/>
  <c r="R8" i="18"/>
  <c r="AT31" i="18"/>
  <c r="AR31" i="18"/>
  <c r="AR20" i="18"/>
  <c r="Y7" i="18"/>
  <c r="AR21" i="18"/>
  <c r="AR35" i="18"/>
  <c r="AT27" i="18"/>
  <c r="AR27" i="18"/>
  <c r="AS27" i="18"/>
  <c r="AQ27" i="18"/>
  <c r="AS32" i="18"/>
  <c r="AT32" i="18"/>
  <c r="AQ32" i="18"/>
  <c r="AR32" i="18"/>
  <c r="AS22" i="18"/>
  <c r="AT22" i="18"/>
  <c r="AR22" i="18"/>
  <c r="AQ22" i="18"/>
  <c r="AS19" i="18"/>
  <c r="AR19" i="18"/>
  <c r="AQ19" i="18"/>
  <c r="AT19" i="18"/>
  <c r="AT16" i="18"/>
  <c r="AS16" i="18"/>
  <c r="AR16" i="18"/>
  <c r="AQ16" i="18"/>
  <c r="AS24" i="18"/>
  <c r="AR24" i="18"/>
  <c r="AT24" i="18"/>
  <c r="AQ24" i="18"/>
  <c r="AQ5" i="18"/>
  <c r="AS5" i="18"/>
  <c r="AT5" i="18"/>
  <c r="AR5" i="18"/>
  <c r="AS10" i="18"/>
  <c r="AT10" i="18"/>
  <c r="AQ10" i="18"/>
  <c r="AR10" i="18"/>
  <c r="AQ30" i="18"/>
  <c r="AS30" i="18"/>
  <c r="AR30" i="18"/>
  <c r="AT30" i="18"/>
  <c r="AS28" i="18"/>
  <c r="AT28" i="18"/>
  <c r="AR28" i="18"/>
  <c r="AQ28" i="18"/>
  <c r="AT33" i="18"/>
  <c r="AS33" i="18"/>
  <c r="AR33" i="18"/>
  <c r="AQ33" i="18"/>
  <c r="AQ31" i="18"/>
  <c r="AQ13" i="18"/>
  <c r="AR13" i="18"/>
  <c r="AT13" i="18"/>
  <c r="AS13" i="18"/>
  <c r="AR9" i="18"/>
  <c r="AQ9" i="18"/>
  <c r="AS9" i="18"/>
  <c r="AT9" i="18"/>
  <c r="AR23" i="18"/>
  <c r="AQ23" i="18"/>
  <c r="AS23" i="18"/>
  <c r="AT23" i="18"/>
  <c r="AT11" i="18"/>
  <c r="AR11" i="18"/>
  <c r="AQ11" i="18"/>
  <c r="AS11" i="18"/>
  <c r="AF6" i="18"/>
  <c r="AG6" i="18"/>
  <c r="AG7" i="18" s="1"/>
  <c r="AG8" i="18" s="1"/>
  <c r="AG9" i="18" s="1"/>
  <c r="AG10" i="18" s="1"/>
  <c r="AG11" i="18" s="1"/>
  <c r="AG12" i="18" s="1"/>
  <c r="AG13" i="18" s="1"/>
  <c r="AG14" i="18" s="1"/>
  <c r="AG15" i="18" s="1"/>
  <c r="AG16" i="18" s="1"/>
  <c r="AG17" i="18" s="1"/>
  <c r="AG18" i="18" s="1"/>
  <c r="AG19" i="18" s="1"/>
  <c r="AG20" i="18" s="1"/>
  <c r="AG21" i="18" s="1"/>
  <c r="AG22" i="18" s="1"/>
  <c r="AG23" i="18" s="1"/>
  <c r="AH6" i="18"/>
  <c r="AH7" i="18" s="1"/>
  <c r="AH8" i="18" s="1"/>
  <c r="AH9" i="18" s="1"/>
  <c r="AH10" i="18" s="1"/>
  <c r="AH11" i="18" s="1"/>
  <c r="AH12" i="18" s="1"/>
  <c r="AH13" i="18" s="1"/>
  <c r="AH14" i="18" s="1"/>
  <c r="AH15" i="18" s="1"/>
  <c r="AH16" i="18" s="1"/>
  <c r="AH17" i="18" s="1"/>
  <c r="AH18" i="18" s="1"/>
  <c r="AH19" i="18" s="1"/>
  <c r="AH20" i="18" s="1"/>
  <c r="AH21" i="18" s="1"/>
  <c r="AH22" i="18" s="1"/>
  <c r="AH23" i="18" s="1"/>
  <c r="AH24" i="18" s="1"/>
  <c r="AH25" i="18" s="1"/>
  <c r="AH26" i="18" s="1"/>
  <c r="AH27" i="18" s="1"/>
  <c r="AH28" i="18" s="1"/>
  <c r="AH29" i="18" s="1"/>
  <c r="AH30" i="18" s="1"/>
  <c r="AH31" i="18" s="1"/>
  <c r="AH32" i="18" s="1"/>
  <c r="AH33" i="18" s="1"/>
  <c r="AH34" i="18" s="1"/>
  <c r="AH35" i="18" s="1"/>
  <c r="AH36" i="18" s="1"/>
  <c r="AR8" i="18"/>
  <c r="AQ8" i="18"/>
  <c r="AS8" i="18"/>
  <c r="AT8" i="18"/>
  <c r="AS15" i="18"/>
  <c r="AQ15" i="18"/>
  <c r="AT15" i="18"/>
  <c r="AR15" i="18"/>
  <c r="AT7" i="18"/>
  <c r="AS7" i="18"/>
  <c r="AR7" i="18"/>
  <c r="AQ7" i="18"/>
  <c r="AR17" i="18"/>
  <c r="AS17" i="18"/>
  <c r="AT17" i="18"/>
  <c r="AQ17" i="18"/>
  <c r="AS35" i="18"/>
  <c r="AT35" i="18"/>
  <c r="AQ35" i="18"/>
  <c r="AS6" i="18"/>
  <c r="AR6" i="18"/>
  <c r="AQ6" i="18"/>
  <c r="AT6" i="18"/>
  <c r="AY6" i="18"/>
  <c r="AY7" i="18" s="1"/>
  <c r="AY8" i="18" s="1"/>
  <c r="AY9" i="18" s="1"/>
  <c r="AY10" i="18" s="1"/>
  <c r="AY11" i="18" s="1"/>
  <c r="AY12" i="18" s="1"/>
  <c r="AY13" i="18" s="1"/>
  <c r="AY14" i="18" s="1"/>
  <c r="AY15" i="18" s="1"/>
  <c r="AY16" i="18" s="1"/>
  <c r="AY17" i="18" s="1"/>
  <c r="AY18" i="18" s="1"/>
  <c r="AY19" i="18" s="1"/>
  <c r="AY20" i="18" s="1"/>
  <c r="AY21" i="18" s="1"/>
  <c r="AY22" i="18" s="1"/>
  <c r="AY23" i="18" s="1"/>
  <c r="AY24" i="18" s="1"/>
  <c r="AY25" i="18" s="1"/>
  <c r="AY26" i="18" s="1"/>
  <c r="AY27" i="18" s="1"/>
  <c r="AY28" i="18" s="1"/>
  <c r="AY29" i="18" s="1"/>
  <c r="AY30" i="18" s="1"/>
  <c r="AY31" i="18" s="1"/>
  <c r="AY32" i="18" s="1"/>
  <c r="AY33" i="18" s="1"/>
  <c r="AY34" i="18" s="1"/>
  <c r="AY35" i="18" s="1"/>
  <c r="C123" i="18" s="1"/>
  <c r="AT12" i="18"/>
  <c r="AQ12" i="18"/>
  <c r="AS12" i="18"/>
  <c r="AR12" i="18"/>
  <c r="AS18" i="18"/>
  <c r="AT18" i="18"/>
  <c r="AQ18" i="18"/>
  <c r="AR18" i="18"/>
  <c r="AS34" i="18"/>
  <c r="AR34" i="18"/>
  <c r="AQ34" i="18"/>
  <c r="AT34" i="18"/>
  <c r="AS14" i="18"/>
  <c r="AR14" i="18"/>
  <c r="AQ14" i="18"/>
  <c r="AT14" i="18"/>
  <c r="AT21" i="18"/>
  <c r="AQ21" i="18"/>
  <c r="AT25" i="18"/>
  <c r="AS25" i="18"/>
  <c r="AQ25" i="18"/>
  <c r="AR25" i="18"/>
  <c r="AS20" i="18"/>
  <c r="AQ20" i="18"/>
  <c r="AT20" i="18"/>
  <c r="AQ29" i="18"/>
  <c r="AR29" i="18"/>
  <c r="AT29" i="18"/>
  <c r="AS29" i="18"/>
  <c r="AT26" i="18"/>
  <c r="AQ26" i="18"/>
  <c r="K8" i="18"/>
  <c r="O8" i="18" s="1"/>
  <c r="J9" i="18"/>
  <c r="AI6" i="20"/>
  <c r="AH7" i="20"/>
  <c r="AH8" i="20" s="1"/>
  <c r="AH9" i="20" s="1"/>
  <c r="AH10" i="20" s="1"/>
  <c r="AH11" i="20" s="1"/>
  <c r="AH12" i="20" s="1"/>
  <c r="AH13" i="20" s="1"/>
  <c r="AH14" i="20" s="1"/>
  <c r="AH15" i="20" s="1"/>
  <c r="AH16" i="20" s="1"/>
  <c r="AH17" i="20" s="1"/>
  <c r="AH18" i="20" s="1"/>
  <c r="AH19" i="20" s="1"/>
  <c r="AH20" i="20" s="1"/>
  <c r="AH21" i="20" s="1"/>
  <c r="AH22" i="20" s="1"/>
  <c r="AH23" i="20" s="1"/>
  <c r="AH24" i="20" s="1"/>
  <c r="AH25" i="20" s="1"/>
  <c r="AH26" i="20" s="1"/>
  <c r="AH27" i="20" s="1"/>
  <c r="AH28" i="20" s="1"/>
  <c r="AH29" i="20" s="1"/>
  <c r="AH30" i="20" s="1"/>
  <c r="AH31" i="20" s="1"/>
  <c r="AH32" i="20" s="1"/>
  <c r="AH33" i="20" s="1"/>
  <c r="AH34" i="20" s="1"/>
  <c r="AH35" i="20" s="1"/>
  <c r="AH36" i="20" s="1"/>
  <c r="AH37" i="20" s="1"/>
  <c r="AH38" i="20" s="1"/>
  <c r="AH39" i="20" s="1"/>
  <c r="AH40" i="20" s="1"/>
  <c r="AH41" i="20" s="1"/>
  <c r="AH42" i="20" s="1"/>
  <c r="AH43" i="20" s="1"/>
  <c r="AH44" i="20" s="1"/>
  <c r="AH45" i="20" s="1"/>
  <c r="AH46" i="20" s="1"/>
  <c r="AH47" i="20" s="1"/>
  <c r="AH48" i="20" s="1"/>
  <c r="AH49" i="20" s="1"/>
  <c r="AH50" i="20" s="1"/>
  <c r="AH51" i="20" s="1"/>
  <c r="AH52" i="20" s="1"/>
  <c r="AH53" i="20" s="1"/>
  <c r="AH54" i="20" s="1"/>
  <c r="AH55" i="20" s="1"/>
  <c r="AH56" i="20" s="1"/>
  <c r="AH57" i="20" s="1"/>
  <c r="AH58" i="20" s="1"/>
  <c r="AH59" i="20" s="1"/>
  <c r="AH60" i="20" s="1"/>
  <c r="AH61" i="20" s="1"/>
  <c r="AH62" i="20" s="1"/>
  <c r="AH63" i="20" s="1"/>
  <c r="AH64" i="20" s="1"/>
  <c r="AH65" i="20" s="1"/>
  <c r="AH66" i="20" s="1"/>
  <c r="AH67" i="20" s="1"/>
  <c r="AH68" i="20" s="1"/>
  <c r="AH69" i="20" s="1"/>
  <c r="AH70" i="20" s="1"/>
  <c r="AH71" i="20" s="1"/>
  <c r="AH72" i="20" s="1"/>
  <c r="AH73" i="20" s="1"/>
  <c r="AH74" i="20" s="1"/>
  <c r="AH75" i="20" s="1"/>
  <c r="AH76" i="20" s="1"/>
  <c r="AH77" i="20" s="1"/>
  <c r="AH78" i="20" s="1"/>
  <c r="AH79" i="20" s="1"/>
  <c r="AH80" i="20" s="1"/>
  <c r="AH81" i="20" s="1"/>
  <c r="AH82" i="20" s="1"/>
  <c r="AH83" i="20" s="1"/>
  <c r="AH84" i="20" s="1"/>
  <c r="AH85" i="20" s="1"/>
  <c r="R7" i="20"/>
  <c r="S7" i="20" s="1"/>
  <c r="T7" i="20" s="1"/>
  <c r="X7" i="20" s="1"/>
  <c r="Y7" i="20" s="1"/>
  <c r="K11" i="20"/>
  <c r="O11" i="20" s="1"/>
  <c r="J12" i="20"/>
  <c r="AF8" i="20"/>
  <c r="Q165" i="13"/>
  <c r="C96" i="13"/>
  <c r="Q126" i="13"/>
  <c r="Q130" i="13"/>
  <c r="Q134" i="13"/>
  <c r="Q138" i="13"/>
  <c r="Q142" i="13"/>
  <c r="Q146" i="13"/>
  <c r="Q13" i="13"/>
  <c r="Q29" i="13"/>
  <c r="Q45" i="13"/>
  <c r="Q61" i="13"/>
  <c r="Q77" i="13"/>
  <c r="Q93" i="13"/>
  <c r="Q12" i="13"/>
  <c r="Q28" i="13"/>
  <c r="Q44" i="13"/>
  <c r="Q60" i="13"/>
  <c r="Q76" i="13"/>
  <c r="Q92" i="13"/>
  <c r="Q11" i="13"/>
  <c r="Q27" i="13"/>
  <c r="Q43" i="13"/>
  <c r="Q59" i="13"/>
  <c r="Q75" i="13"/>
  <c r="Q91" i="13"/>
  <c r="Q18" i="13"/>
  <c r="Q113" i="13"/>
  <c r="Q22" i="13"/>
  <c r="Q86" i="13"/>
  <c r="Q120" i="13"/>
  <c r="Q42" i="13"/>
  <c r="Q102" i="13"/>
  <c r="Q119" i="13"/>
  <c r="Q14" i="13"/>
  <c r="Q123" i="13"/>
  <c r="Q94" i="13"/>
  <c r="Q110" i="13"/>
  <c r="Q133" i="13"/>
  <c r="Q141" i="13"/>
  <c r="Q127" i="13"/>
  <c r="Q131" i="13"/>
  <c r="Q135" i="13"/>
  <c r="Q139" i="13"/>
  <c r="Q143" i="13"/>
  <c r="Q17" i="13"/>
  <c r="Q33" i="13"/>
  <c r="Q49" i="13"/>
  <c r="Q65" i="13"/>
  <c r="Q81" i="13"/>
  <c r="Q97" i="13"/>
  <c r="Q16" i="13"/>
  <c r="Q32" i="13"/>
  <c r="Q48" i="13"/>
  <c r="Q64" i="13"/>
  <c r="Q96" i="13"/>
  <c r="Q15" i="13"/>
  <c r="Q31" i="13"/>
  <c r="Q47" i="13"/>
  <c r="Q63" i="13"/>
  <c r="Q79" i="13"/>
  <c r="Q95" i="13"/>
  <c r="Q34" i="13"/>
  <c r="Q98" i="13"/>
  <c r="Q117" i="13"/>
  <c r="Q38" i="13"/>
  <c r="Q108" i="13"/>
  <c r="Q124" i="13"/>
  <c r="Q58" i="13"/>
  <c r="Q107" i="13"/>
  <c r="Q62" i="13"/>
  <c r="Q46" i="13"/>
  <c r="Q106" i="13"/>
  <c r="Q118" i="13"/>
  <c r="Q129" i="13"/>
  <c r="Q145" i="13"/>
  <c r="Q9" i="13"/>
  <c r="Q128" i="13"/>
  <c r="Q132" i="13"/>
  <c r="Q136" i="13"/>
  <c r="Q140" i="13"/>
  <c r="Q144" i="13"/>
  <c r="Q6" i="13"/>
  <c r="R6" i="13" s="1"/>
  <c r="S6" i="13" s="1"/>
  <c r="Q21" i="13"/>
  <c r="Q37" i="13"/>
  <c r="Q53" i="13"/>
  <c r="Q69" i="13"/>
  <c r="Q101" i="13"/>
  <c r="Q20" i="13"/>
  <c r="Q36" i="13"/>
  <c r="Q52" i="13"/>
  <c r="Q68" i="13"/>
  <c r="Q100" i="13"/>
  <c r="Q19" i="13"/>
  <c r="Q35" i="13"/>
  <c r="Q51" i="13"/>
  <c r="Q67" i="13"/>
  <c r="Q83" i="13"/>
  <c r="Q99" i="13"/>
  <c r="Q50" i="13"/>
  <c r="Q105" i="13"/>
  <c r="Q121" i="13"/>
  <c r="Q54" i="13"/>
  <c r="Q112" i="13"/>
  <c r="Q10" i="13"/>
  <c r="Q74" i="13"/>
  <c r="Q111" i="13"/>
  <c r="Q114" i="13"/>
  <c r="Q137" i="13"/>
  <c r="Q25" i="13"/>
  <c r="Q89" i="13"/>
  <c r="Q56" i="13"/>
  <c r="Q23" i="13"/>
  <c r="Q87" i="13"/>
  <c r="Q125" i="13"/>
  <c r="Q90" i="13"/>
  <c r="Q30" i="13"/>
  <c r="Q40" i="13"/>
  <c r="Q71" i="13"/>
  <c r="Q26" i="13"/>
  <c r="Q41" i="13"/>
  <c r="Q8" i="13"/>
  <c r="Q72" i="13"/>
  <c r="Q39" i="13"/>
  <c r="Q103" i="13"/>
  <c r="Q70" i="13"/>
  <c r="Q115" i="13"/>
  <c r="Q73" i="13"/>
  <c r="Q109" i="13"/>
  <c r="Q122" i="13"/>
  <c r="Q57" i="13"/>
  <c r="Q24" i="13"/>
  <c r="Q88" i="13"/>
  <c r="Q55" i="13"/>
  <c r="Q66" i="13"/>
  <c r="Q116" i="13"/>
  <c r="Q104" i="13"/>
  <c r="Q7" i="13"/>
  <c r="Q149" i="13"/>
  <c r="AF7" i="13"/>
  <c r="AI6" i="13"/>
  <c r="K7" i="13"/>
  <c r="O7" i="13" s="1"/>
  <c r="J8" i="13"/>
  <c r="G33" i="19"/>
  <c r="G32" i="19"/>
  <c r="K9" i="19"/>
  <c r="O9" i="19" s="1"/>
  <c r="J10" i="19"/>
  <c r="B86" i="26" l="1"/>
  <c r="C35" i="26"/>
  <c r="B34" i="26"/>
  <c r="G34" i="26" s="1"/>
  <c r="G33" i="26"/>
  <c r="C40" i="26"/>
  <c r="B39" i="26"/>
  <c r="AI9" i="21"/>
  <c r="AF10" i="21"/>
  <c r="AI9" i="26"/>
  <c r="AF10" i="26"/>
  <c r="S8" i="18"/>
  <c r="T8" i="18" s="1"/>
  <c r="X8" i="18" s="1"/>
  <c r="Y8" i="18" s="1"/>
  <c r="R9" i="18"/>
  <c r="AF7" i="18"/>
  <c r="AI6" i="18"/>
  <c r="K9" i="18"/>
  <c r="O9" i="18" s="1"/>
  <c r="J10" i="18"/>
  <c r="AG24" i="18"/>
  <c r="AB40" i="13"/>
  <c r="AL40" i="13"/>
  <c r="AL35" i="13"/>
  <c r="AB35" i="13"/>
  <c r="Q82" i="13"/>
  <c r="Q85" i="13"/>
  <c r="Q84" i="13"/>
  <c r="AI7" i="20"/>
  <c r="Q78" i="13"/>
  <c r="Q80" i="13"/>
  <c r="AL85" i="13"/>
  <c r="AB85" i="13"/>
  <c r="R8" i="20"/>
  <c r="R9" i="20" s="1"/>
  <c r="J13" i="20"/>
  <c r="K12" i="20"/>
  <c r="O12" i="20" s="1"/>
  <c r="AF9" i="20"/>
  <c r="AI8" i="20"/>
  <c r="AL155" i="13"/>
  <c r="AB155" i="13"/>
  <c r="Q163" i="13"/>
  <c r="Q153" i="13"/>
  <c r="Q162" i="13"/>
  <c r="Q152" i="13"/>
  <c r="Q159" i="13"/>
  <c r="Q160" i="13"/>
  <c r="Q164" i="13"/>
  <c r="Q161" i="13"/>
  <c r="R7" i="13"/>
  <c r="S7" i="13" s="1"/>
  <c r="T7" i="13" s="1"/>
  <c r="X7" i="13" s="1"/>
  <c r="Y7" i="13" s="1"/>
  <c r="Q147" i="13"/>
  <c r="Q154" i="13"/>
  <c r="Q157" i="13"/>
  <c r="Q150" i="13"/>
  <c r="AB165" i="13"/>
  <c r="H96" i="13"/>
  <c r="T6" i="13"/>
  <c r="X6" i="13" s="1"/>
  <c r="Y6" i="13" s="1"/>
  <c r="Q148" i="13"/>
  <c r="Q155" i="13"/>
  <c r="Q158" i="13"/>
  <c r="Q156" i="13"/>
  <c r="Q151" i="13"/>
  <c r="AI7" i="13"/>
  <c r="AF8" i="13"/>
  <c r="K8" i="13"/>
  <c r="O8" i="13" s="1"/>
  <c r="J9" i="13"/>
  <c r="G35" i="19"/>
  <c r="G34" i="19"/>
  <c r="K10" i="19"/>
  <c r="O10" i="19" s="1"/>
  <c r="J11" i="19"/>
  <c r="B87" i="26" l="1"/>
  <c r="C37" i="26"/>
  <c r="B36" i="26"/>
  <c r="G36" i="26" s="1"/>
  <c r="G35" i="26"/>
  <c r="C42" i="26"/>
  <c r="B41" i="26"/>
  <c r="AI10" i="26"/>
  <c r="AF11" i="26"/>
  <c r="AF11" i="21"/>
  <c r="AI10" i="21"/>
  <c r="S9" i="18"/>
  <c r="T9" i="18" s="1"/>
  <c r="X9" i="18" s="1"/>
  <c r="Y9" i="18" s="1"/>
  <c r="R10" i="18"/>
  <c r="AF8" i="18"/>
  <c r="AI7" i="18"/>
  <c r="K10" i="18"/>
  <c r="O10" i="18" s="1"/>
  <c r="J11" i="18"/>
  <c r="AG25" i="18"/>
  <c r="AS40" i="13"/>
  <c r="AT40" i="13"/>
  <c r="AQ40" i="13"/>
  <c r="AR40" i="13"/>
  <c r="AG35" i="13"/>
  <c r="AG36" i="13" s="1"/>
  <c r="AG37" i="13" s="1"/>
  <c r="AG38" i="13" s="1"/>
  <c r="AG39" i="13" s="1"/>
  <c r="AG40" i="13" s="1"/>
  <c r="AG41" i="13" s="1"/>
  <c r="AG42" i="13" s="1"/>
  <c r="AG43" i="13" s="1"/>
  <c r="AG44" i="13" s="1"/>
  <c r="AG45" i="13" s="1"/>
  <c r="AG46" i="13" s="1"/>
  <c r="AG47" i="13" s="1"/>
  <c r="AG48" i="13" s="1"/>
  <c r="AG49" i="13" s="1"/>
  <c r="AG50" i="13" s="1"/>
  <c r="AG51" i="13" s="1"/>
  <c r="AG52" i="13" s="1"/>
  <c r="AG53" i="13" s="1"/>
  <c r="AG54" i="13" s="1"/>
  <c r="AG55" i="13" s="1"/>
  <c r="AG56" i="13" s="1"/>
  <c r="AG57" i="13" s="1"/>
  <c r="AG58" i="13" s="1"/>
  <c r="AG59" i="13" s="1"/>
  <c r="AG60" i="13" s="1"/>
  <c r="AG61" i="13" s="1"/>
  <c r="AG62" i="13" s="1"/>
  <c r="AG63" i="13" s="1"/>
  <c r="AG64" i="13" s="1"/>
  <c r="AG65" i="13" s="1"/>
  <c r="AG66" i="13" s="1"/>
  <c r="AG67" i="13" s="1"/>
  <c r="AG68" i="13" s="1"/>
  <c r="AG69" i="13" s="1"/>
  <c r="AG70" i="13" s="1"/>
  <c r="AG71" i="13" s="1"/>
  <c r="AG72" i="13" s="1"/>
  <c r="AG73" i="13" s="1"/>
  <c r="AG74" i="13" s="1"/>
  <c r="AG75" i="13" s="1"/>
  <c r="AG76" i="13" s="1"/>
  <c r="AG77" i="13" s="1"/>
  <c r="AG78" i="13" s="1"/>
  <c r="AG79" i="13" s="1"/>
  <c r="AG80" i="13" s="1"/>
  <c r="AG81" i="13" s="1"/>
  <c r="AG82" i="13" s="1"/>
  <c r="AG83" i="13" s="1"/>
  <c r="AG84" i="13" s="1"/>
  <c r="AH35" i="13"/>
  <c r="AH36" i="13" s="1"/>
  <c r="AH37" i="13" s="1"/>
  <c r="AH38" i="13" s="1"/>
  <c r="AH39" i="13" s="1"/>
  <c r="AH40" i="13" s="1"/>
  <c r="AH41" i="13" s="1"/>
  <c r="AH42" i="13" s="1"/>
  <c r="AH43" i="13" s="1"/>
  <c r="AH44" i="13" s="1"/>
  <c r="AH45" i="13" s="1"/>
  <c r="AH46" i="13" s="1"/>
  <c r="AH47" i="13" s="1"/>
  <c r="AH48" i="13" s="1"/>
  <c r="AH49" i="13" s="1"/>
  <c r="AH50" i="13" s="1"/>
  <c r="AH51" i="13" s="1"/>
  <c r="AH52" i="13" s="1"/>
  <c r="AH53" i="13" s="1"/>
  <c r="AH54" i="13" s="1"/>
  <c r="AH55" i="13" s="1"/>
  <c r="AH56" i="13" s="1"/>
  <c r="AH57" i="13" s="1"/>
  <c r="AH58" i="13" s="1"/>
  <c r="AH59" i="13" s="1"/>
  <c r="AH60" i="13" s="1"/>
  <c r="AH61" i="13" s="1"/>
  <c r="AH62" i="13" s="1"/>
  <c r="AH63" i="13" s="1"/>
  <c r="AH64" i="13" s="1"/>
  <c r="AH65" i="13" s="1"/>
  <c r="AH66" i="13" s="1"/>
  <c r="AH67" i="13" s="1"/>
  <c r="AH68" i="13" s="1"/>
  <c r="AH69" i="13" s="1"/>
  <c r="AH70" i="13" s="1"/>
  <c r="AH71" i="13" s="1"/>
  <c r="AH72" i="13" s="1"/>
  <c r="AH73" i="13" s="1"/>
  <c r="AH74" i="13" s="1"/>
  <c r="AH75" i="13" s="1"/>
  <c r="AH76" i="13" s="1"/>
  <c r="AH77" i="13" s="1"/>
  <c r="AH78" i="13" s="1"/>
  <c r="AH79" i="13" s="1"/>
  <c r="AH80" i="13" s="1"/>
  <c r="AH81" i="13" s="1"/>
  <c r="AH82" i="13" s="1"/>
  <c r="AH83" i="13" s="1"/>
  <c r="AH84" i="13" s="1"/>
  <c r="AT35" i="13"/>
  <c r="AS35" i="13"/>
  <c r="AR35" i="13"/>
  <c r="AQ35" i="13"/>
  <c r="AY35" i="13"/>
  <c r="C123" i="13" s="1"/>
  <c r="R8" i="13"/>
  <c r="S8" i="13" s="1"/>
  <c r="T8" i="13" s="1"/>
  <c r="X8" i="13" s="1"/>
  <c r="Y8" i="13" s="1"/>
  <c r="AH85" i="13"/>
  <c r="AH86" i="13" s="1"/>
  <c r="AH87" i="13" s="1"/>
  <c r="AH88" i="13" s="1"/>
  <c r="AH89" i="13" s="1"/>
  <c r="AH90" i="13" s="1"/>
  <c r="AH91" i="13" s="1"/>
  <c r="AH92" i="13" s="1"/>
  <c r="AH93" i="13" s="1"/>
  <c r="AH94" i="13" s="1"/>
  <c r="AH95" i="13" s="1"/>
  <c r="AH96" i="13" s="1"/>
  <c r="AH97" i="13" s="1"/>
  <c r="AH98" i="13" s="1"/>
  <c r="AH99" i="13" s="1"/>
  <c r="AH100" i="13" s="1"/>
  <c r="AH101" i="13" s="1"/>
  <c r="AH102" i="13" s="1"/>
  <c r="AH103" i="13" s="1"/>
  <c r="AH104" i="13" s="1"/>
  <c r="AH105" i="13" s="1"/>
  <c r="AH106" i="13" s="1"/>
  <c r="AH107" i="13" s="1"/>
  <c r="AH108" i="13" s="1"/>
  <c r="AH109" i="13" s="1"/>
  <c r="AH110" i="13" s="1"/>
  <c r="AH111" i="13" s="1"/>
  <c r="AH112" i="13" s="1"/>
  <c r="AH113" i="13" s="1"/>
  <c r="AH114" i="13" s="1"/>
  <c r="AH115" i="13" s="1"/>
  <c r="AH116" i="13" s="1"/>
  <c r="AH117" i="13" s="1"/>
  <c r="AH118" i="13" s="1"/>
  <c r="AH119" i="13" s="1"/>
  <c r="AH120" i="13" s="1"/>
  <c r="AH121" i="13" s="1"/>
  <c r="AH122" i="13" s="1"/>
  <c r="AH123" i="13" s="1"/>
  <c r="AH124" i="13" s="1"/>
  <c r="AH125" i="13" s="1"/>
  <c r="AH126" i="13" s="1"/>
  <c r="AH127" i="13" s="1"/>
  <c r="AH128" i="13" s="1"/>
  <c r="AH129" i="13" s="1"/>
  <c r="AH130" i="13" s="1"/>
  <c r="AH131" i="13" s="1"/>
  <c r="AH132" i="13" s="1"/>
  <c r="AH133" i="13" s="1"/>
  <c r="AH134" i="13" s="1"/>
  <c r="AH135" i="13" s="1"/>
  <c r="AH136" i="13" s="1"/>
  <c r="AH137" i="13" s="1"/>
  <c r="AH138" i="13" s="1"/>
  <c r="AH139" i="13" s="1"/>
  <c r="AH140" i="13" s="1"/>
  <c r="AH141" i="13" s="1"/>
  <c r="AH142" i="13" s="1"/>
  <c r="AH143" i="13" s="1"/>
  <c r="AH144" i="13" s="1"/>
  <c r="AH145" i="13" s="1"/>
  <c r="AH146" i="13" s="1"/>
  <c r="AH147" i="13" s="1"/>
  <c r="AH148" i="13" s="1"/>
  <c r="AH149" i="13" s="1"/>
  <c r="AH150" i="13" s="1"/>
  <c r="AH151" i="13" s="1"/>
  <c r="AH152" i="13" s="1"/>
  <c r="AH153" i="13" s="1"/>
  <c r="AH154" i="13" s="1"/>
  <c r="AG85" i="13"/>
  <c r="AG86" i="13" s="1"/>
  <c r="AG87" i="13" s="1"/>
  <c r="AG88" i="13" s="1"/>
  <c r="AG89" i="13" s="1"/>
  <c r="AG90" i="13" s="1"/>
  <c r="AG91" i="13" s="1"/>
  <c r="AG92" i="13" s="1"/>
  <c r="AG93" i="13" s="1"/>
  <c r="AG94" i="13" s="1"/>
  <c r="AG95" i="13" s="1"/>
  <c r="AG96" i="13" s="1"/>
  <c r="AG97" i="13" s="1"/>
  <c r="AG98" i="13" s="1"/>
  <c r="AG99" i="13" s="1"/>
  <c r="AG100" i="13" s="1"/>
  <c r="AG101" i="13" s="1"/>
  <c r="AG102" i="13" s="1"/>
  <c r="AG103" i="13" s="1"/>
  <c r="AG104" i="13" s="1"/>
  <c r="AG105" i="13" s="1"/>
  <c r="AG106" i="13" s="1"/>
  <c r="AG107" i="13" s="1"/>
  <c r="AG108" i="13" s="1"/>
  <c r="AG109" i="13" s="1"/>
  <c r="AG110" i="13" s="1"/>
  <c r="AG111" i="13" s="1"/>
  <c r="AG112" i="13" s="1"/>
  <c r="AG113" i="13" s="1"/>
  <c r="AG114" i="13" s="1"/>
  <c r="AG115" i="13" s="1"/>
  <c r="AG116" i="13" s="1"/>
  <c r="AG117" i="13" s="1"/>
  <c r="AG118" i="13" s="1"/>
  <c r="AG119" i="13" s="1"/>
  <c r="AG120" i="13" s="1"/>
  <c r="AG121" i="13" s="1"/>
  <c r="AG122" i="13" s="1"/>
  <c r="AG123" i="13" s="1"/>
  <c r="AG124" i="13" s="1"/>
  <c r="AG125" i="13" s="1"/>
  <c r="AG126" i="13" s="1"/>
  <c r="AG127" i="13" s="1"/>
  <c r="AG128" i="13" s="1"/>
  <c r="AG129" i="13" s="1"/>
  <c r="AG130" i="13" s="1"/>
  <c r="AG131" i="13" s="1"/>
  <c r="AG132" i="13" s="1"/>
  <c r="AG133" i="13" s="1"/>
  <c r="AG134" i="13" s="1"/>
  <c r="AG135" i="13" s="1"/>
  <c r="AG136" i="13" s="1"/>
  <c r="AG137" i="13" s="1"/>
  <c r="AG138" i="13" s="1"/>
  <c r="AG139" i="13" s="1"/>
  <c r="AG140" i="13" s="1"/>
  <c r="AG141" i="13" s="1"/>
  <c r="AG142" i="13" s="1"/>
  <c r="AG143" i="13" s="1"/>
  <c r="AG144" i="13" s="1"/>
  <c r="AG145" i="13" s="1"/>
  <c r="AG146" i="13" s="1"/>
  <c r="AG147" i="13" s="1"/>
  <c r="AG148" i="13" s="1"/>
  <c r="AG149" i="13" s="1"/>
  <c r="AG150" i="13" s="1"/>
  <c r="AG151" i="13" s="1"/>
  <c r="AG152" i="13" s="1"/>
  <c r="AG153" i="13" s="1"/>
  <c r="AG154" i="13" s="1"/>
  <c r="AS85" i="13"/>
  <c r="AT85" i="13"/>
  <c r="AR85" i="13"/>
  <c r="AQ85" i="13"/>
  <c r="S8" i="20"/>
  <c r="T8" i="20" s="1"/>
  <c r="X8" i="20" s="1"/>
  <c r="Y8" i="20" s="1"/>
  <c r="R10" i="20"/>
  <c r="S9" i="20"/>
  <c r="T9" i="20" s="1"/>
  <c r="X9" i="20" s="1"/>
  <c r="Y9" i="20" s="1"/>
  <c r="J14" i="20"/>
  <c r="K13" i="20"/>
  <c r="O13" i="20" s="1"/>
  <c r="AF10" i="20"/>
  <c r="AI9" i="20"/>
  <c r="AG155" i="13"/>
  <c r="AG156" i="13" s="1"/>
  <c r="AG157" i="13" s="1"/>
  <c r="AG158" i="13" s="1"/>
  <c r="AG159" i="13" s="1"/>
  <c r="AG160" i="13" s="1"/>
  <c r="AG161" i="13" s="1"/>
  <c r="AG162" i="13" s="1"/>
  <c r="AG163" i="13" s="1"/>
  <c r="AG164" i="13" s="1"/>
  <c r="AH155" i="13"/>
  <c r="AH156" i="13" s="1"/>
  <c r="AH157" i="13" s="1"/>
  <c r="AH158" i="13" s="1"/>
  <c r="AH159" i="13" s="1"/>
  <c r="AH160" i="13" s="1"/>
  <c r="AH161" i="13" s="1"/>
  <c r="AH162" i="13" s="1"/>
  <c r="AH163" i="13" s="1"/>
  <c r="AH164" i="13" s="1"/>
  <c r="AT155" i="13"/>
  <c r="AR155" i="13"/>
  <c r="AS155" i="13"/>
  <c r="AQ155" i="13"/>
  <c r="AH165" i="13"/>
  <c r="AG165" i="13"/>
  <c r="AF9" i="13"/>
  <c r="AI8" i="13"/>
  <c r="K9" i="13"/>
  <c r="O9" i="13" s="1"/>
  <c r="J10" i="13"/>
  <c r="G36" i="19"/>
  <c r="K11" i="19"/>
  <c r="O11" i="19" s="1"/>
  <c r="J12" i="19"/>
  <c r="C44" i="26" l="1"/>
  <c r="B43" i="26"/>
  <c r="AF12" i="26"/>
  <c r="AI11" i="26"/>
  <c r="B88" i="26"/>
  <c r="C39" i="26"/>
  <c r="B38" i="26"/>
  <c r="G38" i="26" s="1"/>
  <c r="G37" i="26"/>
  <c r="AF12" i="21"/>
  <c r="AI11" i="21"/>
  <c r="S10" i="18"/>
  <c r="T10" i="18" s="1"/>
  <c r="X10" i="18" s="1"/>
  <c r="Y10" i="18" s="1"/>
  <c r="R11" i="18"/>
  <c r="AF9" i="18"/>
  <c r="AI8" i="18"/>
  <c r="K11" i="18"/>
  <c r="O11" i="18" s="1"/>
  <c r="J12" i="18"/>
  <c r="AG26" i="18"/>
  <c r="R9" i="13"/>
  <c r="S9" i="13" s="1"/>
  <c r="T9" i="13" s="1"/>
  <c r="X9" i="13" s="1"/>
  <c r="Y9" i="13" s="1"/>
  <c r="S10" i="20"/>
  <c r="T10" i="20" s="1"/>
  <c r="X10" i="20" s="1"/>
  <c r="Y10" i="20" s="1"/>
  <c r="R11" i="20"/>
  <c r="K14" i="20"/>
  <c r="J15" i="20"/>
  <c r="O14" i="20"/>
  <c r="AI10" i="20"/>
  <c r="AF11" i="20"/>
  <c r="AI9" i="13"/>
  <c r="AF10" i="13"/>
  <c r="K10" i="13"/>
  <c r="O10" i="13" s="1"/>
  <c r="J11" i="13"/>
  <c r="Q7" i="19"/>
  <c r="Q11" i="19"/>
  <c r="Q15" i="19"/>
  <c r="Q19" i="19"/>
  <c r="Q22" i="19"/>
  <c r="Q30" i="19"/>
  <c r="Q31" i="19"/>
  <c r="Q33" i="19"/>
  <c r="Q36" i="19"/>
  <c r="Q38" i="19"/>
  <c r="Q41" i="19"/>
  <c r="Q10" i="19"/>
  <c r="Q14" i="19"/>
  <c r="Q18" i="19"/>
  <c r="Q21" i="19"/>
  <c r="Q25" i="19"/>
  <c r="Q26" i="19"/>
  <c r="Q29" i="19"/>
  <c r="Q32" i="19"/>
  <c r="Q6" i="19"/>
  <c r="R6" i="19" s="1"/>
  <c r="S6" i="19" s="1"/>
  <c r="T6" i="19" s="1"/>
  <c r="X6" i="19" s="1"/>
  <c r="Y6" i="19" s="1"/>
  <c r="Q9" i="19"/>
  <c r="Q13" i="19"/>
  <c r="Q17" i="19"/>
  <c r="Q24" i="19"/>
  <c r="Q28" i="19"/>
  <c r="Q35" i="19"/>
  <c r="Q40" i="19"/>
  <c r="Q8" i="19"/>
  <c r="Q12" i="19"/>
  <c r="Q16" i="19"/>
  <c r="Q20" i="19"/>
  <c r="Q23" i="19"/>
  <c r="Q27" i="19"/>
  <c r="Q34" i="19"/>
  <c r="Q37" i="19"/>
  <c r="Q39" i="19"/>
  <c r="G38" i="19"/>
  <c r="G39" i="19"/>
  <c r="G37" i="19"/>
  <c r="Q42" i="19" s="1"/>
  <c r="J13" i="19"/>
  <c r="K12" i="19"/>
  <c r="O12" i="19" s="1"/>
  <c r="B89" i="26" l="1"/>
  <c r="C41" i="26"/>
  <c r="B40" i="26"/>
  <c r="G40" i="26" s="1"/>
  <c r="G39" i="26"/>
  <c r="AI12" i="26"/>
  <c r="AF13" i="26"/>
  <c r="AI12" i="21"/>
  <c r="AF13" i="21"/>
  <c r="C46" i="26"/>
  <c r="B45" i="26"/>
  <c r="R12" i="18"/>
  <c r="S11" i="18"/>
  <c r="T11" i="18" s="1"/>
  <c r="X11" i="18" s="1"/>
  <c r="Y11" i="18" s="1"/>
  <c r="AF10" i="18"/>
  <c r="AI9" i="18"/>
  <c r="K12" i="18"/>
  <c r="O12" i="18" s="1"/>
  <c r="J13" i="18"/>
  <c r="AG27" i="18"/>
  <c r="R10" i="13"/>
  <c r="S10" i="13" s="1"/>
  <c r="T10" i="13" s="1"/>
  <c r="X10" i="13" s="1"/>
  <c r="Y10" i="13" s="1"/>
  <c r="Q47" i="19"/>
  <c r="Q43" i="19"/>
  <c r="Q44" i="19"/>
  <c r="Q45" i="19"/>
  <c r="S11" i="20"/>
  <c r="T11" i="20" s="1"/>
  <c r="X11" i="20" s="1"/>
  <c r="Y11" i="20" s="1"/>
  <c r="R12" i="20"/>
  <c r="J16" i="20"/>
  <c r="K15" i="20"/>
  <c r="O15" i="20" s="1"/>
  <c r="AF12" i="20"/>
  <c r="AI11" i="20"/>
  <c r="AM35" i="19"/>
  <c r="AN50" i="19"/>
  <c r="AO35" i="19"/>
  <c r="AL40" i="19"/>
  <c r="AN40" i="19"/>
  <c r="Q46" i="19"/>
  <c r="AO40" i="19"/>
  <c r="AI10" i="13"/>
  <c r="AF11" i="13"/>
  <c r="K11" i="13"/>
  <c r="O11" i="13" s="1"/>
  <c r="J12" i="13"/>
  <c r="G41" i="19"/>
  <c r="G40" i="19"/>
  <c r="R7" i="19"/>
  <c r="S7" i="19" s="1"/>
  <c r="T7" i="19" s="1"/>
  <c r="X7" i="19" s="1"/>
  <c r="Y7" i="19" s="1"/>
  <c r="K13" i="19"/>
  <c r="O13" i="19" s="1"/>
  <c r="J14" i="19"/>
  <c r="C48" i="26" l="1"/>
  <c r="B47" i="26"/>
  <c r="AI13" i="21"/>
  <c r="AF14" i="21"/>
  <c r="AI13" i="26"/>
  <c r="AF14" i="26"/>
  <c r="C43" i="26"/>
  <c r="B90" i="26"/>
  <c r="B42" i="26"/>
  <c r="G42" i="26" s="1"/>
  <c r="G41" i="26"/>
  <c r="S12" i="18"/>
  <c r="T12" i="18" s="1"/>
  <c r="X12" i="18" s="1"/>
  <c r="Y12" i="18" s="1"/>
  <c r="R13" i="18"/>
  <c r="AF11" i="18"/>
  <c r="AI10" i="18"/>
  <c r="K13" i="18"/>
  <c r="O13" i="18" s="1"/>
  <c r="J14" i="18"/>
  <c r="AG28" i="18"/>
  <c r="R11" i="13"/>
  <c r="S11" i="13" s="1"/>
  <c r="T11" i="13" s="1"/>
  <c r="X11" i="13" s="1"/>
  <c r="Y11" i="13" s="1"/>
  <c r="R13" i="20"/>
  <c r="S12" i="20"/>
  <c r="T12" i="20" s="1"/>
  <c r="X12" i="20" s="1"/>
  <c r="Y12" i="20" s="1"/>
  <c r="J17" i="20"/>
  <c r="K16" i="20"/>
  <c r="O16" i="20" s="1"/>
  <c r="AF13" i="20"/>
  <c r="AI12" i="20"/>
  <c r="AM45" i="19"/>
  <c r="AL55" i="19"/>
  <c r="AN35" i="19"/>
  <c r="AP35" i="19"/>
  <c r="AL50" i="19"/>
  <c r="AR40" i="19"/>
  <c r="AS40" i="19"/>
  <c r="AM40" i="19"/>
  <c r="AQ40" i="19" s="1"/>
  <c r="AL45" i="19"/>
  <c r="AP40" i="19"/>
  <c r="AT40" i="19" s="1"/>
  <c r="AN45" i="19"/>
  <c r="AL35" i="19"/>
  <c r="AP45" i="19"/>
  <c r="AP50" i="19"/>
  <c r="AO45" i="19"/>
  <c r="AE69" i="19"/>
  <c r="AI11" i="13"/>
  <c r="AF12" i="13"/>
  <c r="K12" i="13"/>
  <c r="O12" i="13" s="1"/>
  <c r="J13" i="13"/>
  <c r="G43" i="19"/>
  <c r="G42" i="19"/>
  <c r="R8" i="19"/>
  <c r="K14" i="19"/>
  <c r="O14" i="19" s="1"/>
  <c r="J15" i="19"/>
  <c r="B91" i="26" l="1"/>
  <c r="C45" i="26"/>
  <c r="B44" i="26"/>
  <c r="G44" i="26" s="1"/>
  <c r="G43" i="26"/>
  <c r="AF15" i="26"/>
  <c r="AI14" i="26"/>
  <c r="AF15" i="21"/>
  <c r="AI14" i="21"/>
  <c r="C50" i="26"/>
  <c r="B49" i="26"/>
  <c r="S13" i="18"/>
  <c r="T13" i="18" s="1"/>
  <c r="X13" i="18" s="1"/>
  <c r="Y13" i="18" s="1"/>
  <c r="R14" i="18"/>
  <c r="AI11" i="18"/>
  <c r="AF12" i="18"/>
  <c r="K14" i="18"/>
  <c r="O14" i="18" s="1"/>
  <c r="J15" i="18"/>
  <c r="AG29" i="18"/>
  <c r="R12" i="13"/>
  <c r="R13" i="13" s="1"/>
  <c r="R14" i="20"/>
  <c r="S13" i="20"/>
  <c r="T13" i="20" s="1"/>
  <c r="X13" i="20" s="1"/>
  <c r="Y13" i="20" s="1"/>
  <c r="J18" i="20"/>
  <c r="K17" i="20"/>
  <c r="O17" i="20" s="1"/>
  <c r="AF14" i="20"/>
  <c r="AI13" i="20"/>
  <c r="AT35" i="19"/>
  <c r="AQ35" i="19"/>
  <c r="AR35" i="19"/>
  <c r="AS35" i="19"/>
  <c r="AT50" i="19"/>
  <c r="AR50" i="19"/>
  <c r="AT45" i="19"/>
  <c r="AR45" i="19"/>
  <c r="AS45" i="19"/>
  <c r="AQ45" i="19"/>
  <c r="AE30" i="19"/>
  <c r="AD35" i="19"/>
  <c r="AE50" i="19"/>
  <c r="AD55" i="19"/>
  <c r="AC55" i="19"/>
  <c r="AB45" i="19"/>
  <c r="AC45" i="19"/>
  <c r="AD45" i="19"/>
  <c r="AD50" i="19"/>
  <c r="AE40" i="19"/>
  <c r="AD40" i="19"/>
  <c r="AN30" i="19"/>
  <c r="AD30" i="19"/>
  <c r="AB50" i="19"/>
  <c r="AB40" i="19"/>
  <c r="AC40" i="19"/>
  <c r="AE35" i="19"/>
  <c r="AE45" i="19"/>
  <c r="AC50" i="19"/>
  <c r="AO25" i="19"/>
  <c r="AP24" i="19"/>
  <c r="AE10" i="19"/>
  <c r="AL31" i="19"/>
  <c r="AP9" i="19"/>
  <c r="AE61" i="19"/>
  <c r="AN24" i="19"/>
  <c r="AL28" i="19"/>
  <c r="AM29" i="19"/>
  <c r="AE11" i="19"/>
  <c r="AB53" i="19"/>
  <c r="AM32" i="19"/>
  <c r="AE42" i="19"/>
  <c r="AB49" i="19"/>
  <c r="AD58" i="19"/>
  <c r="AL22" i="19"/>
  <c r="AC31" i="19"/>
  <c r="AM23" i="19"/>
  <c r="AO6" i="19"/>
  <c r="AM10" i="19"/>
  <c r="AO27" i="19"/>
  <c r="AE21" i="19"/>
  <c r="AP19" i="19"/>
  <c r="AE64" i="19"/>
  <c r="AO31" i="19"/>
  <c r="AP7" i="19"/>
  <c r="AC52" i="19"/>
  <c r="AM31" i="19"/>
  <c r="AL20" i="19"/>
  <c r="AB64" i="19"/>
  <c r="AD32" i="19"/>
  <c r="AN26" i="19"/>
  <c r="AP28" i="19"/>
  <c r="AD43" i="19"/>
  <c r="AN34" i="19"/>
  <c r="AL6" i="19"/>
  <c r="AP6" i="19"/>
  <c r="AB60" i="19"/>
  <c r="AO18" i="19"/>
  <c r="AE8" i="19"/>
  <c r="AE18" i="19"/>
  <c r="AP10" i="19"/>
  <c r="AB46" i="19"/>
  <c r="AB47" i="19"/>
  <c r="AB58" i="19"/>
  <c r="AP33" i="19"/>
  <c r="AL7" i="19"/>
  <c r="AO24" i="19"/>
  <c r="AE28" i="19"/>
  <c r="AL18" i="19"/>
  <c r="AN21" i="19"/>
  <c r="AM18" i="19"/>
  <c r="AM9" i="19"/>
  <c r="AD34" i="19"/>
  <c r="AO7" i="19"/>
  <c r="AS7" i="19" s="1"/>
  <c r="AB19" i="19"/>
  <c r="AO16" i="19"/>
  <c r="AL34" i="19"/>
  <c r="AM15" i="19"/>
  <c r="AN18" i="19"/>
  <c r="Q57" i="19"/>
  <c r="Q58" i="19"/>
  <c r="Q59" i="19"/>
  <c r="Q60" i="19"/>
  <c r="Q50" i="19"/>
  <c r="Q56" i="19"/>
  <c r="Q49" i="19"/>
  <c r="Q48" i="19"/>
  <c r="Q51" i="19"/>
  <c r="Q52" i="19"/>
  <c r="AL26" i="19"/>
  <c r="AM34" i="19"/>
  <c r="AB55" i="19"/>
  <c r="AO15" i="19"/>
  <c r="AN27" i="19"/>
  <c r="AN15" i="19"/>
  <c r="AD27" i="19"/>
  <c r="AF13" i="13"/>
  <c r="AI12" i="13"/>
  <c r="K13" i="13"/>
  <c r="O13" i="13" s="1"/>
  <c r="J14" i="13"/>
  <c r="Q54" i="19"/>
  <c r="Q53" i="19"/>
  <c r="S8" i="19"/>
  <c r="T8" i="19" s="1"/>
  <c r="X8" i="19" s="1"/>
  <c r="Y8" i="19" s="1"/>
  <c r="R9" i="19"/>
  <c r="C96" i="19"/>
  <c r="Q55" i="19"/>
  <c r="K15" i="19"/>
  <c r="O15" i="19" s="1"/>
  <c r="J16" i="19"/>
  <c r="AI15" i="21" l="1"/>
  <c r="AF16" i="21"/>
  <c r="AI15" i="26"/>
  <c r="AF16" i="26"/>
  <c r="B92" i="26"/>
  <c r="C47" i="26"/>
  <c r="B46" i="26"/>
  <c r="G46" i="26" s="1"/>
  <c r="G45" i="26"/>
  <c r="B51" i="26"/>
  <c r="C52" i="26"/>
  <c r="S14" i="18"/>
  <c r="T14" i="18" s="1"/>
  <c r="X14" i="18" s="1"/>
  <c r="R15" i="18"/>
  <c r="Y14" i="18"/>
  <c r="AF13" i="18"/>
  <c r="AI12" i="18"/>
  <c r="K15" i="18"/>
  <c r="O15" i="18" s="1"/>
  <c r="J16" i="18"/>
  <c r="AG30" i="18"/>
  <c r="S12" i="13"/>
  <c r="T12" i="13" s="1"/>
  <c r="X12" i="13" s="1"/>
  <c r="Y12" i="13" s="1"/>
  <c r="R15" i="20"/>
  <c r="S14" i="20"/>
  <c r="T14" i="20" s="1"/>
  <c r="X14" i="20" s="1"/>
  <c r="Y14" i="20" s="1"/>
  <c r="K18" i="20"/>
  <c r="O18" i="20" s="1"/>
  <c r="J19" i="20"/>
  <c r="AI14" i="20"/>
  <c r="AF15" i="20"/>
  <c r="AL94" i="19"/>
  <c r="AO69" i="19"/>
  <c r="AM72" i="19"/>
  <c r="AL85" i="19"/>
  <c r="AL80" i="19"/>
  <c r="AO86" i="19"/>
  <c r="AP95" i="19"/>
  <c r="AN75" i="19"/>
  <c r="AP79" i="19"/>
  <c r="AM69" i="19"/>
  <c r="AP71" i="19"/>
  <c r="AL81" i="19"/>
  <c r="AL95" i="19"/>
  <c r="AO95" i="19"/>
  <c r="AL66" i="19"/>
  <c r="AP81" i="19"/>
  <c r="AM84" i="19"/>
  <c r="AM74" i="19"/>
  <c r="AM79" i="19"/>
  <c r="AL71" i="19"/>
  <c r="AN79" i="19"/>
  <c r="AO88" i="19"/>
  <c r="AM75" i="19"/>
  <c r="AO67" i="19"/>
  <c r="AN74" i="19"/>
  <c r="AP78" i="19"/>
  <c r="AN93" i="19"/>
  <c r="AN90" i="19"/>
  <c r="AM67" i="19"/>
  <c r="AL70" i="19"/>
  <c r="AO74" i="19"/>
  <c r="AN77" i="19"/>
  <c r="AO77" i="19"/>
  <c r="AN91" i="19"/>
  <c r="AP74" i="19"/>
  <c r="AM90" i="19"/>
  <c r="AP82" i="19"/>
  <c r="AL78" i="19"/>
  <c r="AO76" i="19"/>
  <c r="AN85" i="19"/>
  <c r="AN87" i="19"/>
  <c r="AL82" i="19"/>
  <c r="AO78" i="19"/>
  <c r="AL88" i="19"/>
  <c r="AM83" i="19"/>
  <c r="AO80" i="19"/>
  <c r="AL83" i="19"/>
  <c r="AL69" i="19"/>
  <c r="AP84" i="19"/>
  <c r="AN68" i="19"/>
  <c r="AP75" i="19"/>
  <c r="AM68" i="19"/>
  <c r="AM76" i="19"/>
  <c r="AP86" i="19"/>
  <c r="AM78" i="19"/>
  <c r="AL74" i="19"/>
  <c r="AO71" i="19"/>
  <c r="AL90" i="19"/>
  <c r="AP77" i="19"/>
  <c r="AM94" i="19"/>
  <c r="AL73" i="19"/>
  <c r="AP67" i="19"/>
  <c r="AL84" i="19"/>
  <c r="AN69" i="19"/>
  <c r="AL67" i="19"/>
  <c r="AM77" i="19"/>
  <c r="AN71" i="19"/>
  <c r="AO66" i="19"/>
  <c r="AO79" i="19"/>
  <c r="AM66" i="19"/>
  <c r="AM91" i="19"/>
  <c r="AO72" i="19"/>
  <c r="AO82" i="19"/>
  <c r="AM92" i="19"/>
  <c r="AL72" i="19"/>
  <c r="AM93" i="19"/>
  <c r="AM71" i="19"/>
  <c r="AN82" i="19"/>
  <c r="AM89" i="19"/>
  <c r="AM73" i="19"/>
  <c r="AN66" i="19"/>
  <c r="AL87" i="19"/>
  <c r="AM81" i="19"/>
  <c r="AN80" i="19"/>
  <c r="AP83" i="19"/>
  <c r="AL93" i="19"/>
  <c r="AM86" i="19"/>
  <c r="AO91" i="19"/>
  <c r="AL76" i="19"/>
  <c r="AL77" i="19"/>
  <c r="AN83" i="19"/>
  <c r="AO92" i="19"/>
  <c r="AN94" i="19"/>
  <c r="AO81" i="19"/>
  <c r="AN67" i="19"/>
  <c r="AP73" i="19"/>
  <c r="AN92" i="19"/>
  <c r="AN84" i="19"/>
  <c r="AM80" i="19"/>
  <c r="AN86" i="19"/>
  <c r="AO84" i="19"/>
  <c r="AP69" i="19"/>
  <c r="AO73" i="19"/>
  <c r="AP94" i="19"/>
  <c r="AO89" i="19"/>
  <c r="AM70" i="19"/>
  <c r="AO90" i="19"/>
  <c r="AM87" i="19"/>
  <c r="AP88" i="19"/>
  <c r="AN70" i="19"/>
  <c r="AL91" i="19"/>
  <c r="AN89" i="19"/>
  <c r="AP85" i="19"/>
  <c r="AN88" i="19"/>
  <c r="AM85" i="19"/>
  <c r="AP87" i="19"/>
  <c r="AO68" i="19"/>
  <c r="AP80" i="19"/>
  <c r="AP89" i="19"/>
  <c r="AP76" i="19"/>
  <c r="AN76" i="19"/>
  <c r="AN81" i="19"/>
  <c r="AP70" i="19"/>
  <c r="AP92" i="19"/>
  <c r="AN73" i="19"/>
  <c r="AL92" i="19"/>
  <c r="AL89" i="19"/>
  <c r="AO85" i="19"/>
  <c r="AO75" i="19"/>
  <c r="AP68" i="19"/>
  <c r="AO93" i="19"/>
  <c r="AM82" i="19"/>
  <c r="AL75" i="19"/>
  <c r="AP93" i="19"/>
  <c r="AO83" i="19"/>
  <c r="AO70" i="19"/>
  <c r="AN72" i="19"/>
  <c r="AL86" i="19"/>
  <c r="AO87" i="19"/>
  <c r="AP90" i="19"/>
  <c r="AM88" i="19"/>
  <c r="AL68" i="19"/>
  <c r="AM95" i="19"/>
  <c r="AP66" i="19"/>
  <c r="AN95" i="19"/>
  <c r="AP91" i="19"/>
  <c r="AN78" i="19"/>
  <c r="AL79" i="19"/>
  <c r="AO94" i="19"/>
  <c r="AP72" i="19"/>
  <c r="AN65" i="19"/>
  <c r="AO37" i="19"/>
  <c r="AN52" i="19"/>
  <c r="AP36" i="19"/>
  <c r="AL37" i="19"/>
  <c r="AN64" i="19"/>
  <c r="AP52" i="19"/>
  <c r="AO36" i="19"/>
  <c r="AO43" i="19"/>
  <c r="AN37" i="19"/>
  <c r="AN38" i="19"/>
  <c r="AP47" i="19"/>
  <c r="AN59" i="19"/>
  <c r="AN63" i="19"/>
  <c r="AM51" i="19"/>
  <c r="AP39" i="19"/>
  <c r="AP38" i="19"/>
  <c r="AO58" i="19"/>
  <c r="AN58" i="19"/>
  <c r="AL36" i="19"/>
  <c r="AO50" i="19"/>
  <c r="AS50" i="19" s="1"/>
  <c r="AM59" i="19"/>
  <c r="AP61" i="19"/>
  <c r="AL47" i="19"/>
  <c r="AP49" i="19"/>
  <c r="AM47" i="19"/>
  <c r="AL42" i="19"/>
  <c r="AL59" i="19"/>
  <c r="AM52" i="19"/>
  <c r="AN56" i="19"/>
  <c r="AN51" i="19"/>
  <c r="AM64" i="19"/>
  <c r="AN62" i="19"/>
  <c r="AO49" i="19"/>
  <c r="AO46" i="19"/>
  <c r="AL54" i="19"/>
  <c r="AN47" i="19"/>
  <c r="AL60" i="19"/>
  <c r="AO56" i="19"/>
  <c r="AP44" i="19"/>
  <c r="AN60" i="19"/>
  <c r="AN46" i="19"/>
  <c r="AN44" i="19"/>
  <c r="AN43" i="19"/>
  <c r="AL51" i="19"/>
  <c r="AN39" i="19"/>
  <c r="AM63" i="19"/>
  <c r="AM50" i="19"/>
  <c r="AQ50" i="19" s="1"/>
  <c r="AO39" i="19"/>
  <c r="AP59" i="19"/>
  <c r="AO62" i="19"/>
  <c r="AL61" i="19"/>
  <c r="AL63" i="19"/>
  <c r="AL65" i="19"/>
  <c r="AM36" i="19"/>
  <c r="AO52" i="19"/>
  <c r="AO57" i="19"/>
  <c r="AM38" i="19"/>
  <c r="AO53" i="19"/>
  <c r="AM41" i="19"/>
  <c r="AP55" i="19"/>
  <c r="AT55" i="19" s="1"/>
  <c r="AM58" i="19"/>
  <c r="AO65" i="19"/>
  <c r="AN53" i="19"/>
  <c r="AP60" i="19"/>
  <c r="AM56" i="19"/>
  <c r="AP48" i="19"/>
  <c r="AO59" i="19"/>
  <c r="AP43" i="19"/>
  <c r="AN54" i="19"/>
  <c r="AL48" i="19"/>
  <c r="AM61" i="19"/>
  <c r="AP37" i="19"/>
  <c r="AP65" i="19"/>
  <c r="AN41" i="19"/>
  <c r="AO54" i="19"/>
  <c r="AM46" i="19"/>
  <c r="AO63" i="19"/>
  <c r="AN57" i="19"/>
  <c r="AP46" i="19"/>
  <c r="AN36" i="19"/>
  <c r="AN55" i="19"/>
  <c r="AR55" i="19" s="1"/>
  <c r="AO47" i="19"/>
  <c r="AO41" i="19"/>
  <c r="AL57" i="19"/>
  <c r="AM48" i="19"/>
  <c r="AL64" i="19"/>
  <c r="AO48" i="19"/>
  <c r="AM49" i="19"/>
  <c r="AM44" i="19"/>
  <c r="AM53" i="19"/>
  <c r="AN49" i="19"/>
  <c r="AM54" i="19"/>
  <c r="AL58" i="19"/>
  <c r="AN42" i="19"/>
  <c r="AM43" i="19"/>
  <c r="AL49" i="19"/>
  <c r="AM42" i="19"/>
  <c r="AO42" i="19"/>
  <c r="AM60" i="19"/>
  <c r="AM65" i="19"/>
  <c r="AM57" i="19"/>
  <c r="AO44" i="19"/>
  <c r="AM39" i="19"/>
  <c r="AO51" i="19"/>
  <c r="AL38" i="19"/>
  <c r="AP54" i="19"/>
  <c r="AP53" i="19"/>
  <c r="AP57" i="19"/>
  <c r="AN48" i="19"/>
  <c r="AL56" i="19"/>
  <c r="AL46" i="19"/>
  <c r="AM37" i="19"/>
  <c r="AP51" i="19"/>
  <c r="AP42" i="19"/>
  <c r="AN61" i="19"/>
  <c r="AO60" i="19"/>
  <c r="AP58" i="19"/>
  <c r="AP63" i="19"/>
  <c r="AO38" i="19"/>
  <c r="AL41" i="19"/>
  <c r="AL44" i="19"/>
  <c r="AO61" i="19"/>
  <c r="AL52" i="19"/>
  <c r="AM62" i="19"/>
  <c r="AP64" i="19"/>
  <c r="AP41" i="19"/>
  <c r="AL39" i="19"/>
  <c r="AM55" i="19"/>
  <c r="AQ55" i="19" s="1"/>
  <c r="AO55" i="19"/>
  <c r="AS55" i="19" s="1"/>
  <c r="AL62" i="19"/>
  <c r="AP62" i="19"/>
  <c r="AO64" i="19"/>
  <c r="AP56" i="19"/>
  <c r="AL43" i="19"/>
  <c r="AL53" i="19"/>
  <c r="AC30" i="19"/>
  <c r="AP30" i="19"/>
  <c r="AM30" i="19"/>
  <c r="AC35" i="19"/>
  <c r="AB30" i="19"/>
  <c r="AO30" i="19"/>
  <c r="AL30" i="19"/>
  <c r="AB35" i="19"/>
  <c r="R14" i="13"/>
  <c r="S13" i="13"/>
  <c r="T13" i="13" s="1"/>
  <c r="X13" i="13" s="1"/>
  <c r="Y13" i="13" s="1"/>
  <c r="AC82" i="19"/>
  <c r="AC79" i="19"/>
  <c r="AC71" i="19"/>
  <c r="AC90" i="19"/>
  <c r="AD90" i="19"/>
  <c r="AD70" i="19"/>
  <c r="AB71" i="19"/>
  <c r="AB68" i="19"/>
  <c r="AB91" i="19"/>
  <c r="AD78" i="19"/>
  <c r="AB94" i="19"/>
  <c r="AD94" i="19"/>
  <c r="AB92" i="19"/>
  <c r="AB84" i="19"/>
  <c r="AC95" i="19"/>
  <c r="AB70" i="19"/>
  <c r="AD68" i="19"/>
  <c r="AD74" i="19"/>
  <c r="AC89" i="19"/>
  <c r="AD88" i="19"/>
  <c r="AB66" i="19"/>
  <c r="AD92" i="19"/>
  <c r="AC78" i="19"/>
  <c r="AB74" i="19"/>
  <c r="AC72" i="19"/>
  <c r="AB83" i="19"/>
  <c r="AC76" i="19"/>
  <c r="AB90" i="19"/>
  <c r="AD76" i="19"/>
  <c r="AB72" i="19"/>
  <c r="AB95" i="19"/>
  <c r="AB75" i="19"/>
  <c r="AD69" i="19"/>
  <c r="AC69" i="19"/>
  <c r="AD80" i="19"/>
  <c r="AD79" i="19"/>
  <c r="AD93" i="19"/>
  <c r="AB78" i="19"/>
  <c r="AD89" i="19"/>
  <c r="AD95" i="19"/>
  <c r="AB76" i="19"/>
  <c r="AD82" i="19"/>
  <c r="AB73" i="19"/>
  <c r="AD71" i="19"/>
  <c r="AB88" i="19"/>
  <c r="AC85" i="19"/>
  <c r="AC80" i="19"/>
  <c r="AD73" i="19"/>
  <c r="AE73" i="19"/>
  <c r="AC84" i="19"/>
  <c r="AC77" i="19"/>
  <c r="AE82" i="19"/>
  <c r="AB86" i="19"/>
  <c r="AD67" i="19"/>
  <c r="AB81" i="19"/>
  <c r="AC93" i="19"/>
  <c r="AD81" i="19"/>
  <c r="AC81" i="19"/>
  <c r="AC86" i="19"/>
  <c r="AD83" i="19"/>
  <c r="AE66" i="19"/>
  <c r="AE78" i="19"/>
  <c r="AC70" i="19"/>
  <c r="AD75" i="19"/>
  <c r="AC73" i="19"/>
  <c r="AD85" i="19"/>
  <c r="AC92" i="19"/>
  <c r="AC75" i="19"/>
  <c r="AE91" i="19"/>
  <c r="AD66" i="19"/>
  <c r="AE87" i="19"/>
  <c r="AE70" i="19"/>
  <c r="AC87" i="19"/>
  <c r="AD87" i="19"/>
  <c r="AB67" i="19"/>
  <c r="AC83" i="19"/>
  <c r="AC68" i="19"/>
  <c r="AE79" i="19"/>
  <c r="AE89" i="19"/>
  <c r="AE67" i="19"/>
  <c r="AB89" i="19"/>
  <c r="AB82" i="19"/>
  <c r="AD77" i="19"/>
  <c r="AE81" i="19"/>
  <c r="AB85" i="19"/>
  <c r="AC94" i="19"/>
  <c r="AD91" i="19"/>
  <c r="AE75" i="19"/>
  <c r="AE74" i="19"/>
  <c r="AC74" i="19"/>
  <c r="AE86" i="19"/>
  <c r="AB79" i="19"/>
  <c r="AE83" i="19"/>
  <c r="AC67" i="19"/>
  <c r="AB77" i="19"/>
  <c r="AD72" i="19"/>
  <c r="AE94" i="19"/>
  <c r="AD86" i="19"/>
  <c r="AC66" i="19"/>
  <c r="AD84" i="19"/>
  <c r="AB87" i="19"/>
  <c r="AB93" i="19"/>
  <c r="AE95" i="19"/>
  <c r="AC91" i="19"/>
  <c r="AB69" i="19"/>
  <c r="AB80" i="19"/>
  <c r="AE90" i="19"/>
  <c r="AE71" i="19"/>
  <c r="AE77" i="19"/>
  <c r="AE93" i="19"/>
  <c r="AE85" i="19"/>
  <c r="AE84" i="19"/>
  <c r="AE88" i="19"/>
  <c r="AE76" i="19"/>
  <c r="AE92" i="19"/>
  <c r="AE68" i="19"/>
  <c r="AE80" i="19"/>
  <c r="AC88" i="19"/>
  <c r="AE72" i="19"/>
  <c r="AQ31" i="19"/>
  <c r="AS31" i="19"/>
  <c r="AR34" i="19"/>
  <c r="AT6" i="19"/>
  <c r="AS18" i="19"/>
  <c r="AT7" i="19"/>
  <c r="AT28" i="19"/>
  <c r="AQ34" i="19"/>
  <c r="AD22" i="19"/>
  <c r="AE22" i="19"/>
  <c r="AP25" i="19"/>
  <c r="AN25" i="19"/>
  <c r="AL25" i="19"/>
  <c r="AC25" i="19"/>
  <c r="AB22" i="19"/>
  <c r="AN22" i="19"/>
  <c r="AR22" i="19" s="1"/>
  <c r="AC22" i="19"/>
  <c r="AP22" i="19"/>
  <c r="AT22" i="19" s="1"/>
  <c r="AM22" i="19"/>
  <c r="AQ22" i="19" s="1"/>
  <c r="AD25" i="19"/>
  <c r="AE25" i="19"/>
  <c r="AM25" i="19"/>
  <c r="AB25" i="19"/>
  <c r="AO22" i="19"/>
  <c r="AS22" i="19" s="1"/>
  <c r="AR18" i="19"/>
  <c r="AQ18" i="19"/>
  <c r="AY6" i="19"/>
  <c r="AY7" i="19" s="1"/>
  <c r="AS6" i="19"/>
  <c r="AR26" i="19"/>
  <c r="AC65" i="19"/>
  <c r="AB32" i="19"/>
  <c r="AB65" i="19"/>
  <c r="AD8" i="19"/>
  <c r="AC9" i="19"/>
  <c r="AE46" i="19"/>
  <c r="AE20" i="19"/>
  <c r="AC36" i="19"/>
  <c r="AD19" i="19"/>
  <c r="AD17" i="19"/>
  <c r="AB59" i="19"/>
  <c r="AE26" i="19"/>
  <c r="AE55" i="19"/>
  <c r="AE33" i="19"/>
  <c r="AD5" i="19"/>
  <c r="AC8" i="19"/>
  <c r="AE14" i="19"/>
  <c r="AC27" i="19"/>
  <c r="AD31" i="19"/>
  <c r="AD54" i="19"/>
  <c r="AC49" i="19"/>
  <c r="AC26" i="19"/>
  <c r="AE29" i="19"/>
  <c r="AE34" i="19"/>
  <c r="AC61" i="19"/>
  <c r="AE58" i="19"/>
  <c r="AD42" i="19"/>
  <c r="AC14" i="19"/>
  <c r="AB57" i="19"/>
  <c r="AB62" i="19"/>
  <c r="AB16" i="19"/>
  <c r="AB48" i="19"/>
  <c r="AD47" i="19"/>
  <c r="AD41" i="19"/>
  <c r="AC62" i="19"/>
  <c r="AC15" i="19"/>
  <c r="AC18" i="19"/>
  <c r="AC41" i="19"/>
  <c r="AD24" i="19"/>
  <c r="AE9" i="19"/>
  <c r="AE5" i="19"/>
  <c r="AC16" i="19"/>
  <c r="AB14" i="19"/>
  <c r="AE36" i="19"/>
  <c r="AD39" i="19"/>
  <c r="AD36" i="19"/>
  <c r="AD53" i="19"/>
  <c r="AC64" i="19"/>
  <c r="AD23" i="19"/>
  <c r="AB34" i="19"/>
  <c r="AB10" i="19"/>
  <c r="AE52" i="19"/>
  <c r="AC17" i="19"/>
  <c r="AC29" i="19"/>
  <c r="AD44" i="19"/>
  <c r="AE49" i="19"/>
  <c r="AD21" i="19"/>
  <c r="AC7" i="19"/>
  <c r="AC44" i="19"/>
  <c r="AC34" i="19"/>
  <c r="AC60" i="19"/>
  <c r="AN7" i="19"/>
  <c r="AR7" i="19" s="1"/>
  <c r="AC54" i="19"/>
  <c r="AE41" i="19"/>
  <c r="AC24" i="19"/>
  <c r="H96" i="19"/>
  <c r="AD49" i="19"/>
  <c r="AB26" i="19"/>
  <c r="AC10" i="19"/>
  <c r="AE62" i="19"/>
  <c r="AB24" i="19"/>
  <c r="AE12" i="19"/>
  <c r="AD28" i="19"/>
  <c r="AB42" i="19"/>
  <c r="AB44" i="19"/>
  <c r="AC19" i="19"/>
  <c r="AB63" i="19"/>
  <c r="AC6" i="19"/>
  <c r="AC23" i="19"/>
  <c r="AC56" i="19"/>
  <c r="AC51" i="19"/>
  <c r="AB36" i="19"/>
  <c r="AB61" i="19"/>
  <c r="AC48" i="19"/>
  <c r="AC58" i="19"/>
  <c r="AC11" i="19"/>
  <c r="AB18" i="19"/>
  <c r="AD46" i="19"/>
  <c r="AD11" i="19"/>
  <c r="AE57" i="19"/>
  <c r="AB8" i="19"/>
  <c r="AE39" i="19"/>
  <c r="AC43" i="19"/>
  <c r="AC53" i="19"/>
  <c r="AE16" i="19"/>
  <c r="AD16" i="19"/>
  <c r="AC42" i="19"/>
  <c r="AD52" i="19"/>
  <c r="AD9" i="19"/>
  <c r="AB5" i="19"/>
  <c r="AC57" i="19"/>
  <c r="AC32" i="19"/>
  <c r="AC37" i="19"/>
  <c r="AB28" i="19"/>
  <c r="AE17" i="19"/>
  <c r="AE63" i="19"/>
  <c r="AE6" i="19"/>
  <c r="AE65" i="19"/>
  <c r="AE51" i="19"/>
  <c r="AC33" i="19"/>
  <c r="AC28" i="19"/>
  <c r="AE53" i="19"/>
  <c r="AE13" i="19"/>
  <c r="AP17" i="19"/>
  <c r="AO28" i="19"/>
  <c r="AS28" i="19" s="1"/>
  <c r="AN29" i="19"/>
  <c r="AM28" i="19"/>
  <c r="AQ28" i="19" s="1"/>
  <c r="AE15" i="19"/>
  <c r="AP31" i="19"/>
  <c r="AT31" i="19" s="1"/>
  <c r="AM16" i="19"/>
  <c r="AB27" i="19"/>
  <c r="AP34" i="19"/>
  <c r="AT34" i="19" s="1"/>
  <c r="AM17" i="19"/>
  <c r="AP11" i="19"/>
  <c r="AL24" i="19"/>
  <c r="AD6" i="19"/>
  <c r="AO29" i="19"/>
  <c r="AO20" i="19"/>
  <c r="AS20" i="19" s="1"/>
  <c r="AE24" i="19"/>
  <c r="AC63" i="19"/>
  <c r="AB51" i="19"/>
  <c r="AO32" i="19"/>
  <c r="AM26" i="19"/>
  <c r="AQ26" i="19" s="1"/>
  <c r="AE23" i="19"/>
  <c r="AO12" i="19"/>
  <c r="AN23" i="19"/>
  <c r="AE32" i="19"/>
  <c r="AL19" i="19"/>
  <c r="AM27" i="19"/>
  <c r="AP15" i="19"/>
  <c r="AD10" i="19"/>
  <c r="AB38" i="19"/>
  <c r="AE43" i="19"/>
  <c r="AC46" i="19"/>
  <c r="AD14" i="19"/>
  <c r="AL13" i="19"/>
  <c r="AP5" i="19"/>
  <c r="AD48" i="19"/>
  <c r="AB13" i="19"/>
  <c r="AD29" i="19"/>
  <c r="AD26" i="19"/>
  <c r="AD57" i="19"/>
  <c r="AL21" i="19"/>
  <c r="AB43" i="19"/>
  <c r="AO14" i="19"/>
  <c r="AE27" i="19"/>
  <c r="AL9" i="19"/>
  <c r="AP29" i="19"/>
  <c r="AN14" i="19"/>
  <c r="AD15" i="19"/>
  <c r="AL5" i="19"/>
  <c r="AO13" i="19"/>
  <c r="AB33" i="19"/>
  <c r="AP13" i="19"/>
  <c r="AL32" i="19"/>
  <c r="AP18" i="19"/>
  <c r="AT18" i="19" s="1"/>
  <c r="AN17" i="19"/>
  <c r="AE60" i="19"/>
  <c r="AB31" i="19"/>
  <c r="AN10" i="19"/>
  <c r="AB56" i="19"/>
  <c r="AP32" i="19"/>
  <c r="AN32" i="19"/>
  <c r="AO26" i="19"/>
  <c r="AS26" i="19" s="1"/>
  <c r="AP20" i="19"/>
  <c r="AT20" i="19" s="1"/>
  <c r="AD59" i="19"/>
  <c r="AD13" i="19"/>
  <c r="AD37" i="19"/>
  <c r="AO8" i="19"/>
  <c r="AB29" i="19"/>
  <c r="AN9" i="19"/>
  <c r="AN20" i="19"/>
  <c r="AR20" i="19" s="1"/>
  <c r="AD65" i="19"/>
  <c r="AN31" i="19"/>
  <c r="AR31" i="19" s="1"/>
  <c r="AB11" i="19"/>
  <c r="AD63" i="19"/>
  <c r="AD60" i="19"/>
  <c r="AB21" i="19"/>
  <c r="AL27" i="19"/>
  <c r="AB37" i="19"/>
  <c r="AL10" i="19"/>
  <c r="AC5" i="19"/>
  <c r="AE44" i="19"/>
  <c r="AD61" i="19"/>
  <c r="AN5" i="19"/>
  <c r="AD64" i="19"/>
  <c r="AP12" i="19"/>
  <c r="AE31" i="19"/>
  <c r="AP16" i="19"/>
  <c r="AN6" i="19"/>
  <c r="AR6" i="19" s="1"/>
  <c r="AP21" i="19"/>
  <c r="AB20" i="19"/>
  <c r="AL15" i="19"/>
  <c r="AM20" i="19"/>
  <c r="AQ20" i="19" s="1"/>
  <c r="AD18" i="19"/>
  <c r="AB39" i="19"/>
  <c r="AN11" i="19"/>
  <c r="AM6" i="19"/>
  <c r="AQ6" i="19" s="1"/>
  <c r="AP8" i="19"/>
  <c r="AL16" i="19"/>
  <c r="AB17" i="19"/>
  <c r="AP27" i="19"/>
  <c r="AN16" i="19"/>
  <c r="AC12" i="19"/>
  <c r="AO10" i="19"/>
  <c r="AE48" i="19"/>
  <c r="AP14" i="19"/>
  <c r="AD56" i="19"/>
  <c r="AN28" i="19"/>
  <c r="AR28" i="19" s="1"/>
  <c r="AM19" i="19"/>
  <c r="AO11" i="19"/>
  <c r="AM21" i="19"/>
  <c r="AC39" i="19"/>
  <c r="AD38" i="19"/>
  <c r="AL33" i="19"/>
  <c r="AN19" i="19"/>
  <c r="AE37" i="19"/>
  <c r="AE54" i="19"/>
  <c r="AB9" i="19"/>
  <c r="AO23" i="19"/>
  <c r="AM33" i="19"/>
  <c r="AC38" i="19"/>
  <c r="AO9" i="19"/>
  <c r="AP26" i="19"/>
  <c r="AT26" i="19" s="1"/>
  <c r="AE7" i="19"/>
  <c r="AE19" i="19"/>
  <c r="AN8" i="19"/>
  <c r="AM11" i="19"/>
  <c r="AC20" i="19"/>
  <c r="AC47" i="19"/>
  <c r="AE47" i="19"/>
  <c r="AN12" i="19"/>
  <c r="AD12" i="19"/>
  <c r="AC21" i="19"/>
  <c r="AM5" i="19"/>
  <c r="AM13" i="19"/>
  <c r="AP23" i="19"/>
  <c r="AD20" i="19"/>
  <c r="AL11" i="19"/>
  <c r="AM14" i="19"/>
  <c r="AB15" i="19"/>
  <c r="AL23" i="19"/>
  <c r="AD7" i="19"/>
  <c r="AL8" i="19"/>
  <c r="AO21" i="19"/>
  <c r="AL17" i="19"/>
  <c r="AO34" i="19"/>
  <c r="AS34" i="19" s="1"/>
  <c r="AB52" i="19"/>
  <c r="AO33" i="19"/>
  <c r="AB6" i="19"/>
  <c r="AM24" i="19"/>
  <c r="AB23" i="19"/>
  <c r="AB12" i="19"/>
  <c r="AL29" i="19"/>
  <c r="AB41" i="19"/>
  <c r="AC59" i="19"/>
  <c r="AB7" i="19"/>
  <c r="AN13" i="19"/>
  <c r="AN33" i="19"/>
  <c r="AO19" i="19"/>
  <c r="AD62" i="19"/>
  <c r="AC13" i="19"/>
  <c r="AL14" i="19"/>
  <c r="AO17" i="19"/>
  <c r="AE56" i="19"/>
  <c r="AE59" i="19"/>
  <c r="AB54" i="19"/>
  <c r="AO5" i="19"/>
  <c r="AD51" i="19"/>
  <c r="AM8" i="19"/>
  <c r="AM7" i="19"/>
  <c r="AQ7" i="19" s="1"/>
  <c r="AM12" i="19"/>
  <c r="AD33" i="19"/>
  <c r="AE38" i="19"/>
  <c r="AL12" i="19"/>
  <c r="AI13" i="13"/>
  <c r="AF14" i="13"/>
  <c r="K14" i="13"/>
  <c r="O14" i="13" s="1"/>
  <c r="J15" i="13"/>
  <c r="G45" i="19"/>
  <c r="G44" i="19"/>
  <c r="S9" i="19"/>
  <c r="T9" i="19" s="1"/>
  <c r="X9" i="19" s="1"/>
  <c r="Y9" i="19" s="1"/>
  <c r="R10" i="19"/>
  <c r="G46" i="19"/>
  <c r="K16" i="19"/>
  <c r="O16" i="19" s="1"/>
  <c r="J17" i="19"/>
  <c r="B93" i="26" l="1"/>
  <c r="C49" i="26"/>
  <c r="B48" i="26"/>
  <c r="G48" i="26" s="1"/>
  <c r="G47" i="26"/>
  <c r="AF17" i="26"/>
  <c r="AI16" i="26"/>
  <c r="AF17" i="21"/>
  <c r="AI16" i="21"/>
  <c r="S15" i="18"/>
  <c r="T15" i="18" s="1"/>
  <c r="X15" i="18" s="1"/>
  <c r="Y15" i="18" s="1"/>
  <c r="R16" i="18"/>
  <c r="AI13" i="18"/>
  <c r="AF14" i="18"/>
  <c r="K16" i="18"/>
  <c r="O16" i="18" s="1"/>
  <c r="J17" i="18"/>
  <c r="AG31" i="18"/>
  <c r="AQ61" i="19"/>
  <c r="Q63" i="19"/>
  <c r="Q62" i="19"/>
  <c r="Q64" i="19"/>
  <c r="Q61" i="19"/>
  <c r="S15" i="20"/>
  <c r="T15" i="20" s="1"/>
  <c r="X15" i="20" s="1"/>
  <c r="Y15" i="20" s="1"/>
  <c r="R16" i="20"/>
  <c r="J20" i="20"/>
  <c r="K19" i="20"/>
  <c r="O19" i="20" s="1"/>
  <c r="AF16" i="20"/>
  <c r="AI15" i="20"/>
  <c r="AQ74" i="19"/>
  <c r="AT74" i="19"/>
  <c r="AS74" i="19"/>
  <c r="AR74" i="19"/>
  <c r="AT69" i="19"/>
  <c r="AS69" i="19"/>
  <c r="AR69" i="19"/>
  <c r="AQ69" i="19"/>
  <c r="AQ89" i="19"/>
  <c r="AR89" i="19"/>
  <c r="AT89" i="19"/>
  <c r="AS89" i="19"/>
  <c r="AR91" i="19"/>
  <c r="AT91" i="19"/>
  <c r="AS91" i="19"/>
  <c r="AQ91" i="19"/>
  <c r="AQ84" i="19"/>
  <c r="AT84" i="19"/>
  <c r="AS84" i="19"/>
  <c r="AR84" i="19"/>
  <c r="AR83" i="19"/>
  <c r="AT83" i="19"/>
  <c r="AS83" i="19"/>
  <c r="AQ83" i="19"/>
  <c r="AS66" i="19"/>
  <c r="AQ66" i="19"/>
  <c r="AT66" i="19"/>
  <c r="AR66" i="19"/>
  <c r="AQ68" i="19"/>
  <c r="AT68" i="19"/>
  <c r="AS68" i="19"/>
  <c r="AR68" i="19"/>
  <c r="AT92" i="19"/>
  <c r="AS92" i="19"/>
  <c r="AR92" i="19"/>
  <c r="AQ92" i="19"/>
  <c r="AT93" i="19"/>
  <c r="AS93" i="19"/>
  <c r="AR93" i="19"/>
  <c r="AQ93" i="19"/>
  <c r="AT78" i="19"/>
  <c r="AS78" i="19"/>
  <c r="AR78" i="19"/>
  <c r="AQ78" i="19"/>
  <c r="AR75" i="19"/>
  <c r="AT75" i="19"/>
  <c r="AS75" i="19"/>
  <c r="AQ75" i="19"/>
  <c r="AQ73" i="19"/>
  <c r="AT73" i="19"/>
  <c r="AR73" i="19"/>
  <c r="AS73" i="19"/>
  <c r="AS95" i="19"/>
  <c r="AR95" i="19"/>
  <c r="AQ95" i="19"/>
  <c r="AT95" i="19"/>
  <c r="AR80" i="19"/>
  <c r="AQ80" i="19"/>
  <c r="AS80" i="19"/>
  <c r="AT80" i="19"/>
  <c r="AS79" i="19"/>
  <c r="AR79" i="19"/>
  <c r="AQ79" i="19"/>
  <c r="AT79" i="19"/>
  <c r="AR88" i="19"/>
  <c r="AQ88" i="19"/>
  <c r="AT88" i="19"/>
  <c r="AS88" i="19"/>
  <c r="AS71" i="19"/>
  <c r="AT71" i="19"/>
  <c r="AR71" i="19"/>
  <c r="AQ71" i="19"/>
  <c r="AQ81" i="19"/>
  <c r="AT81" i="19"/>
  <c r="AR81" i="19"/>
  <c r="AS81" i="19"/>
  <c r="AT85" i="19"/>
  <c r="AS85" i="19"/>
  <c r="AR85" i="19"/>
  <c r="AQ85" i="19"/>
  <c r="AR72" i="19"/>
  <c r="AQ72" i="19"/>
  <c r="AT72" i="19"/>
  <c r="AS72" i="19"/>
  <c r="AT70" i="19"/>
  <c r="AS70" i="19"/>
  <c r="AR70" i="19"/>
  <c r="AQ70" i="19"/>
  <c r="AT86" i="19"/>
  <c r="AS86" i="19"/>
  <c r="AR86" i="19"/>
  <c r="AQ86" i="19"/>
  <c r="AT77" i="19"/>
  <c r="AS77" i="19"/>
  <c r="AR77" i="19"/>
  <c r="AQ77" i="19"/>
  <c r="AS87" i="19"/>
  <c r="AR87" i="19"/>
  <c r="AQ87" i="19"/>
  <c r="AT87" i="19"/>
  <c r="AS90" i="19"/>
  <c r="AT90" i="19"/>
  <c r="AR90" i="19"/>
  <c r="AQ90" i="19"/>
  <c r="AS82" i="19"/>
  <c r="AQ82" i="19"/>
  <c r="AT82" i="19"/>
  <c r="AR82" i="19"/>
  <c r="AT76" i="19"/>
  <c r="AQ76" i="19"/>
  <c r="AS76" i="19"/>
  <c r="AR76" i="19"/>
  <c r="AT67" i="19"/>
  <c r="AR67" i="19"/>
  <c r="AS67" i="19"/>
  <c r="AQ67" i="19"/>
  <c r="AT94" i="19"/>
  <c r="AS94" i="19"/>
  <c r="AR94" i="19"/>
  <c r="AQ94" i="19"/>
  <c r="AR36" i="19"/>
  <c r="AQ37" i="19"/>
  <c r="AS51" i="19"/>
  <c r="AQ64" i="19"/>
  <c r="AR63" i="19"/>
  <c r="AT53" i="19"/>
  <c r="AR53" i="19"/>
  <c r="AS53" i="19"/>
  <c r="AT39" i="19"/>
  <c r="AS39" i="19"/>
  <c r="AQ39" i="19"/>
  <c r="AS46" i="19"/>
  <c r="AR46" i="19"/>
  <c r="AT46" i="19"/>
  <c r="AQ46" i="19"/>
  <c r="AR47" i="19"/>
  <c r="AS47" i="19"/>
  <c r="AQ47" i="19"/>
  <c r="AT47" i="19"/>
  <c r="AT43" i="19"/>
  <c r="AQ43" i="19"/>
  <c r="AR43" i="19"/>
  <c r="AT56" i="19"/>
  <c r="AR56" i="19"/>
  <c r="AQ56" i="19"/>
  <c r="AS56" i="19"/>
  <c r="AT64" i="19"/>
  <c r="AR64" i="19"/>
  <c r="AS64" i="19"/>
  <c r="AQ48" i="19"/>
  <c r="AR48" i="19"/>
  <c r="AS48" i="19"/>
  <c r="AT48" i="19"/>
  <c r="AR39" i="19"/>
  <c r="AT57" i="19"/>
  <c r="AQ57" i="19"/>
  <c r="AR57" i="19"/>
  <c r="AS57" i="19"/>
  <c r="AT63" i="19"/>
  <c r="AS63" i="19"/>
  <c r="AQ63" i="19"/>
  <c r="AT51" i="19"/>
  <c r="AR51" i="19"/>
  <c r="AQ51" i="19"/>
  <c r="AT37" i="19"/>
  <c r="AS37" i="19"/>
  <c r="AT52" i="19"/>
  <c r="AS52" i="19"/>
  <c r="AQ52" i="19"/>
  <c r="AR49" i="19"/>
  <c r="AT61" i="19"/>
  <c r="AR61" i="19"/>
  <c r="AS61" i="19"/>
  <c r="AS54" i="19"/>
  <c r="AQ54" i="19"/>
  <c r="AR54" i="19"/>
  <c r="AT54" i="19"/>
  <c r="AT59" i="19"/>
  <c r="AS59" i="19"/>
  <c r="AQ59" i="19"/>
  <c r="AR59" i="19"/>
  <c r="AT36" i="19"/>
  <c r="AS36" i="19"/>
  <c r="AQ36" i="19"/>
  <c r="AT65" i="19"/>
  <c r="AQ65" i="19"/>
  <c r="AR65" i="19"/>
  <c r="AS65" i="19"/>
  <c r="AT60" i="19"/>
  <c r="AS60" i="19"/>
  <c r="AQ60" i="19"/>
  <c r="AS62" i="19"/>
  <c r="AQ62" i="19"/>
  <c r="AR62" i="19"/>
  <c r="AT62" i="19"/>
  <c r="AQ53" i="19"/>
  <c r="AR44" i="19"/>
  <c r="AT42" i="19"/>
  <c r="AR42" i="19"/>
  <c r="AS42" i="19"/>
  <c r="AQ42" i="19"/>
  <c r="AR52" i="19"/>
  <c r="AT44" i="19"/>
  <c r="AQ44" i="19"/>
  <c r="AS44" i="19"/>
  <c r="AS38" i="19"/>
  <c r="AT38" i="19"/>
  <c r="AQ38" i="19"/>
  <c r="AR38" i="19"/>
  <c r="AR37" i="19"/>
  <c r="AT58" i="19"/>
  <c r="AR58" i="19"/>
  <c r="AQ58" i="19"/>
  <c r="AS58" i="19"/>
  <c r="AT41" i="19"/>
  <c r="AQ41" i="19"/>
  <c r="AS41" i="19"/>
  <c r="AR41" i="19"/>
  <c r="AT49" i="19"/>
  <c r="AQ49" i="19"/>
  <c r="AS49" i="19"/>
  <c r="AR60" i="19"/>
  <c r="AS43" i="19"/>
  <c r="Q66" i="19"/>
  <c r="Q65" i="19"/>
  <c r="AS30" i="19"/>
  <c r="AT30" i="19"/>
  <c r="AQ30" i="19"/>
  <c r="AR30" i="19"/>
  <c r="R15" i="13"/>
  <c r="S14" i="13"/>
  <c r="Q72" i="19"/>
  <c r="Q80" i="19"/>
  <c r="Q77" i="19"/>
  <c r="Q73" i="19"/>
  <c r="Q81" i="19"/>
  <c r="Q74" i="19"/>
  <c r="Q82" i="19"/>
  <c r="Q75" i="19"/>
  <c r="Q83" i="19"/>
  <c r="Q76" i="19"/>
  <c r="Q84" i="19"/>
  <c r="Q78" i="19"/>
  <c r="Q86" i="19"/>
  <c r="Q85" i="19"/>
  <c r="Q71" i="19"/>
  <c r="Q79" i="19"/>
  <c r="Q87" i="19"/>
  <c r="Q67" i="19"/>
  <c r="Q69" i="19"/>
  <c r="Q68" i="19"/>
  <c r="Q70" i="19"/>
  <c r="AY8" i="19"/>
  <c r="AY9" i="19" s="1"/>
  <c r="AY10" i="19" s="1"/>
  <c r="AY11" i="19" s="1"/>
  <c r="AY12" i="19" s="1"/>
  <c r="AY13" i="19" s="1"/>
  <c r="AY14" i="19" s="1"/>
  <c r="AY15" i="19" s="1"/>
  <c r="AY16" i="19" s="1"/>
  <c r="AY17" i="19" s="1"/>
  <c r="AY18" i="19" s="1"/>
  <c r="AY19" i="19" s="1"/>
  <c r="AY20" i="19" s="1"/>
  <c r="AY21" i="19" s="1"/>
  <c r="AY22" i="19" s="1"/>
  <c r="AY23" i="19" s="1"/>
  <c r="AY24" i="19" s="1"/>
  <c r="AY25" i="19" s="1"/>
  <c r="AY26" i="19" s="1"/>
  <c r="AY27" i="19" s="1"/>
  <c r="AY28" i="19" s="1"/>
  <c r="AY29" i="19" s="1"/>
  <c r="AY30" i="19" s="1"/>
  <c r="AY31" i="19" s="1"/>
  <c r="AY32" i="19" s="1"/>
  <c r="AY33" i="19" s="1"/>
  <c r="AY34" i="19" s="1"/>
  <c r="AY35" i="19" s="1"/>
  <c r="C123" i="19" s="1"/>
  <c r="Q95" i="19"/>
  <c r="Q88" i="19"/>
  <c r="Q89" i="19"/>
  <c r="Q90" i="19"/>
  <c r="Q91" i="19"/>
  <c r="Q92" i="19"/>
  <c r="Q93" i="19"/>
  <c r="Q94" i="19"/>
  <c r="AT25" i="19"/>
  <c r="AS25" i="19"/>
  <c r="AR25" i="19"/>
  <c r="AQ25" i="19"/>
  <c r="AS19" i="19"/>
  <c r="AQ19" i="19"/>
  <c r="AR19" i="19"/>
  <c r="AT19" i="19"/>
  <c r="AQ12" i="19"/>
  <c r="AS12" i="19"/>
  <c r="AR12" i="19"/>
  <c r="AT12" i="19"/>
  <c r="AS14" i="19"/>
  <c r="AQ14" i="19"/>
  <c r="AT14" i="19"/>
  <c r="AR14" i="19"/>
  <c r="AT11" i="19"/>
  <c r="AS11" i="19"/>
  <c r="AQ11" i="19"/>
  <c r="AR11" i="19"/>
  <c r="AQ33" i="19"/>
  <c r="AT33" i="19"/>
  <c r="AS33" i="19"/>
  <c r="AR33" i="19"/>
  <c r="AR27" i="19"/>
  <c r="AT27" i="19"/>
  <c r="AS27" i="19"/>
  <c r="AQ27" i="19"/>
  <c r="AQ32" i="19"/>
  <c r="AS32" i="19"/>
  <c r="AR32" i="19"/>
  <c r="AT32" i="19"/>
  <c r="AQ9" i="19"/>
  <c r="AT9" i="19"/>
  <c r="AR9" i="19"/>
  <c r="AS9" i="19"/>
  <c r="AR21" i="19"/>
  <c r="AQ21" i="19"/>
  <c r="AT21" i="19"/>
  <c r="AS21" i="19"/>
  <c r="AS24" i="19"/>
  <c r="AR24" i="19"/>
  <c r="AT24" i="19"/>
  <c r="AQ24" i="19"/>
  <c r="AS8" i="19"/>
  <c r="AR8" i="19"/>
  <c r="AT8" i="19"/>
  <c r="AQ8" i="19"/>
  <c r="AR29" i="19"/>
  <c r="AS29" i="19"/>
  <c r="AQ29" i="19"/>
  <c r="AT29" i="19"/>
  <c r="AF6" i="19"/>
  <c r="AG6" i="19"/>
  <c r="AG7" i="19" s="1"/>
  <c r="AG8" i="19" s="1"/>
  <c r="AG9" i="19" s="1"/>
  <c r="AG10" i="19" s="1"/>
  <c r="AG11" i="19" s="1"/>
  <c r="AG12" i="19" s="1"/>
  <c r="AG13" i="19" s="1"/>
  <c r="AG14" i="19" s="1"/>
  <c r="AG15" i="19" s="1"/>
  <c r="AG16" i="19" s="1"/>
  <c r="AG17" i="19" s="1"/>
  <c r="AG18" i="19" s="1"/>
  <c r="AG19" i="19" s="1"/>
  <c r="AG20" i="19" s="1"/>
  <c r="AG21" i="19" s="1"/>
  <c r="AG22" i="19" s="1"/>
  <c r="AG23" i="19" s="1"/>
  <c r="AG24" i="19" s="1"/>
  <c r="AG25" i="19" s="1"/>
  <c r="AG26" i="19" s="1"/>
  <c r="AG27" i="19" s="1"/>
  <c r="AG28" i="19" s="1"/>
  <c r="AG29" i="19" s="1"/>
  <c r="AG30" i="19" s="1"/>
  <c r="AG31" i="19" s="1"/>
  <c r="AG32" i="19" s="1"/>
  <c r="AG33" i="19" s="1"/>
  <c r="AG34" i="19" s="1"/>
  <c r="AG35" i="19" s="1"/>
  <c r="AG36" i="19" s="1"/>
  <c r="AG37" i="19" s="1"/>
  <c r="AG38" i="19" s="1"/>
  <c r="AG39" i="19" s="1"/>
  <c r="AG40" i="19" s="1"/>
  <c r="AG41" i="19" s="1"/>
  <c r="AG42" i="19" s="1"/>
  <c r="AG43" i="19" s="1"/>
  <c r="AG44" i="19" s="1"/>
  <c r="AG45" i="19" s="1"/>
  <c r="AG46" i="19" s="1"/>
  <c r="AG47" i="19" s="1"/>
  <c r="AG48" i="19" s="1"/>
  <c r="AG49" i="19" s="1"/>
  <c r="AG50" i="19" s="1"/>
  <c r="AG51" i="19" s="1"/>
  <c r="AG52" i="19" s="1"/>
  <c r="AG53" i="19" s="1"/>
  <c r="AG54" i="19" s="1"/>
  <c r="AG55" i="19" s="1"/>
  <c r="AG56" i="19" s="1"/>
  <c r="AG57" i="19" s="1"/>
  <c r="AG58" i="19" s="1"/>
  <c r="AG59" i="19" s="1"/>
  <c r="AG60" i="19" s="1"/>
  <c r="AG61" i="19" s="1"/>
  <c r="AG62" i="19" s="1"/>
  <c r="AG63" i="19" s="1"/>
  <c r="AG64" i="19" s="1"/>
  <c r="AG65" i="19" s="1"/>
  <c r="AG66" i="19" s="1"/>
  <c r="AG67" i="19" s="1"/>
  <c r="AG68" i="19" s="1"/>
  <c r="AG69" i="19" s="1"/>
  <c r="AG70" i="19" s="1"/>
  <c r="AG71" i="19" s="1"/>
  <c r="AG72" i="19" s="1"/>
  <c r="AG73" i="19" s="1"/>
  <c r="AG74" i="19" s="1"/>
  <c r="AG75" i="19" s="1"/>
  <c r="AG76" i="19" s="1"/>
  <c r="AG77" i="19" s="1"/>
  <c r="AG78" i="19" s="1"/>
  <c r="AG79" i="19" s="1"/>
  <c r="AG80" i="19" s="1"/>
  <c r="AG81" i="19" s="1"/>
  <c r="AG82" i="19" s="1"/>
  <c r="AG83" i="19" s="1"/>
  <c r="AG84" i="19" s="1"/>
  <c r="AG85" i="19" s="1"/>
  <c r="AG86" i="19" s="1"/>
  <c r="AG87" i="19" s="1"/>
  <c r="AG88" i="19" s="1"/>
  <c r="AG89" i="19" s="1"/>
  <c r="AG90" i="19" s="1"/>
  <c r="AG91" i="19" s="1"/>
  <c r="AG92" i="19" s="1"/>
  <c r="AG93" i="19" s="1"/>
  <c r="AG94" i="19" s="1"/>
  <c r="AG95" i="19" s="1"/>
  <c r="AS17" i="19"/>
  <c r="AR17" i="19"/>
  <c r="AQ17" i="19"/>
  <c r="AT17" i="19"/>
  <c r="AQ23" i="19"/>
  <c r="AR23" i="19"/>
  <c r="AS23" i="19"/>
  <c r="AT15" i="19"/>
  <c r="AQ16" i="19"/>
  <c r="AT16" i="19"/>
  <c r="AR16" i="19"/>
  <c r="AS16" i="19"/>
  <c r="AR13" i="19"/>
  <c r="AQ13" i="19"/>
  <c r="AS13" i="19"/>
  <c r="AT13" i="19"/>
  <c r="AT23" i="19"/>
  <c r="AS15" i="19"/>
  <c r="AQ15" i="19"/>
  <c r="AR15" i="19"/>
  <c r="AQ10" i="19"/>
  <c r="AR10" i="19"/>
  <c r="AT10" i="19"/>
  <c r="AS10" i="19"/>
  <c r="AH6" i="19"/>
  <c r="AH7" i="19" s="1"/>
  <c r="AH8" i="19" s="1"/>
  <c r="AH9" i="19" s="1"/>
  <c r="AH10" i="19" s="1"/>
  <c r="AH11" i="19" s="1"/>
  <c r="AH12" i="19" s="1"/>
  <c r="AH13" i="19" s="1"/>
  <c r="AH14" i="19" s="1"/>
  <c r="AH15" i="19" s="1"/>
  <c r="AH16" i="19" s="1"/>
  <c r="AH17" i="19" s="1"/>
  <c r="AH18" i="19" s="1"/>
  <c r="AH19" i="19" s="1"/>
  <c r="AH20" i="19" s="1"/>
  <c r="AH21" i="19" s="1"/>
  <c r="AH22" i="19" s="1"/>
  <c r="AH23" i="19" s="1"/>
  <c r="AH24" i="19" s="1"/>
  <c r="AH25" i="19" s="1"/>
  <c r="AH26" i="19" s="1"/>
  <c r="AH27" i="19" s="1"/>
  <c r="AH28" i="19" s="1"/>
  <c r="AH29" i="19" s="1"/>
  <c r="AH30" i="19" s="1"/>
  <c r="AH31" i="19" s="1"/>
  <c r="AH32" i="19" s="1"/>
  <c r="AH33" i="19" s="1"/>
  <c r="AH34" i="19" s="1"/>
  <c r="AH35" i="19" s="1"/>
  <c r="AH36" i="19" s="1"/>
  <c r="AH37" i="19" s="1"/>
  <c r="AH38" i="19" s="1"/>
  <c r="AH39" i="19" s="1"/>
  <c r="AH40" i="19" s="1"/>
  <c r="AH41" i="19" s="1"/>
  <c r="AH42" i="19" s="1"/>
  <c r="AH43" i="19" s="1"/>
  <c r="AH44" i="19" s="1"/>
  <c r="AH45" i="19" s="1"/>
  <c r="AH46" i="19" s="1"/>
  <c r="AH47" i="19" s="1"/>
  <c r="AH48" i="19" s="1"/>
  <c r="AH49" i="19" s="1"/>
  <c r="AH50" i="19" s="1"/>
  <c r="AH51" i="19" s="1"/>
  <c r="AH52" i="19" s="1"/>
  <c r="AH53" i="19" s="1"/>
  <c r="AH54" i="19" s="1"/>
  <c r="AH55" i="19" s="1"/>
  <c r="AH56" i="19" s="1"/>
  <c r="AH57" i="19" s="1"/>
  <c r="AH58" i="19" s="1"/>
  <c r="AH59" i="19" s="1"/>
  <c r="AH60" i="19" s="1"/>
  <c r="AH61" i="19" s="1"/>
  <c r="AH62" i="19" s="1"/>
  <c r="AH63" i="19" s="1"/>
  <c r="AH64" i="19" s="1"/>
  <c r="AH65" i="19" s="1"/>
  <c r="AH66" i="19" s="1"/>
  <c r="AH67" i="19" s="1"/>
  <c r="AH68" i="19" s="1"/>
  <c r="AH69" i="19" s="1"/>
  <c r="AH70" i="19" s="1"/>
  <c r="AH71" i="19" s="1"/>
  <c r="AH72" i="19" s="1"/>
  <c r="AH73" i="19" s="1"/>
  <c r="AH74" i="19" s="1"/>
  <c r="AH75" i="19" s="1"/>
  <c r="AH76" i="19" s="1"/>
  <c r="AH77" i="19" s="1"/>
  <c r="AH78" i="19" s="1"/>
  <c r="AH79" i="19" s="1"/>
  <c r="AH80" i="19" s="1"/>
  <c r="AH81" i="19" s="1"/>
  <c r="AH82" i="19" s="1"/>
  <c r="AH83" i="19" s="1"/>
  <c r="AH84" i="19" s="1"/>
  <c r="AH85" i="19" s="1"/>
  <c r="AH86" i="19" s="1"/>
  <c r="AH87" i="19" s="1"/>
  <c r="AH88" i="19" s="1"/>
  <c r="AH89" i="19" s="1"/>
  <c r="AH90" i="19" s="1"/>
  <c r="AH91" i="19" s="1"/>
  <c r="AH92" i="19" s="1"/>
  <c r="AH93" i="19" s="1"/>
  <c r="AH94" i="19" s="1"/>
  <c r="AH95" i="19" s="1"/>
  <c r="AF15" i="13"/>
  <c r="AI14" i="13"/>
  <c r="K15" i="13"/>
  <c r="O15" i="13" s="1"/>
  <c r="J16" i="13"/>
  <c r="S10" i="19"/>
  <c r="T10" i="19" s="1"/>
  <c r="X10" i="19" s="1"/>
  <c r="Y10" i="19" s="1"/>
  <c r="R11" i="19"/>
  <c r="K17" i="19"/>
  <c r="O17" i="19" s="1"/>
  <c r="J18" i="19"/>
  <c r="AI17" i="21" l="1"/>
  <c r="AF18" i="21"/>
  <c r="AI17" i="26"/>
  <c r="AF18" i="26"/>
  <c r="C51" i="26"/>
  <c r="B50" i="26"/>
  <c r="G50" i="26" s="1"/>
  <c r="G49" i="26"/>
  <c r="S16" i="18"/>
  <c r="T16" i="18" s="1"/>
  <c r="X16" i="18" s="1"/>
  <c r="Y16" i="18" s="1"/>
  <c r="R17" i="18"/>
  <c r="AI14" i="18"/>
  <c r="AF15" i="18"/>
  <c r="K17" i="18"/>
  <c r="O17" i="18" s="1"/>
  <c r="J18" i="18"/>
  <c r="AG32" i="18"/>
  <c r="R17" i="20"/>
  <c r="S16" i="20"/>
  <c r="T16" i="20" s="1"/>
  <c r="X16" i="20" s="1"/>
  <c r="Y16" i="20" s="1"/>
  <c r="J21" i="20"/>
  <c r="K20" i="20"/>
  <c r="O20" i="20" s="1"/>
  <c r="AF17" i="20"/>
  <c r="AI16" i="20"/>
  <c r="T14" i="13"/>
  <c r="X14" i="13" s="1"/>
  <c r="Y14" i="13" s="1"/>
  <c r="S15" i="13"/>
  <c r="T15" i="13" s="1"/>
  <c r="X15" i="13" s="1"/>
  <c r="Y15" i="13" s="1"/>
  <c r="R16" i="13"/>
  <c r="AF7" i="19"/>
  <c r="AI6" i="19"/>
  <c r="AF16" i="13"/>
  <c r="AI15" i="13"/>
  <c r="K16" i="13"/>
  <c r="O16" i="13" s="1"/>
  <c r="J17" i="13"/>
  <c r="S11" i="19"/>
  <c r="T11" i="19" s="1"/>
  <c r="X11" i="19" s="1"/>
  <c r="Y11" i="19" s="1"/>
  <c r="R12" i="19"/>
  <c r="K18" i="19"/>
  <c r="O18" i="19" s="1"/>
  <c r="J19" i="19"/>
  <c r="B52" i="26" l="1"/>
  <c r="G52" i="26" s="1"/>
  <c r="C94" i="26"/>
  <c r="G51" i="26"/>
  <c r="AI18" i="26"/>
  <c r="AF19" i="26"/>
  <c r="AF19" i="21"/>
  <c r="AI18" i="21"/>
  <c r="S17" i="18"/>
  <c r="T17" i="18" s="1"/>
  <c r="X17" i="18" s="1"/>
  <c r="Y17" i="18" s="1"/>
  <c r="R18" i="18"/>
  <c r="AF16" i="18"/>
  <c r="AI15" i="18"/>
  <c r="K18" i="18"/>
  <c r="O18" i="18" s="1"/>
  <c r="J19" i="18"/>
  <c r="AG33" i="18"/>
  <c r="R18" i="20"/>
  <c r="S17" i="20"/>
  <c r="T17" i="20" s="1"/>
  <c r="X17" i="20" s="1"/>
  <c r="Y17" i="20" s="1"/>
  <c r="J22" i="20"/>
  <c r="K21" i="20"/>
  <c r="O21" i="20" s="1"/>
  <c r="AF18" i="20"/>
  <c r="AI17" i="20"/>
  <c r="S16" i="13"/>
  <c r="T16" i="13" s="1"/>
  <c r="X16" i="13" s="1"/>
  <c r="Y16" i="13" s="1"/>
  <c r="R17" i="13"/>
  <c r="AI7" i="19"/>
  <c r="AF8" i="19"/>
  <c r="AF17" i="13"/>
  <c r="AI16" i="13"/>
  <c r="K17" i="13"/>
  <c r="O17" i="13" s="1"/>
  <c r="J18" i="13"/>
  <c r="S12" i="19"/>
  <c r="T12" i="19" s="1"/>
  <c r="X12" i="19" s="1"/>
  <c r="Y12" i="19" s="1"/>
  <c r="R13" i="19"/>
  <c r="K19" i="19"/>
  <c r="O19" i="19" s="1"/>
  <c r="J20" i="19"/>
  <c r="AF20" i="21" l="1"/>
  <c r="AI19" i="21"/>
  <c r="AF20" i="26"/>
  <c r="AI19" i="26"/>
  <c r="H94" i="26"/>
  <c r="AO5" i="26"/>
  <c r="AM5" i="26"/>
  <c r="AD5" i="26"/>
  <c r="AE5" i="26"/>
  <c r="AC5" i="26"/>
  <c r="AL5" i="26"/>
  <c r="AB5" i="26"/>
  <c r="AP5" i="26"/>
  <c r="AN5" i="26"/>
  <c r="S18" i="18"/>
  <c r="T18" i="18" s="1"/>
  <c r="X18" i="18" s="1"/>
  <c r="Y18" i="18" s="1"/>
  <c r="R19" i="18"/>
  <c r="AF17" i="18"/>
  <c r="AI16" i="18"/>
  <c r="K19" i="18"/>
  <c r="O19" i="18" s="1"/>
  <c r="J20" i="18"/>
  <c r="AG34" i="18"/>
  <c r="S18" i="20"/>
  <c r="T18" i="20" s="1"/>
  <c r="X18" i="20" s="1"/>
  <c r="Y18" i="20" s="1"/>
  <c r="R19" i="20"/>
  <c r="K22" i="20"/>
  <c r="O22" i="20" s="1"/>
  <c r="J23" i="20"/>
  <c r="AI18" i="20"/>
  <c r="AF19" i="20"/>
  <c r="R18" i="13"/>
  <c r="S17" i="13"/>
  <c r="T17" i="13" s="1"/>
  <c r="X17" i="13" s="1"/>
  <c r="Y17" i="13" s="1"/>
  <c r="AI8" i="19"/>
  <c r="AF9" i="19"/>
  <c r="AF18" i="13"/>
  <c r="AI17" i="13"/>
  <c r="K18" i="13"/>
  <c r="O18" i="13" s="1"/>
  <c r="J19" i="13"/>
  <c r="S13" i="19"/>
  <c r="T13" i="19" s="1"/>
  <c r="X13" i="19" s="1"/>
  <c r="Y13" i="19" s="1"/>
  <c r="R14" i="19"/>
  <c r="J21" i="19"/>
  <c r="K20" i="19"/>
  <c r="O20" i="19" s="1"/>
  <c r="AI20" i="26" l="1"/>
  <c r="AF21" i="26"/>
  <c r="AI20" i="21"/>
  <c r="AF21" i="21"/>
  <c r="S19" i="18"/>
  <c r="T19" i="18" s="1"/>
  <c r="X19" i="18" s="1"/>
  <c r="Y19" i="18" s="1"/>
  <c r="R20" i="18"/>
  <c r="AI17" i="18"/>
  <c r="AF18" i="18"/>
  <c r="K20" i="18"/>
  <c r="O20" i="18" s="1"/>
  <c r="J21" i="18"/>
  <c r="AG35" i="18"/>
  <c r="AG36" i="18" s="1"/>
  <c r="S19" i="20"/>
  <c r="T19" i="20" s="1"/>
  <c r="X19" i="20" s="1"/>
  <c r="Y19" i="20" s="1"/>
  <c r="R20" i="20"/>
  <c r="K23" i="20"/>
  <c r="O23" i="20" s="1"/>
  <c r="J24" i="20"/>
  <c r="AF20" i="20"/>
  <c r="AI19" i="20"/>
  <c r="R19" i="13"/>
  <c r="S18" i="13"/>
  <c r="T18" i="13" s="1"/>
  <c r="X18" i="13" s="1"/>
  <c r="Y18" i="13" s="1"/>
  <c r="AI9" i="19"/>
  <c r="AF10" i="19"/>
  <c r="AF19" i="13"/>
  <c r="AI18" i="13"/>
  <c r="K19" i="13"/>
  <c r="O19" i="13" s="1"/>
  <c r="J20" i="13"/>
  <c r="R15" i="19"/>
  <c r="S14" i="19"/>
  <c r="T14" i="19" s="1"/>
  <c r="X14" i="19" s="1"/>
  <c r="Y14" i="19" s="1"/>
  <c r="K21" i="19"/>
  <c r="O21" i="19" s="1"/>
  <c r="J22" i="19"/>
  <c r="AF22" i="21" l="1"/>
  <c r="AI21" i="21"/>
  <c r="AI21" i="26"/>
  <c r="AF22" i="26"/>
  <c r="S20" i="18"/>
  <c r="T20" i="18" s="1"/>
  <c r="X20" i="18" s="1"/>
  <c r="Y20" i="18" s="1"/>
  <c r="R21" i="18"/>
  <c r="AF19" i="18"/>
  <c r="AI18" i="18"/>
  <c r="K21" i="18"/>
  <c r="O21" i="18" s="1"/>
  <c r="J22" i="18"/>
  <c r="R21" i="20"/>
  <c r="S20" i="20"/>
  <c r="T20" i="20" s="1"/>
  <c r="X20" i="20" s="1"/>
  <c r="Y20" i="20" s="1"/>
  <c r="J25" i="20"/>
  <c r="K24" i="20"/>
  <c r="O24" i="20" s="1"/>
  <c r="AF21" i="20"/>
  <c r="AI20" i="20"/>
  <c r="S19" i="13"/>
  <c r="T19" i="13" s="1"/>
  <c r="X19" i="13" s="1"/>
  <c r="Y19" i="13" s="1"/>
  <c r="R20" i="13"/>
  <c r="AF11" i="19"/>
  <c r="AI10" i="19"/>
  <c r="AF20" i="13"/>
  <c r="AI19" i="13"/>
  <c r="K20" i="13"/>
  <c r="O20" i="13" s="1"/>
  <c r="J21" i="13"/>
  <c r="S15" i="19"/>
  <c r="T15" i="19" s="1"/>
  <c r="X15" i="19" s="1"/>
  <c r="Y15" i="19" s="1"/>
  <c r="R16" i="19"/>
  <c r="K22" i="19"/>
  <c r="O22" i="19" s="1"/>
  <c r="J23" i="19"/>
  <c r="AI22" i="26" l="1"/>
  <c r="AF23" i="26"/>
  <c r="AF23" i="21"/>
  <c r="AI22" i="21"/>
  <c r="S21" i="18"/>
  <c r="T21" i="18" s="1"/>
  <c r="X21" i="18" s="1"/>
  <c r="Y21" i="18" s="1"/>
  <c r="R22" i="18"/>
  <c r="AI19" i="18"/>
  <c r="AF20" i="18"/>
  <c r="K22" i="18"/>
  <c r="O22" i="18" s="1"/>
  <c r="J23" i="18"/>
  <c r="R22" i="20"/>
  <c r="S21" i="20"/>
  <c r="T21" i="20" s="1"/>
  <c r="X21" i="20" s="1"/>
  <c r="Y21" i="20" s="1"/>
  <c r="J26" i="20"/>
  <c r="K25" i="20"/>
  <c r="O25" i="20"/>
  <c r="AF22" i="20"/>
  <c r="AI21" i="20"/>
  <c r="S20" i="13"/>
  <c r="T20" i="13" s="1"/>
  <c r="X20" i="13" s="1"/>
  <c r="Y20" i="13" s="1"/>
  <c r="R21" i="13"/>
  <c r="AI11" i="19"/>
  <c r="AF12" i="19"/>
  <c r="AI20" i="13"/>
  <c r="AF21" i="13"/>
  <c r="K21" i="13"/>
  <c r="O21" i="13" s="1"/>
  <c r="J22" i="13"/>
  <c r="R17" i="19"/>
  <c r="S16" i="19"/>
  <c r="T16" i="19" s="1"/>
  <c r="X16" i="19" s="1"/>
  <c r="Y16" i="19" s="1"/>
  <c r="K23" i="19"/>
  <c r="O23" i="19" s="1"/>
  <c r="J24" i="19"/>
  <c r="AI23" i="21" l="1"/>
  <c r="AF24" i="21"/>
  <c r="AI23" i="26"/>
  <c r="AF24" i="26"/>
  <c r="R23" i="18"/>
  <c r="S22" i="18"/>
  <c r="T22" i="18" s="1"/>
  <c r="X22" i="18" s="1"/>
  <c r="Y22" i="18" s="1"/>
  <c r="AI20" i="18"/>
  <c r="AF21" i="18"/>
  <c r="K23" i="18"/>
  <c r="O23" i="18" s="1"/>
  <c r="J24" i="18"/>
  <c r="R23" i="20"/>
  <c r="S22" i="20"/>
  <c r="T22" i="20" s="1"/>
  <c r="X22" i="20" s="1"/>
  <c r="Y22" i="20" s="1"/>
  <c r="K26" i="20"/>
  <c r="O26" i="20" s="1"/>
  <c r="J27" i="20"/>
  <c r="AI22" i="20"/>
  <c r="AF23" i="20"/>
  <c r="R22" i="13"/>
  <c r="S21" i="13"/>
  <c r="AF13" i="19"/>
  <c r="AI12" i="19"/>
  <c r="AF22" i="13"/>
  <c r="AI21" i="13"/>
  <c r="K22" i="13"/>
  <c r="O22" i="13" s="1"/>
  <c r="J23" i="13"/>
  <c r="R18" i="19"/>
  <c r="S17" i="19"/>
  <c r="T17" i="19" s="1"/>
  <c r="X17" i="19" s="1"/>
  <c r="Y17" i="19" s="1"/>
  <c r="J25" i="19"/>
  <c r="K24" i="19"/>
  <c r="O24" i="19" s="1"/>
  <c r="AF25" i="26" l="1"/>
  <c r="AI24" i="26"/>
  <c r="AI24" i="21"/>
  <c r="AF25" i="21"/>
  <c r="R24" i="18"/>
  <c r="S23" i="18"/>
  <c r="T23" i="18" s="1"/>
  <c r="X23" i="18" s="1"/>
  <c r="Y23" i="18" s="1"/>
  <c r="AI21" i="18"/>
  <c r="AF22" i="18"/>
  <c r="K24" i="18"/>
  <c r="O24" i="18" s="1"/>
  <c r="J25" i="18"/>
  <c r="R24" i="20"/>
  <c r="S23" i="20"/>
  <c r="T23" i="20" s="1"/>
  <c r="X23" i="20" s="1"/>
  <c r="Y23" i="20" s="1"/>
  <c r="K27" i="20"/>
  <c r="O27" i="20" s="1"/>
  <c r="J28" i="20"/>
  <c r="AI23" i="20"/>
  <c r="AF24" i="20"/>
  <c r="T21" i="13"/>
  <c r="X21" i="13" s="1"/>
  <c r="Y21" i="13" s="1"/>
  <c r="S22" i="13"/>
  <c r="T22" i="13" s="1"/>
  <c r="X22" i="13" s="1"/>
  <c r="Y22" i="13" s="1"/>
  <c r="R23" i="13"/>
  <c r="AF14" i="19"/>
  <c r="AI13" i="19"/>
  <c r="AF23" i="13"/>
  <c r="AI22" i="13"/>
  <c r="K23" i="13"/>
  <c r="O23" i="13" s="1"/>
  <c r="J24" i="13"/>
  <c r="S18" i="19"/>
  <c r="T18" i="19" s="1"/>
  <c r="X18" i="19" s="1"/>
  <c r="Y18" i="19" s="1"/>
  <c r="R19" i="19"/>
  <c r="K25" i="19"/>
  <c r="O25" i="19" s="1"/>
  <c r="J26" i="19"/>
  <c r="AI25" i="21" l="1"/>
  <c r="AF26" i="21"/>
  <c r="AI25" i="26"/>
  <c r="AF26" i="26"/>
  <c r="S24" i="18"/>
  <c r="T24" i="18" s="1"/>
  <c r="X24" i="18" s="1"/>
  <c r="Y24" i="18" s="1"/>
  <c r="R25" i="18"/>
  <c r="AI22" i="18"/>
  <c r="AF23" i="18"/>
  <c r="K25" i="18"/>
  <c r="O25" i="18" s="1"/>
  <c r="J26" i="18"/>
  <c r="R25" i="20"/>
  <c r="S24" i="20"/>
  <c r="T24" i="20" s="1"/>
  <c r="X24" i="20" s="1"/>
  <c r="Y24" i="20" s="1"/>
  <c r="J29" i="20"/>
  <c r="K28" i="20"/>
  <c r="O28" i="20" s="1"/>
  <c r="AF25" i="20"/>
  <c r="AI24" i="20"/>
  <c r="R24" i="13"/>
  <c r="S23" i="13"/>
  <c r="AF15" i="19"/>
  <c r="AI14" i="19"/>
  <c r="AF24" i="13"/>
  <c r="AI23" i="13"/>
  <c r="K24" i="13"/>
  <c r="O24" i="13" s="1"/>
  <c r="J25" i="13"/>
  <c r="S19" i="19"/>
  <c r="R20" i="19"/>
  <c r="K26" i="19"/>
  <c r="O26" i="19" s="1"/>
  <c r="J27" i="19"/>
  <c r="AI26" i="26" l="1"/>
  <c r="AF27" i="26"/>
  <c r="AF27" i="21"/>
  <c r="AI26" i="21"/>
  <c r="R26" i="18"/>
  <c r="S25" i="18"/>
  <c r="T25" i="18" s="1"/>
  <c r="X25" i="18" s="1"/>
  <c r="Y25" i="18" s="1"/>
  <c r="AF24" i="18"/>
  <c r="AI23" i="18"/>
  <c r="K26" i="18"/>
  <c r="O26" i="18" s="1"/>
  <c r="J27" i="18"/>
  <c r="S25" i="20"/>
  <c r="T25" i="20" s="1"/>
  <c r="X25" i="20" s="1"/>
  <c r="Y25" i="20" s="1"/>
  <c r="R26" i="20"/>
  <c r="J30" i="20"/>
  <c r="K29" i="20"/>
  <c r="O29" i="20" s="1"/>
  <c r="AF26" i="20"/>
  <c r="AI25" i="20"/>
  <c r="T23" i="13"/>
  <c r="X23" i="13" s="1"/>
  <c r="Y23" i="13" s="1"/>
  <c r="R25" i="13"/>
  <c r="S24" i="13"/>
  <c r="T24" i="13" s="1"/>
  <c r="X24" i="13" s="1"/>
  <c r="Y24" i="13" s="1"/>
  <c r="AF16" i="19"/>
  <c r="AI15" i="19"/>
  <c r="AI24" i="13"/>
  <c r="AF25" i="13"/>
  <c r="K25" i="13"/>
  <c r="O25" i="13" s="1"/>
  <c r="J26" i="13"/>
  <c r="S20" i="19"/>
  <c r="T20" i="19" s="1"/>
  <c r="X20" i="19" s="1"/>
  <c r="Y20" i="19" s="1"/>
  <c r="R21" i="19"/>
  <c r="T19" i="19"/>
  <c r="X19" i="19" s="1"/>
  <c r="Y19" i="19" s="1"/>
  <c r="K27" i="19"/>
  <c r="O27" i="19" s="1"/>
  <c r="J28" i="19"/>
  <c r="AF28" i="21" l="1"/>
  <c r="AI27" i="21"/>
  <c r="AF28" i="26"/>
  <c r="AI27" i="26"/>
  <c r="S26" i="18"/>
  <c r="T26" i="18" s="1"/>
  <c r="X26" i="18" s="1"/>
  <c r="Y26" i="18" s="1"/>
  <c r="R27" i="18"/>
  <c r="AF25" i="18"/>
  <c r="AI24" i="18"/>
  <c r="K27" i="18"/>
  <c r="O27" i="18" s="1"/>
  <c r="J28" i="18"/>
  <c r="S26" i="20"/>
  <c r="T26" i="20" s="1"/>
  <c r="X26" i="20" s="1"/>
  <c r="Y26" i="20" s="1"/>
  <c r="R27" i="20"/>
  <c r="K30" i="20"/>
  <c r="J31" i="20"/>
  <c r="O30" i="20"/>
  <c r="AI26" i="20"/>
  <c r="AF27" i="20"/>
  <c r="S25" i="13"/>
  <c r="R26" i="13"/>
  <c r="AI16" i="19"/>
  <c r="AF17" i="19"/>
  <c r="AF26" i="13"/>
  <c r="AI25" i="13"/>
  <c r="K26" i="13"/>
  <c r="O26" i="13" s="1"/>
  <c r="J27" i="13"/>
  <c r="S21" i="19"/>
  <c r="T21" i="19" s="1"/>
  <c r="X21" i="19" s="1"/>
  <c r="Y21" i="19" s="1"/>
  <c r="R22" i="19"/>
  <c r="J29" i="19"/>
  <c r="K28" i="19"/>
  <c r="O28" i="19" s="1"/>
  <c r="AI28" i="26" l="1"/>
  <c r="AF29" i="26"/>
  <c r="AI28" i="21"/>
  <c r="AF29" i="21"/>
  <c r="S27" i="18"/>
  <c r="T27" i="18" s="1"/>
  <c r="X27" i="18" s="1"/>
  <c r="Y27" i="18" s="1"/>
  <c r="R28" i="18"/>
  <c r="AF26" i="18"/>
  <c r="AI25" i="18"/>
  <c r="K28" i="18"/>
  <c r="O28" i="18" s="1"/>
  <c r="J29" i="18"/>
  <c r="R28" i="20"/>
  <c r="S27" i="20"/>
  <c r="T27" i="20" s="1"/>
  <c r="X27" i="20" s="1"/>
  <c r="Y27" i="20" s="1"/>
  <c r="K31" i="20"/>
  <c r="O31" i="20" s="1"/>
  <c r="J32" i="20"/>
  <c r="AF28" i="20"/>
  <c r="AI27" i="20"/>
  <c r="R27" i="13"/>
  <c r="S26" i="13"/>
  <c r="T26" i="13" s="1"/>
  <c r="X26" i="13" s="1"/>
  <c r="Y26" i="13" s="1"/>
  <c r="T25" i="13"/>
  <c r="X25" i="13" s="1"/>
  <c r="Y25" i="13" s="1"/>
  <c r="AI17" i="19"/>
  <c r="AF18" i="19"/>
  <c r="AF27" i="13"/>
  <c r="AI26" i="13"/>
  <c r="K27" i="13"/>
  <c r="O27" i="13" s="1"/>
  <c r="J28" i="13"/>
  <c r="S22" i="19"/>
  <c r="T22" i="19" s="1"/>
  <c r="X22" i="19" s="1"/>
  <c r="Y22" i="19" s="1"/>
  <c r="R23" i="19"/>
  <c r="K29" i="19"/>
  <c r="O29" i="19" s="1"/>
  <c r="J30" i="19"/>
  <c r="AI29" i="21" l="1"/>
  <c r="AF30" i="21"/>
  <c r="AI29" i="26"/>
  <c r="AF30" i="26"/>
  <c r="R29" i="18"/>
  <c r="S28" i="18"/>
  <c r="T28" i="18" s="1"/>
  <c r="X28" i="18" s="1"/>
  <c r="Y28" i="18" s="1"/>
  <c r="AI26" i="18"/>
  <c r="AF27" i="18"/>
  <c r="K29" i="18"/>
  <c r="O29" i="18" s="1"/>
  <c r="J30" i="18"/>
  <c r="S28" i="20"/>
  <c r="T28" i="20" s="1"/>
  <c r="X28" i="20" s="1"/>
  <c r="Y28" i="20" s="1"/>
  <c r="R29" i="20"/>
  <c r="J33" i="20"/>
  <c r="K32" i="20"/>
  <c r="O32" i="20" s="1"/>
  <c r="AF29" i="20"/>
  <c r="AI28" i="20"/>
  <c r="S27" i="13"/>
  <c r="R28" i="13"/>
  <c r="AI18" i="19"/>
  <c r="AF19" i="19"/>
  <c r="AI27" i="13"/>
  <c r="AF28" i="13"/>
  <c r="K28" i="13"/>
  <c r="O28" i="13" s="1"/>
  <c r="J29" i="13"/>
  <c r="S23" i="19"/>
  <c r="T23" i="19" s="1"/>
  <c r="X23" i="19" s="1"/>
  <c r="Y23" i="19" s="1"/>
  <c r="R24" i="19"/>
  <c r="K30" i="19"/>
  <c r="O30" i="19" s="1"/>
  <c r="J31" i="19"/>
  <c r="AF31" i="26" l="1"/>
  <c r="AI30" i="26"/>
  <c r="AF31" i="21"/>
  <c r="AI30" i="21"/>
  <c r="S29" i="18"/>
  <c r="T29" i="18" s="1"/>
  <c r="X29" i="18" s="1"/>
  <c r="Y29" i="18" s="1"/>
  <c r="R30" i="18"/>
  <c r="AF28" i="18"/>
  <c r="AI27" i="18"/>
  <c r="K30" i="18"/>
  <c r="O30" i="18" s="1"/>
  <c r="J31" i="18"/>
  <c r="R30" i="20"/>
  <c r="S29" i="20"/>
  <c r="T29" i="20" s="1"/>
  <c r="X29" i="20" s="1"/>
  <c r="Y29" i="20" s="1"/>
  <c r="J34" i="20"/>
  <c r="K33" i="20"/>
  <c r="O33" i="20" s="1"/>
  <c r="AI29" i="20"/>
  <c r="AF30" i="20"/>
  <c r="S28" i="13"/>
  <c r="T28" i="13" s="1"/>
  <c r="X28" i="13" s="1"/>
  <c r="Y28" i="13" s="1"/>
  <c r="R29" i="13"/>
  <c r="T27" i="13"/>
  <c r="X27" i="13" s="1"/>
  <c r="Y27" i="13" s="1"/>
  <c r="AI19" i="19"/>
  <c r="AF20" i="19"/>
  <c r="AF29" i="13"/>
  <c r="AI28" i="13"/>
  <c r="K29" i="13"/>
  <c r="O29" i="13" s="1"/>
  <c r="J30" i="13"/>
  <c r="S24" i="19"/>
  <c r="T24" i="19" s="1"/>
  <c r="X24" i="19" s="1"/>
  <c r="Y24" i="19" s="1"/>
  <c r="R25" i="19"/>
  <c r="K31" i="19"/>
  <c r="O31" i="19" s="1"/>
  <c r="J32" i="19"/>
  <c r="AI31" i="21" l="1"/>
  <c r="AF32" i="21"/>
  <c r="AI31" i="26"/>
  <c r="AF32" i="26"/>
  <c r="R31" i="18"/>
  <c r="S30" i="18"/>
  <c r="T30" i="18" s="1"/>
  <c r="X30" i="18" s="1"/>
  <c r="Y30" i="18" s="1"/>
  <c r="AF29" i="18"/>
  <c r="AI28" i="18"/>
  <c r="K31" i="18"/>
  <c r="O31" i="18" s="1"/>
  <c r="J32" i="18"/>
  <c r="S30" i="20"/>
  <c r="T30" i="20" s="1"/>
  <c r="X30" i="20" s="1"/>
  <c r="Y30" i="20" s="1"/>
  <c r="R31" i="20"/>
  <c r="K34" i="20"/>
  <c r="O34" i="20" s="1"/>
  <c r="J35" i="20"/>
  <c r="AI30" i="20"/>
  <c r="AF31" i="20"/>
  <c r="S29" i="13"/>
  <c r="T29" i="13" s="1"/>
  <c r="X29" i="13" s="1"/>
  <c r="Y29" i="13" s="1"/>
  <c r="R30" i="13"/>
  <c r="AF21" i="19"/>
  <c r="AI20" i="19"/>
  <c r="AI29" i="13"/>
  <c r="AF30" i="13"/>
  <c r="K30" i="13"/>
  <c r="O30" i="13" s="1"/>
  <c r="J31" i="13"/>
  <c r="R26" i="19"/>
  <c r="S25" i="19"/>
  <c r="T25" i="19" s="1"/>
  <c r="X25" i="19" s="1"/>
  <c r="Y25" i="19" s="1"/>
  <c r="K32" i="19"/>
  <c r="O32" i="19" s="1"/>
  <c r="J33" i="19"/>
  <c r="AF33" i="26" l="1"/>
  <c r="AI32" i="26"/>
  <c r="AI32" i="21"/>
  <c r="AF33" i="21"/>
  <c r="R32" i="18"/>
  <c r="S31" i="18"/>
  <c r="T31" i="18" s="1"/>
  <c r="X31" i="18" s="1"/>
  <c r="Y31" i="18" s="1"/>
  <c r="AF30" i="18"/>
  <c r="AI29" i="18"/>
  <c r="K32" i="18"/>
  <c r="O32" i="18" s="1"/>
  <c r="J33" i="18"/>
  <c r="R32" i="20"/>
  <c r="S31" i="20"/>
  <c r="J36" i="20"/>
  <c r="K35" i="20"/>
  <c r="O35" i="20" s="1"/>
  <c r="D114" i="20" s="1"/>
  <c r="AI31" i="20"/>
  <c r="AF32" i="20"/>
  <c r="R31" i="13"/>
  <c r="S30" i="13"/>
  <c r="T30" i="13" s="1"/>
  <c r="X30" i="13" s="1"/>
  <c r="Y30" i="13" s="1"/>
  <c r="AI21" i="19"/>
  <c r="AF22" i="19"/>
  <c r="AF31" i="13"/>
  <c r="AI30" i="13"/>
  <c r="K31" i="13"/>
  <c r="O31" i="13" s="1"/>
  <c r="J32" i="13"/>
  <c r="R27" i="19"/>
  <c r="S26" i="19"/>
  <c r="T26" i="19" s="1"/>
  <c r="X26" i="19" s="1"/>
  <c r="Y26" i="19" s="1"/>
  <c r="K33" i="19"/>
  <c r="O33" i="19" s="1"/>
  <c r="J34" i="19"/>
  <c r="D123" i="19" s="1"/>
  <c r="E123" i="19" s="1"/>
  <c r="E127" i="19" s="1"/>
  <c r="AI33" i="21" l="1"/>
  <c r="AF34" i="21"/>
  <c r="AI33" i="26"/>
  <c r="AF34" i="26"/>
  <c r="S32" i="18"/>
  <c r="T32" i="18" s="1"/>
  <c r="X32" i="18" s="1"/>
  <c r="Y32" i="18" s="1"/>
  <c r="R33" i="18"/>
  <c r="R36" i="18"/>
  <c r="S36" i="18" s="1"/>
  <c r="T36" i="18" s="1"/>
  <c r="X36" i="18" s="1"/>
  <c r="AF31" i="18"/>
  <c r="AI30" i="18"/>
  <c r="K33" i="18"/>
  <c r="O33" i="18" s="1"/>
  <c r="J34" i="18"/>
  <c r="G23" i="24"/>
  <c r="T31" i="20"/>
  <c r="X31" i="20" s="1"/>
  <c r="Y31" i="20" s="1"/>
  <c r="R33" i="20"/>
  <c r="S32" i="20"/>
  <c r="T32" i="20" s="1"/>
  <c r="X32" i="20" s="1"/>
  <c r="Y32" i="20" s="1"/>
  <c r="J37" i="20"/>
  <c r="K36" i="20"/>
  <c r="O36" i="20" s="1"/>
  <c r="AF33" i="20"/>
  <c r="AI32" i="20"/>
  <c r="R32" i="13"/>
  <c r="S31" i="13"/>
  <c r="AI22" i="19"/>
  <c r="AF23" i="19"/>
  <c r="AI31" i="13"/>
  <c r="AF32" i="13"/>
  <c r="K32" i="13"/>
  <c r="O32" i="13" s="1"/>
  <c r="J33" i="13"/>
  <c r="S27" i="19"/>
  <c r="T27" i="19" s="1"/>
  <c r="X27" i="19" s="1"/>
  <c r="Y27" i="19" s="1"/>
  <c r="R28" i="19"/>
  <c r="K34" i="19"/>
  <c r="O34" i="19" s="1"/>
  <c r="J35" i="19"/>
  <c r="AI34" i="26" l="1"/>
  <c r="AF35" i="26"/>
  <c r="AI35" i="26" s="1"/>
  <c r="C118" i="26" s="1"/>
  <c r="E118" i="26" s="1"/>
  <c r="D127" i="26" s="1"/>
  <c r="AF35" i="21"/>
  <c r="AI35" i="21" s="1"/>
  <c r="C118" i="21" s="1"/>
  <c r="E118" i="21" s="1"/>
  <c r="D127" i="21" s="1"/>
  <c r="AI34" i="21"/>
  <c r="S33" i="18"/>
  <c r="T33" i="18" s="1"/>
  <c r="X33" i="18" s="1"/>
  <c r="Y33" i="18" s="1"/>
  <c r="R34" i="18"/>
  <c r="AI31" i="18"/>
  <c r="AF32" i="18"/>
  <c r="K34" i="18"/>
  <c r="O34" i="18" s="1"/>
  <c r="J35" i="18"/>
  <c r="J36" i="18" s="1"/>
  <c r="R34" i="20"/>
  <c r="S33" i="20"/>
  <c r="T33" i="20" s="1"/>
  <c r="X33" i="20" s="1"/>
  <c r="Y33" i="20" s="1"/>
  <c r="K37" i="20"/>
  <c r="O37" i="20" s="1"/>
  <c r="J38" i="20"/>
  <c r="AF34" i="20"/>
  <c r="AI33" i="20"/>
  <c r="T31" i="13"/>
  <c r="X31" i="13" s="1"/>
  <c r="Y31" i="13" s="1"/>
  <c r="R33" i="13"/>
  <c r="S32" i="13"/>
  <c r="T32" i="13" s="1"/>
  <c r="X32" i="13" s="1"/>
  <c r="Y32" i="13" s="1"/>
  <c r="AF24" i="19"/>
  <c r="AI23" i="19"/>
  <c r="AF33" i="13"/>
  <c r="AI32" i="13"/>
  <c r="K33" i="13"/>
  <c r="O33" i="13" s="1"/>
  <c r="J34" i="13"/>
  <c r="R29" i="19"/>
  <c r="S28" i="19"/>
  <c r="T28" i="19" s="1"/>
  <c r="X28" i="19" s="1"/>
  <c r="Y28" i="19" s="1"/>
  <c r="K35" i="19"/>
  <c r="O35" i="19" s="1"/>
  <c r="D114" i="19" s="1"/>
  <c r="J36" i="19"/>
  <c r="D123" i="18"/>
  <c r="E123" i="18" s="1"/>
  <c r="E127" i="18" s="1"/>
  <c r="F23" i="24" s="1"/>
  <c r="R35" i="18" l="1"/>
  <c r="S35" i="18" s="1"/>
  <c r="T35" i="18" s="1"/>
  <c r="X35" i="18" s="1"/>
  <c r="S34" i="18"/>
  <c r="T34" i="18" s="1"/>
  <c r="X34" i="18" s="1"/>
  <c r="Y34" i="18" s="1"/>
  <c r="K36" i="18"/>
  <c r="O36" i="18" s="1"/>
  <c r="Y36" i="18" s="1"/>
  <c r="AI32" i="18"/>
  <c r="AF33" i="18"/>
  <c r="K35" i="18"/>
  <c r="O35" i="18" s="1"/>
  <c r="Y35" i="18" s="1"/>
  <c r="R35" i="20"/>
  <c r="S34" i="20"/>
  <c r="T34" i="20" s="1"/>
  <c r="X34" i="20" s="1"/>
  <c r="Y34" i="20" s="1"/>
  <c r="K38" i="20"/>
  <c r="O38" i="20" s="1"/>
  <c r="J39" i="20"/>
  <c r="AI34" i="20"/>
  <c r="AF35" i="20"/>
  <c r="S33" i="13"/>
  <c r="T33" i="13" s="1"/>
  <c r="X33" i="13" s="1"/>
  <c r="Y33" i="13" s="1"/>
  <c r="R34" i="13"/>
  <c r="AF25" i="19"/>
  <c r="AI24" i="19"/>
  <c r="AF34" i="13"/>
  <c r="AI33" i="13"/>
  <c r="K34" i="13"/>
  <c r="O34" i="13" s="1"/>
  <c r="D123" i="13"/>
  <c r="E123" i="13" s="1"/>
  <c r="E127" i="13" s="1"/>
  <c r="E23" i="24" s="1"/>
  <c r="J35" i="13"/>
  <c r="S29" i="19"/>
  <c r="T29" i="19" s="1"/>
  <c r="X29" i="19" s="1"/>
  <c r="Y29" i="19" s="1"/>
  <c r="R30" i="19"/>
  <c r="K36" i="19"/>
  <c r="O36" i="19" s="1"/>
  <c r="J37" i="19"/>
  <c r="AI33" i="18" l="1"/>
  <c r="AF34" i="18"/>
  <c r="R36" i="20"/>
  <c r="S35" i="20"/>
  <c r="J40" i="20"/>
  <c r="K39" i="20"/>
  <c r="O39" i="20" s="1"/>
  <c r="AI35" i="20"/>
  <c r="C118" i="20" s="1"/>
  <c r="E118" i="20" s="1"/>
  <c r="D127" i="20" s="1"/>
  <c r="AF36" i="20"/>
  <c r="R35" i="13"/>
  <c r="S34" i="13"/>
  <c r="AI25" i="19"/>
  <c r="AF26" i="19"/>
  <c r="AF35" i="13"/>
  <c r="AI34" i="13"/>
  <c r="K35" i="13"/>
  <c r="O35" i="13" s="1"/>
  <c r="J36" i="13"/>
  <c r="R23" i="24"/>
  <c r="J34" i="24"/>
  <c r="K34" i="24" s="1"/>
  <c r="S30" i="19"/>
  <c r="T30" i="19" s="1"/>
  <c r="X30" i="19" s="1"/>
  <c r="Y30" i="19" s="1"/>
  <c r="R31" i="19"/>
  <c r="K37" i="19"/>
  <c r="O37" i="19" s="1"/>
  <c r="J38" i="19"/>
  <c r="AF35" i="18" l="1"/>
  <c r="AI34" i="18"/>
  <c r="T35" i="20"/>
  <c r="X35" i="20" s="1"/>
  <c r="R37" i="20"/>
  <c r="S36" i="20"/>
  <c r="T36" i="20" s="1"/>
  <c r="X36" i="20" s="1"/>
  <c r="Y36" i="20" s="1"/>
  <c r="AI36" i="20"/>
  <c r="AF37" i="20"/>
  <c r="J41" i="20"/>
  <c r="K40" i="20"/>
  <c r="O40" i="20" s="1"/>
  <c r="T34" i="13"/>
  <c r="X34" i="13" s="1"/>
  <c r="Y34" i="13" s="1"/>
  <c r="R36" i="13"/>
  <c r="S35" i="13"/>
  <c r="T35" i="13" s="1"/>
  <c r="X35" i="13" s="1"/>
  <c r="C114" i="13" s="1"/>
  <c r="AI26" i="19"/>
  <c r="AF27" i="19"/>
  <c r="AF36" i="13"/>
  <c r="AI35" i="13"/>
  <c r="C118" i="13" s="1"/>
  <c r="E118" i="13" s="1"/>
  <c r="D127" i="13" s="1"/>
  <c r="E22" i="24" s="1"/>
  <c r="D114" i="13"/>
  <c r="K36" i="13"/>
  <c r="O36" i="13" s="1"/>
  <c r="J37" i="13"/>
  <c r="S31" i="19"/>
  <c r="T31" i="19" s="1"/>
  <c r="X31" i="19" s="1"/>
  <c r="Y31" i="19" s="1"/>
  <c r="R32" i="19"/>
  <c r="K38" i="19"/>
  <c r="O38" i="19" s="1"/>
  <c r="J39" i="19"/>
  <c r="D114" i="18"/>
  <c r="AI35" i="18" l="1"/>
  <c r="C118" i="18" s="1"/>
  <c r="E118" i="18" s="1"/>
  <c r="D127" i="18" s="1"/>
  <c r="F22" i="24" s="1"/>
  <c r="AF36" i="18"/>
  <c r="AI36" i="18" s="1"/>
  <c r="S37" i="20"/>
  <c r="T37" i="20" s="1"/>
  <c r="X37" i="20" s="1"/>
  <c r="Y37" i="20" s="1"/>
  <c r="R38" i="20"/>
  <c r="C114" i="20"/>
  <c r="Y35" i="20"/>
  <c r="E114" i="20" s="1"/>
  <c r="K41" i="20"/>
  <c r="O41" i="20"/>
  <c r="J42" i="20"/>
  <c r="AF38" i="20"/>
  <c r="AI37" i="20"/>
  <c r="S36" i="13"/>
  <c r="R37" i="13"/>
  <c r="Y35" i="13"/>
  <c r="E114" i="13" s="1"/>
  <c r="AI27" i="19"/>
  <c r="AF28" i="19"/>
  <c r="AI36" i="13"/>
  <c r="AF37" i="13"/>
  <c r="K37" i="13"/>
  <c r="O37" i="13" s="1"/>
  <c r="J38" i="13"/>
  <c r="S32" i="19"/>
  <c r="T32" i="19" s="1"/>
  <c r="X32" i="19" s="1"/>
  <c r="Y32" i="19" s="1"/>
  <c r="R33" i="19"/>
  <c r="K39" i="19"/>
  <c r="O39" i="19" s="1"/>
  <c r="J40" i="19"/>
  <c r="C114" i="18"/>
  <c r="E114" i="18"/>
  <c r="S38" i="20" l="1"/>
  <c r="T38" i="20" s="1"/>
  <c r="X38" i="20" s="1"/>
  <c r="Y38" i="20" s="1"/>
  <c r="R39" i="20"/>
  <c r="AI38" i="20"/>
  <c r="AF39" i="20"/>
  <c r="K42" i="20"/>
  <c r="O42" i="20" s="1"/>
  <c r="J43" i="20"/>
  <c r="R38" i="13"/>
  <c r="S37" i="13"/>
  <c r="T36" i="13"/>
  <c r="X36" i="13" s="1"/>
  <c r="Y36" i="13" s="1"/>
  <c r="AF29" i="19"/>
  <c r="AI28" i="19"/>
  <c r="AF38" i="13"/>
  <c r="AI37" i="13"/>
  <c r="K38" i="13"/>
  <c r="O38" i="13" s="1"/>
  <c r="J39" i="13"/>
  <c r="R34" i="19"/>
  <c r="S33" i="19"/>
  <c r="T33" i="19" s="1"/>
  <c r="X33" i="19" s="1"/>
  <c r="Y33" i="19" s="1"/>
  <c r="K40" i="19"/>
  <c r="O40" i="19" s="1"/>
  <c r="J41" i="19"/>
  <c r="R40" i="20" l="1"/>
  <c r="S39" i="20"/>
  <c r="T39" i="20" s="1"/>
  <c r="X39" i="20" s="1"/>
  <c r="Y39" i="20" s="1"/>
  <c r="J44" i="20"/>
  <c r="K43" i="20"/>
  <c r="O43" i="20" s="1"/>
  <c r="AI39" i="20"/>
  <c r="AF40" i="20"/>
  <c r="T37" i="13"/>
  <c r="X37" i="13" s="1"/>
  <c r="Y37" i="13" s="1"/>
  <c r="R39" i="13"/>
  <c r="S38" i="13"/>
  <c r="T38" i="13" s="1"/>
  <c r="X38" i="13" s="1"/>
  <c r="Y38" i="13" s="1"/>
  <c r="AF30" i="19"/>
  <c r="AI29" i="19"/>
  <c r="AF39" i="13"/>
  <c r="AI38" i="13"/>
  <c r="K39" i="13"/>
  <c r="O39" i="13" s="1"/>
  <c r="J40" i="13"/>
  <c r="S34" i="19"/>
  <c r="T34" i="19" s="1"/>
  <c r="X34" i="19" s="1"/>
  <c r="Y34" i="19" s="1"/>
  <c r="R35" i="19"/>
  <c r="J42" i="19"/>
  <c r="K41" i="19"/>
  <c r="O41" i="19" s="1"/>
  <c r="R41" i="20" l="1"/>
  <c r="S40" i="20"/>
  <c r="T40" i="20" s="1"/>
  <c r="X40" i="20" s="1"/>
  <c r="Y40" i="20" s="1"/>
  <c r="AI40" i="20"/>
  <c r="AF41" i="20"/>
  <c r="J45" i="20"/>
  <c r="K44" i="20"/>
  <c r="O44" i="20" s="1"/>
  <c r="S39" i="13"/>
  <c r="T39" i="13" s="1"/>
  <c r="X39" i="13" s="1"/>
  <c r="Y39" i="13" s="1"/>
  <c r="R40" i="13"/>
  <c r="AF31" i="19"/>
  <c r="AI30" i="19"/>
  <c r="AF40" i="13"/>
  <c r="AI39" i="13"/>
  <c r="K40" i="13"/>
  <c r="O40" i="13" s="1"/>
  <c r="J41" i="13"/>
  <c r="S35" i="19"/>
  <c r="T35" i="19" s="1"/>
  <c r="X35" i="19" s="1"/>
  <c r="R36" i="19"/>
  <c r="K42" i="19"/>
  <c r="O42" i="19" s="1"/>
  <c r="J43" i="19"/>
  <c r="R42" i="20" l="1"/>
  <c r="S41" i="20"/>
  <c r="T41" i="20" s="1"/>
  <c r="X41" i="20" s="1"/>
  <c r="Y41" i="20" s="1"/>
  <c r="K45" i="20"/>
  <c r="O45" i="20" s="1"/>
  <c r="J46" i="20"/>
  <c r="AF42" i="20"/>
  <c r="AI41" i="20"/>
  <c r="S40" i="13"/>
  <c r="R41" i="13"/>
  <c r="AF32" i="19"/>
  <c r="AI31" i="19"/>
  <c r="AI40" i="13"/>
  <c r="AF41" i="13"/>
  <c r="K41" i="13"/>
  <c r="O41" i="13" s="1"/>
  <c r="J42" i="13"/>
  <c r="S36" i="19"/>
  <c r="T36" i="19" s="1"/>
  <c r="X36" i="19" s="1"/>
  <c r="Y36" i="19" s="1"/>
  <c r="R37" i="19"/>
  <c r="C114" i="19"/>
  <c r="Y35" i="19"/>
  <c r="E114" i="19" s="1"/>
  <c r="K43" i="19"/>
  <c r="O43" i="19" s="1"/>
  <c r="J44" i="19"/>
  <c r="S42" i="20" l="1"/>
  <c r="T42" i="20" s="1"/>
  <c r="X42" i="20" s="1"/>
  <c r="Y42" i="20" s="1"/>
  <c r="R43" i="20"/>
  <c r="AF43" i="20"/>
  <c r="AI42" i="20"/>
  <c r="K46" i="20"/>
  <c r="O46" i="20" s="1"/>
  <c r="J47" i="20"/>
  <c r="R42" i="13"/>
  <c r="S41" i="13"/>
  <c r="T41" i="13" s="1"/>
  <c r="X41" i="13" s="1"/>
  <c r="Y41" i="13" s="1"/>
  <c r="T40" i="13"/>
  <c r="X40" i="13" s="1"/>
  <c r="Y40" i="13" s="1"/>
  <c r="AF33" i="19"/>
  <c r="AI32" i="19"/>
  <c r="AI41" i="13"/>
  <c r="AF42" i="13"/>
  <c r="K42" i="13"/>
  <c r="O42" i="13" s="1"/>
  <c r="J43" i="13"/>
  <c r="S37" i="19"/>
  <c r="T37" i="19" s="1"/>
  <c r="X37" i="19" s="1"/>
  <c r="Y37" i="19" s="1"/>
  <c r="R38" i="19"/>
  <c r="K44" i="19"/>
  <c r="O44" i="19" s="1"/>
  <c r="J45" i="19"/>
  <c r="S43" i="20" l="1"/>
  <c r="T43" i="20" s="1"/>
  <c r="X43" i="20" s="1"/>
  <c r="Y43" i="20" s="1"/>
  <c r="R44" i="20"/>
  <c r="J48" i="20"/>
  <c r="K47" i="20"/>
  <c r="O47" i="20" s="1"/>
  <c r="AF44" i="20"/>
  <c r="AI43" i="20"/>
  <c r="S42" i="13"/>
  <c r="R43" i="13"/>
  <c r="AI33" i="19"/>
  <c r="AF34" i="19"/>
  <c r="AF43" i="13"/>
  <c r="AI42" i="13"/>
  <c r="K43" i="13"/>
  <c r="O43" i="13" s="1"/>
  <c r="J44" i="13"/>
  <c r="S38" i="19"/>
  <c r="R39" i="19"/>
  <c r="K45" i="19"/>
  <c r="O45" i="19" s="1"/>
  <c r="J46" i="19"/>
  <c r="R45" i="20" l="1"/>
  <c r="S44" i="20"/>
  <c r="T44" i="20" s="1"/>
  <c r="X44" i="20" s="1"/>
  <c r="Y44" i="20" s="1"/>
  <c r="AI44" i="20"/>
  <c r="AF45" i="20"/>
  <c r="J49" i="20"/>
  <c r="K48" i="20"/>
  <c r="O48" i="20" s="1"/>
  <c r="T42" i="13"/>
  <c r="X42" i="13" s="1"/>
  <c r="Y42" i="13" s="1"/>
  <c r="R44" i="13"/>
  <c r="S43" i="13"/>
  <c r="AI34" i="19"/>
  <c r="AF35" i="19"/>
  <c r="AF44" i="13"/>
  <c r="AI43" i="13"/>
  <c r="K44" i="13"/>
  <c r="O44" i="13" s="1"/>
  <c r="J45" i="13"/>
  <c r="S39" i="19"/>
  <c r="T39" i="19" s="1"/>
  <c r="X39" i="19" s="1"/>
  <c r="Y39" i="19" s="1"/>
  <c r="R40" i="19"/>
  <c r="T38" i="19"/>
  <c r="X38" i="19" s="1"/>
  <c r="Y38" i="19" s="1"/>
  <c r="K46" i="19"/>
  <c r="O46" i="19" s="1"/>
  <c r="J47" i="19"/>
  <c r="R46" i="20" l="1"/>
  <c r="S45" i="20"/>
  <c r="T45" i="20" s="1"/>
  <c r="X45" i="20" s="1"/>
  <c r="Y45" i="20" s="1"/>
  <c r="K49" i="20"/>
  <c r="O49" i="20"/>
  <c r="J50" i="20"/>
  <c r="AF46" i="20"/>
  <c r="AI45" i="20"/>
  <c r="T43" i="13"/>
  <c r="X43" i="13" s="1"/>
  <c r="Y43" i="13" s="1"/>
  <c r="R45" i="13"/>
  <c r="S44" i="13"/>
  <c r="AF36" i="19"/>
  <c r="AI35" i="19"/>
  <c r="C118" i="19" s="1"/>
  <c r="E118" i="19" s="1"/>
  <c r="D127" i="19" s="1"/>
  <c r="AF45" i="13"/>
  <c r="AI44" i="13"/>
  <c r="K45" i="13"/>
  <c r="O45" i="13" s="1"/>
  <c r="J46" i="13"/>
  <c r="S40" i="19"/>
  <c r="T40" i="19" s="1"/>
  <c r="X40" i="19" s="1"/>
  <c r="Y40" i="19" s="1"/>
  <c r="R41" i="19"/>
  <c r="K47" i="19"/>
  <c r="O47" i="19" s="1"/>
  <c r="J48" i="19"/>
  <c r="G22" i="24" l="1"/>
  <c r="J33" i="24" s="1"/>
  <c r="K33" i="24" s="1"/>
  <c r="R47" i="20"/>
  <c r="S46" i="20"/>
  <c r="T46" i="20" s="1"/>
  <c r="X46" i="20" s="1"/>
  <c r="Y46" i="20" s="1"/>
  <c r="K50" i="20"/>
  <c r="O50" i="20" s="1"/>
  <c r="J51" i="20"/>
  <c r="AI46" i="20"/>
  <c r="AF47" i="20"/>
  <c r="T44" i="13"/>
  <c r="X44" i="13" s="1"/>
  <c r="Y44" i="13" s="1"/>
  <c r="R46" i="13"/>
  <c r="S45" i="13"/>
  <c r="T45" i="13" s="1"/>
  <c r="X45" i="13" s="1"/>
  <c r="Y45" i="13" s="1"/>
  <c r="AI36" i="19"/>
  <c r="AF37" i="19"/>
  <c r="AF46" i="13"/>
  <c r="AI45" i="13"/>
  <c r="K46" i="13"/>
  <c r="O46" i="13" s="1"/>
  <c r="J47" i="13"/>
  <c r="S41" i="19"/>
  <c r="R42" i="19"/>
  <c r="K48" i="19"/>
  <c r="O48" i="19" s="1"/>
  <c r="J49" i="19"/>
  <c r="R22" i="24" l="1"/>
  <c r="S47" i="20"/>
  <c r="T47" i="20" s="1"/>
  <c r="X47" i="20" s="1"/>
  <c r="Y47" i="20" s="1"/>
  <c r="R48" i="20"/>
  <c r="J52" i="20"/>
  <c r="K51" i="20"/>
  <c r="O51" i="20" s="1"/>
  <c r="AI47" i="20"/>
  <c r="AF48" i="20"/>
  <c r="S46" i="13"/>
  <c r="R47" i="13"/>
  <c r="AI37" i="19"/>
  <c r="AF38" i="19"/>
  <c r="AF47" i="13"/>
  <c r="AI46" i="13"/>
  <c r="K47" i="13"/>
  <c r="O47" i="13" s="1"/>
  <c r="J48" i="13"/>
  <c r="S42" i="19"/>
  <c r="T42" i="19" s="1"/>
  <c r="X42" i="19" s="1"/>
  <c r="Y42" i="19" s="1"/>
  <c r="R43" i="19"/>
  <c r="T41" i="19"/>
  <c r="X41" i="19" s="1"/>
  <c r="Y41" i="19" s="1"/>
  <c r="J50" i="19"/>
  <c r="K49" i="19"/>
  <c r="O49" i="19" s="1"/>
  <c r="R49" i="20" l="1"/>
  <c r="S48" i="20"/>
  <c r="T48" i="20" s="1"/>
  <c r="X48" i="20" s="1"/>
  <c r="Y48" i="20" s="1"/>
  <c r="AI48" i="20"/>
  <c r="AF49" i="20"/>
  <c r="J53" i="20"/>
  <c r="K52" i="20"/>
  <c r="O52" i="20" s="1"/>
  <c r="S47" i="13"/>
  <c r="R48" i="13"/>
  <c r="T46" i="13"/>
  <c r="X46" i="13" s="1"/>
  <c r="Y46" i="13" s="1"/>
  <c r="AI38" i="19"/>
  <c r="AF39" i="19"/>
  <c r="AF48" i="13"/>
  <c r="AI47" i="13"/>
  <c r="K48" i="13"/>
  <c r="O48" i="13" s="1"/>
  <c r="J49" i="13"/>
  <c r="S43" i="19"/>
  <c r="T43" i="19" s="1"/>
  <c r="X43" i="19" s="1"/>
  <c r="Y43" i="19" s="1"/>
  <c r="R44" i="19"/>
  <c r="K50" i="19"/>
  <c r="O50" i="19" s="1"/>
  <c r="J51" i="19"/>
  <c r="R50" i="20" l="1"/>
  <c r="S49" i="20"/>
  <c r="T49" i="20" s="1"/>
  <c r="X49" i="20" s="1"/>
  <c r="Y49" i="20" s="1"/>
  <c r="AF50" i="20"/>
  <c r="AI49" i="20"/>
  <c r="K53" i="20"/>
  <c r="O53" i="20"/>
  <c r="J54" i="20"/>
  <c r="S48" i="13"/>
  <c r="T48" i="13" s="1"/>
  <c r="X48" i="13" s="1"/>
  <c r="Y48" i="13" s="1"/>
  <c r="R49" i="13"/>
  <c r="T47" i="13"/>
  <c r="X47" i="13" s="1"/>
  <c r="Y47" i="13" s="1"/>
  <c r="AF40" i="19"/>
  <c r="AI39" i="19"/>
  <c r="AF49" i="13"/>
  <c r="AI48" i="13"/>
  <c r="K49" i="13"/>
  <c r="O49" i="13" s="1"/>
  <c r="J50" i="13"/>
  <c r="S44" i="19"/>
  <c r="R45" i="19"/>
  <c r="K51" i="19"/>
  <c r="O51" i="19" s="1"/>
  <c r="J52" i="19"/>
  <c r="S50" i="20" l="1"/>
  <c r="T50" i="20" s="1"/>
  <c r="X50" i="20" s="1"/>
  <c r="Y50" i="20" s="1"/>
  <c r="R51" i="20"/>
  <c r="K54" i="20"/>
  <c r="O54" i="20" s="1"/>
  <c r="J55" i="20"/>
  <c r="AI50" i="20"/>
  <c r="AF51" i="20"/>
  <c r="S49" i="13"/>
  <c r="R50" i="13"/>
  <c r="AI40" i="19"/>
  <c r="AF41" i="19"/>
  <c r="AF50" i="13"/>
  <c r="AI49" i="13"/>
  <c r="K50" i="13"/>
  <c r="O50" i="13" s="1"/>
  <c r="J51" i="13"/>
  <c r="S45" i="19"/>
  <c r="T45" i="19" s="1"/>
  <c r="X45" i="19" s="1"/>
  <c r="Y45" i="19" s="1"/>
  <c r="R46" i="19"/>
  <c r="T44" i="19"/>
  <c r="X44" i="19" s="1"/>
  <c r="Y44" i="19" s="1"/>
  <c r="K52" i="19"/>
  <c r="O52" i="19" s="1"/>
  <c r="J53" i="19"/>
  <c r="S51" i="20" l="1"/>
  <c r="T51" i="20" s="1"/>
  <c r="X51" i="20" s="1"/>
  <c r="Y51" i="20" s="1"/>
  <c r="R52" i="20"/>
  <c r="AI51" i="20"/>
  <c r="AF52" i="20"/>
  <c r="J56" i="20"/>
  <c r="K55" i="20"/>
  <c r="O55" i="20" s="1"/>
  <c r="R51" i="13"/>
  <c r="S50" i="13"/>
  <c r="T50" i="13" s="1"/>
  <c r="X50" i="13" s="1"/>
  <c r="Y50" i="13" s="1"/>
  <c r="T49" i="13"/>
  <c r="X49" i="13" s="1"/>
  <c r="Y49" i="13" s="1"/>
  <c r="AF42" i="19"/>
  <c r="AI41" i="19"/>
  <c r="AI50" i="13"/>
  <c r="AF51" i="13"/>
  <c r="K51" i="13"/>
  <c r="O51" i="13" s="1"/>
  <c r="J52" i="13"/>
  <c r="S46" i="19"/>
  <c r="T46" i="19" s="1"/>
  <c r="X46" i="19" s="1"/>
  <c r="Y46" i="19" s="1"/>
  <c r="R47" i="19"/>
  <c r="K53" i="19"/>
  <c r="O53" i="19" s="1"/>
  <c r="J54" i="19"/>
  <c r="R53" i="20" l="1"/>
  <c r="S52" i="20"/>
  <c r="T52" i="20" s="1"/>
  <c r="X52" i="20" s="1"/>
  <c r="Y52" i="20" s="1"/>
  <c r="J57" i="20"/>
  <c r="K56" i="20"/>
  <c r="O56" i="20" s="1"/>
  <c r="AI52" i="20"/>
  <c r="AF53" i="20"/>
  <c r="R52" i="13"/>
  <c r="S51" i="13"/>
  <c r="T51" i="13" s="1"/>
  <c r="X51" i="13" s="1"/>
  <c r="Y51" i="13" s="1"/>
  <c r="AI42" i="19"/>
  <c r="AF43" i="19"/>
  <c r="AI51" i="13"/>
  <c r="AF52" i="13"/>
  <c r="K52" i="13"/>
  <c r="O52" i="13" s="1"/>
  <c r="J53" i="13"/>
  <c r="R48" i="19"/>
  <c r="S47" i="19"/>
  <c r="T47" i="19" s="1"/>
  <c r="X47" i="19" s="1"/>
  <c r="Y47" i="19" s="1"/>
  <c r="K54" i="19"/>
  <c r="O54" i="19" s="1"/>
  <c r="J55" i="19"/>
  <c r="J56" i="19" s="1"/>
  <c r="S53" i="20" l="1"/>
  <c r="T53" i="20" s="1"/>
  <c r="X53" i="20" s="1"/>
  <c r="Y53" i="20" s="1"/>
  <c r="R54" i="20"/>
  <c r="K57" i="20"/>
  <c r="O57" i="20" s="1"/>
  <c r="J58" i="20"/>
  <c r="AI53" i="20"/>
  <c r="AF54" i="20"/>
  <c r="R53" i="13"/>
  <c r="S52" i="13"/>
  <c r="T52" i="13" s="1"/>
  <c r="X52" i="13" s="1"/>
  <c r="Y52" i="13" s="1"/>
  <c r="AF44" i="19"/>
  <c r="AI43" i="19"/>
  <c r="AI52" i="13"/>
  <c r="AF53" i="13"/>
  <c r="J57" i="19"/>
  <c r="K56" i="19"/>
  <c r="O56" i="19" s="1"/>
  <c r="K53" i="13"/>
  <c r="O53" i="13" s="1"/>
  <c r="J54" i="13"/>
  <c r="R49" i="19"/>
  <c r="S48" i="19"/>
  <c r="T48" i="19" s="1"/>
  <c r="X48" i="19" s="1"/>
  <c r="Y48" i="19" s="1"/>
  <c r="K55" i="19"/>
  <c r="O55" i="19" s="1"/>
  <c r="S54" i="20" l="1"/>
  <c r="T54" i="20" s="1"/>
  <c r="X54" i="20" s="1"/>
  <c r="Y54" i="20" s="1"/>
  <c r="R55" i="20"/>
  <c r="K58" i="20"/>
  <c r="O58" i="20"/>
  <c r="J59" i="20"/>
  <c r="AI54" i="20"/>
  <c r="AF55" i="20"/>
  <c r="S53" i="13"/>
  <c r="R54" i="13"/>
  <c r="AI44" i="19"/>
  <c r="AF45" i="19"/>
  <c r="AI53" i="13"/>
  <c r="AF54" i="13"/>
  <c r="K57" i="19"/>
  <c r="O57" i="19" s="1"/>
  <c r="J58" i="19"/>
  <c r="K54" i="13"/>
  <c r="O54" i="13" s="1"/>
  <c r="J55" i="13"/>
  <c r="S49" i="19"/>
  <c r="T49" i="19" s="1"/>
  <c r="X49" i="19" s="1"/>
  <c r="R50" i="19"/>
  <c r="S55" i="20" l="1"/>
  <c r="T55" i="20" s="1"/>
  <c r="X55" i="20" s="1"/>
  <c r="Y55" i="20" s="1"/>
  <c r="R56" i="20"/>
  <c r="AI55" i="20"/>
  <c r="AF56" i="20"/>
  <c r="J60" i="20"/>
  <c r="K59" i="20"/>
  <c r="O59" i="20" s="1"/>
  <c r="T53" i="13"/>
  <c r="X53" i="13" s="1"/>
  <c r="Y53" i="13" s="1"/>
  <c r="R55" i="13"/>
  <c r="S54" i="13"/>
  <c r="AI45" i="19"/>
  <c r="AF46" i="19"/>
  <c r="AF55" i="13"/>
  <c r="AI54" i="13"/>
  <c r="J59" i="19"/>
  <c r="K58" i="19"/>
  <c r="O58" i="19" s="1"/>
  <c r="K55" i="13"/>
  <c r="O55" i="13" s="1"/>
  <c r="J56" i="13"/>
  <c r="R51" i="19"/>
  <c r="S50" i="19"/>
  <c r="T50" i="19" s="1"/>
  <c r="X50" i="19" s="1"/>
  <c r="Y50" i="19" s="1"/>
  <c r="Y49" i="19"/>
  <c r="S56" i="20" l="1"/>
  <c r="T56" i="20" s="1"/>
  <c r="X56" i="20" s="1"/>
  <c r="Y56" i="20" s="1"/>
  <c r="R57" i="20"/>
  <c r="J61" i="20"/>
  <c r="K60" i="20"/>
  <c r="O60" i="20" s="1"/>
  <c r="AI56" i="20"/>
  <c r="AF57" i="20"/>
  <c r="T54" i="13"/>
  <c r="X54" i="13" s="1"/>
  <c r="Y54" i="13" s="1"/>
  <c r="R56" i="13"/>
  <c r="S55" i="13"/>
  <c r="AI46" i="19"/>
  <c r="AF47" i="19"/>
  <c r="AI55" i="13"/>
  <c r="AF56" i="13"/>
  <c r="K59" i="19"/>
  <c r="O59" i="19" s="1"/>
  <c r="J60" i="19"/>
  <c r="K56" i="13"/>
  <c r="O56" i="13" s="1"/>
  <c r="J57" i="13"/>
  <c r="R52" i="19"/>
  <c r="S51" i="19"/>
  <c r="T51" i="19" s="1"/>
  <c r="X51" i="19" s="1"/>
  <c r="S57" i="20" l="1"/>
  <c r="T57" i="20" s="1"/>
  <c r="X57" i="20" s="1"/>
  <c r="Y57" i="20" s="1"/>
  <c r="R58" i="20"/>
  <c r="K61" i="20"/>
  <c r="O61" i="20" s="1"/>
  <c r="J62" i="20"/>
  <c r="AI57" i="20"/>
  <c r="AF58" i="20"/>
  <c r="T55" i="13"/>
  <c r="X55" i="13" s="1"/>
  <c r="Y55" i="13" s="1"/>
  <c r="R57" i="13"/>
  <c r="S56" i="13"/>
  <c r="T56" i="13" s="1"/>
  <c r="X56" i="13" s="1"/>
  <c r="Y56" i="13" s="1"/>
  <c r="AF48" i="19"/>
  <c r="AI47" i="19"/>
  <c r="AI56" i="13"/>
  <c r="AF57" i="13"/>
  <c r="J61" i="19"/>
  <c r="K60" i="19"/>
  <c r="O60" i="19" s="1"/>
  <c r="K57" i="13"/>
  <c r="O57" i="13" s="1"/>
  <c r="J58" i="13"/>
  <c r="Y51" i="19"/>
  <c r="S52" i="19"/>
  <c r="T52" i="19" s="1"/>
  <c r="X52" i="19" s="1"/>
  <c r="Y52" i="19" s="1"/>
  <c r="R53" i="19"/>
  <c r="R59" i="20" l="1"/>
  <c r="S58" i="20"/>
  <c r="T58" i="20" s="1"/>
  <c r="X58" i="20" s="1"/>
  <c r="Y58" i="20" s="1"/>
  <c r="AI58" i="20"/>
  <c r="AF59" i="20"/>
  <c r="K62" i="20"/>
  <c r="O62" i="20" s="1"/>
  <c r="J63" i="20"/>
  <c r="S57" i="13"/>
  <c r="R58" i="13"/>
  <c r="AF49" i="19"/>
  <c r="AI48" i="19"/>
  <c r="AF58" i="13"/>
  <c r="AI57" i="13"/>
  <c r="K61" i="19"/>
  <c r="O61" i="19" s="1"/>
  <c r="J62" i="19"/>
  <c r="K58" i="13"/>
  <c r="O58" i="13" s="1"/>
  <c r="J59" i="13"/>
  <c r="S53" i="19"/>
  <c r="T53" i="19" s="1"/>
  <c r="X53" i="19" s="1"/>
  <c r="R54" i="19"/>
  <c r="R60" i="20" l="1"/>
  <c r="S59" i="20"/>
  <c r="T59" i="20" s="1"/>
  <c r="X59" i="20" s="1"/>
  <c r="Y59" i="20" s="1"/>
  <c r="J64" i="20"/>
  <c r="K63" i="20"/>
  <c r="O63" i="20" s="1"/>
  <c r="AI59" i="20"/>
  <c r="AF60" i="20"/>
  <c r="R59" i="13"/>
  <c r="S58" i="13"/>
  <c r="T58" i="13" s="1"/>
  <c r="X58" i="13" s="1"/>
  <c r="Y58" i="13" s="1"/>
  <c r="T57" i="13"/>
  <c r="X57" i="13" s="1"/>
  <c r="Y57" i="13" s="1"/>
  <c r="AI49" i="19"/>
  <c r="AF50" i="19"/>
  <c r="AI58" i="13"/>
  <c r="AF59" i="13"/>
  <c r="J63" i="19"/>
  <c r="K62" i="19"/>
  <c r="O62" i="19" s="1"/>
  <c r="K59" i="13"/>
  <c r="O59" i="13" s="1"/>
  <c r="J60" i="13"/>
  <c r="R55" i="19"/>
  <c r="S54" i="19"/>
  <c r="T54" i="19" s="1"/>
  <c r="X54" i="19" s="1"/>
  <c r="Y54" i="19" s="1"/>
  <c r="Y53" i="19"/>
  <c r="S60" i="20" l="1"/>
  <c r="T60" i="20" s="1"/>
  <c r="X60" i="20" s="1"/>
  <c r="Y60" i="20" s="1"/>
  <c r="R61" i="20"/>
  <c r="AI60" i="20"/>
  <c r="AF61" i="20"/>
  <c r="J65" i="20"/>
  <c r="K64" i="20"/>
  <c r="O64" i="20" s="1"/>
  <c r="S59" i="13"/>
  <c r="T59" i="13" s="1"/>
  <c r="X59" i="13" s="1"/>
  <c r="Y59" i="13" s="1"/>
  <c r="R60" i="13"/>
  <c r="AF51" i="19"/>
  <c r="AI50" i="19"/>
  <c r="AF60" i="13"/>
  <c r="AI59" i="13"/>
  <c r="S55" i="19"/>
  <c r="T55" i="19" s="1"/>
  <c r="X55" i="19" s="1"/>
  <c r="R56" i="19"/>
  <c r="K63" i="19"/>
  <c r="O63" i="19" s="1"/>
  <c r="J64" i="19"/>
  <c r="K60" i="13"/>
  <c r="O60" i="13" s="1"/>
  <c r="J61" i="13"/>
  <c r="S61" i="20" l="1"/>
  <c r="T61" i="20" s="1"/>
  <c r="X61" i="20" s="1"/>
  <c r="Y61" i="20" s="1"/>
  <c r="R62" i="20"/>
  <c r="K65" i="20"/>
  <c r="O65" i="20"/>
  <c r="J66" i="20"/>
  <c r="AI61" i="20"/>
  <c r="AF62" i="20"/>
  <c r="R61" i="13"/>
  <c r="S60" i="13"/>
  <c r="AF52" i="19"/>
  <c r="AI51" i="19"/>
  <c r="AF61" i="13"/>
  <c r="AI60" i="13"/>
  <c r="J65" i="19"/>
  <c r="J66" i="19" s="1"/>
  <c r="K64" i="19"/>
  <c r="O64" i="19" s="1"/>
  <c r="S56" i="19"/>
  <c r="T56" i="19" s="1"/>
  <c r="X56" i="19" s="1"/>
  <c r="Y56" i="19" s="1"/>
  <c r="R57" i="19"/>
  <c r="Y55" i="19"/>
  <c r="K61" i="13"/>
  <c r="O61" i="13" s="1"/>
  <c r="J62" i="13"/>
  <c r="S62" i="20" l="1"/>
  <c r="T62" i="20" s="1"/>
  <c r="X62" i="20" s="1"/>
  <c r="Y62" i="20" s="1"/>
  <c r="R63" i="20"/>
  <c r="K66" i="20"/>
  <c r="O66" i="20" s="1"/>
  <c r="J67" i="20"/>
  <c r="AI62" i="20"/>
  <c r="AF63" i="20"/>
  <c r="T60" i="13"/>
  <c r="X60" i="13" s="1"/>
  <c r="Y60" i="13" s="1"/>
  <c r="S61" i="13"/>
  <c r="T61" i="13" s="1"/>
  <c r="X61" i="13" s="1"/>
  <c r="Y61" i="13" s="1"/>
  <c r="R62" i="13"/>
  <c r="J67" i="19"/>
  <c r="K66" i="19"/>
  <c r="O66" i="19" s="1"/>
  <c r="AI52" i="19"/>
  <c r="AF53" i="19"/>
  <c r="AF62" i="13"/>
  <c r="AI61" i="13"/>
  <c r="K65" i="19"/>
  <c r="O65" i="19" s="1"/>
  <c r="S57" i="19"/>
  <c r="T57" i="19" s="1"/>
  <c r="X57" i="19" s="1"/>
  <c r="R58" i="19"/>
  <c r="K62" i="13"/>
  <c r="O62" i="13" s="1"/>
  <c r="J63" i="13"/>
  <c r="S63" i="20" l="1"/>
  <c r="T63" i="20" s="1"/>
  <c r="X63" i="20" s="1"/>
  <c r="Y63" i="20" s="1"/>
  <c r="R64" i="20"/>
  <c r="AI63" i="20"/>
  <c r="AF64" i="20"/>
  <c r="J68" i="20"/>
  <c r="K67" i="20"/>
  <c r="O67" i="20" s="1"/>
  <c r="R63" i="13"/>
  <c r="S62" i="13"/>
  <c r="K67" i="19"/>
  <c r="O67" i="19" s="1"/>
  <c r="J68" i="19"/>
  <c r="AF54" i="19"/>
  <c r="AI53" i="19"/>
  <c r="AF63" i="13"/>
  <c r="AI62" i="13"/>
  <c r="S58" i="19"/>
  <c r="T58" i="19" s="1"/>
  <c r="X58" i="19" s="1"/>
  <c r="Y58" i="19" s="1"/>
  <c r="R59" i="19"/>
  <c r="Y57" i="19"/>
  <c r="K63" i="13"/>
  <c r="O63" i="13" s="1"/>
  <c r="J64" i="13"/>
  <c r="R65" i="20" l="1"/>
  <c r="S64" i="20"/>
  <c r="T64" i="20" s="1"/>
  <c r="X64" i="20" s="1"/>
  <c r="Y64" i="20" s="1"/>
  <c r="J69" i="20"/>
  <c r="K68" i="20"/>
  <c r="O68" i="20" s="1"/>
  <c r="AI64" i="20"/>
  <c r="AF65" i="20"/>
  <c r="T62" i="13"/>
  <c r="X62" i="13" s="1"/>
  <c r="Y62" i="13" s="1"/>
  <c r="R64" i="13"/>
  <c r="S63" i="13"/>
  <c r="T63" i="13" s="1"/>
  <c r="X63" i="13" s="1"/>
  <c r="Y63" i="13" s="1"/>
  <c r="J69" i="19"/>
  <c r="K68" i="19"/>
  <c r="O68" i="19" s="1"/>
  <c r="AF55" i="19"/>
  <c r="AI54" i="19"/>
  <c r="AI63" i="13"/>
  <c r="AF64" i="13"/>
  <c r="S59" i="19"/>
  <c r="T59" i="19" s="1"/>
  <c r="X59" i="19" s="1"/>
  <c r="R60" i="19"/>
  <c r="K64" i="13"/>
  <c r="O64" i="13" s="1"/>
  <c r="J65" i="13"/>
  <c r="R66" i="20" l="1"/>
  <c r="S65" i="20"/>
  <c r="T65" i="20" s="1"/>
  <c r="X65" i="20" s="1"/>
  <c r="Y65" i="20" s="1"/>
  <c r="K69" i="20"/>
  <c r="O69" i="20"/>
  <c r="J70" i="20"/>
  <c r="AI65" i="20"/>
  <c r="AF66" i="20"/>
  <c r="R65" i="13"/>
  <c r="S64" i="13"/>
  <c r="K69" i="19"/>
  <c r="O69" i="19" s="1"/>
  <c r="J70" i="19"/>
  <c r="AI55" i="19"/>
  <c r="AF56" i="19"/>
  <c r="AF65" i="13"/>
  <c r="AI64" i="13"/>
  <c r="S60" i="19"/>
  <c r="R61" i="19"/>
  <c r="Y59" i="19"/>
  <c r="K65" i="13"/>
  <c r="O65" i="13" s="1"/>
  <c r="J66" i="13"/>
  <c r="S66" i="20" l="1"/>
  <c r="T66" i="20" s="1"/>
  <c r="X66" i="20" s="1"/>
  <c r="Y66" i="20" s="1"/>
  <c r="R67" i="20"/>
  <c r="AI66" i="20"/>
  <c r="AF67" i="20"/>
  <c r="K70" i="20"/>
  <c r="O70" i="20" s="1"/>
  <c r="J71" i="20"/>
  <c r="T64" i="13"/>
  <c r="X64" i="13" s="1"/>
  <c r="Y64" i="13" s="1"/>
  <c r="R66" i="13"/>
  <c r="S65" i="13"/>
  <c r="T65" i="13" s="1"/>
  <c r="X65" i="13" s="1"/>
  <c r="Y65" i="13" s="1"/>
  <c r="J71" i="19"/>
  <c r="K70" i="19"/>
  <c r="O70" i="19" s="1"/>
  <c r="AI56" i="19"/>
  <c r="AF57" i="19"/>
  <c r="AF66" i="13"/>
  <c r="AI65" i="13"/>
  <c r="S61" i="19"/>
  <c r="T61" i="19" s="1"/>
  <c r="X61" i="19" s="1"/>
  <c r="Y61" i="19" s="1"/>
  <c r="R62" i="19"/>
  <c r="T60" i="19"/>
  <c r="X60" i="19" s="1"/>
  <c r="K66" i="13"/>
  <c r="O66" i="13" s="1"/>
  <c r="J67" i="13"/>
  <c r="S67" i="20" l="1"/>
  <c r="R68" i="20"/>
  <c r="J72" i="20"/>
  <c r="K71" i="20"/>
  <c r="O71" i="20" s="1"/>
  <c r="AI67" i="20"/>
  <c r="AF68" i="20"/>
  <c r="R67" i="13"/>
  <c r="S66" i="13"/>
  <c r="K71" i="19"/>
  <c r="O71" i="19" s="1"/>
  <c r="J72" i="19"/>
  <c r="AF58" i="19"/>
  <c r="AI57" i="19"/>
  <c r="AI66" i="13"/>
  <c r="AF67" i="13"/>
  <c r="Y60" i="19"/>
  <c r="S62" i="19"/>
  <c r="R63" i="19"/>
  <c r="K67" i="13"/>
  <c r="O67" i="13" s="1"/>
  <c r="J68" i="13"/>
  <c r="R69" i="20" l="1"/>
  <c r="S68" i="20"/>
  <c r="T68" i="20" s="1"/>
  <c r="X68" i="20" s="1"/>
  <c r="Y68" i="20" s="1"/>
  <c r="T67" i="20"/>
  <c r="X67" i="20" s="1"/>
  <c r="Y67" i="20" s="1"/>
  <c r="K72" i="20"/>
  <c r="O72" i="20" s="1"/>
  <c r="J73" i="20"/>
  <c r="AI68" i="20"/>
  <c r="AF69" i="20"/>
  <c r="T66" i="13"/>
  <c r="X66" i="13" s="1"/>
  <c r="Y66" i="13" s="1"/>
  <c r="S67" i="13"/>
  <c r="T67" i="13" s="1"/>
  <c r="X67" i="13" s="1"/>
  <c r="Y67" i="13" s="1"/>
  <c r="R68" i="13"/>
  <c r="J73" i="19"/>
  <c r="K72" i="19"/>
  <c r="O72" i="19" s="1"/>
  <c r="AF59" i="19"/>
  <c r="AI58" i="19"/>
  <c r="AI67" i="13"/>
  <c r="AF68" i="13"/>
  <c r="S63" i="19"/>
  <c r="R64" i="19"/>
  <c r="T62" i="19"/>
  <c r="X62" i="19" s="1"/>
  <c r="K68" i="13"/>
  <c r="O68" i="13" s="1"/>
  <c r="J69" i="13"/>
  <c r="R70" i="20" l="1"/>
  <c r="S69" i="20"/>
  <c r="T69" i="20" s="1"/>
  <c r="X69" i="20" s="1"/>
  <c r="Y69" i="20" s="1"/>
  <c r="AI69" i="20"/>
  <c r="AF70" i="20"/>
  <c r="K73" i="20"/>
  <c r="O73" i="20" s="1"/>
  <c r="J74" i="20"/>
  <c r="S68" i="13"/>
  <c r="R69" i="13"/>
  <c r="K73" i="19"/>
  <c r="O73" i="19" s="1"/>
  <c r="J74" i="19"/>
  <c r="AF60" i="19"/>
  <c r="AI59" i="19"/>
  <c r="AF69" i="13"/>
  <c r="AI68" i="13"/>
  <c r="Y62" i="19"/>
  <c r="S64" i="19"/>
  <c r="T64" i="19" s="1"/>
  <c r="X64" i="19" s="1"/>
  <c r="Y64" i="19" s="1"/>
  <c r="R65" i="19"/>
  <c r="T63" i="19"/>
  <c r="X63" i="19" s="1"/>
  <c r="Y63" i="19" s="1"/>
  <c r="K69" i="13"/>
  <c r="O69" i="13" s="1"/>
  <c r="J70" i="13"/>
  <c r="S70" i="20" l="1"/>
  <c r="T70" i="20" s="1"/>
  <c r="X70" i="20" s="1"/>
  <c r="Y70" i="20" s="1"/>
  <c r="R71" i="20"/>
  <c r="AI70" i="20"/>
  <c r="AF71" i="20"/>
  <c r="K74" i="20"/>
  <c r="O74" i="20" s="1"/>
  <c r="J75" i="20"/>
  <c r="R70" i="13"/>
  <c r="S69" i="13"/>
  <c r="T69" i="13" s="1"/>
  <c r="X69" i="13" s="1"/>
  <c r="Y69" i="13" s="1"/>
  <c r="T68" i="13"/>
  <c r="X68" i="13" s="1"/>
  <c r="Y68" i="13" s="1"/>
  <c r="S65" i="19"/>
  <c r="T65" i="19" s="1"/>
  <c r="X65" i="19" s="1"/>
  <c r="R66" i="19"/>
  <c r="J75" i="19"/>
  <c r="K74" i="19"/>
  <c r="O74" i="19" s="1"/>
  <c r="AI60" i="19"/>
  <c r="AF61" i="19"/>
  <c r="AF70" i="13"/>
  <c r="AI69" i="13"/>
  <c r="K70" i="13"/>
  <c r="O70" i="13" s="1"/>
  <c r="J71" i="13"/>
  <c r="R72" i="20" l="1"/>
  <c r="S71" i="20"/>
  <c r="T71" i="20" s="1"/>
  <c r="X71" i="20" s="1"/>
  <c r="Y71" i="20" s="1"/>
  <c r="AI71" i="20"/>
  <c r="AF72" i="20"/>
  <c r="J76" i="20"/>
  <c r="K75" i="20"/>
  <c r="O75" i="20" s="1"/>
  <c r="R71" i="13"/>
  <c r="S70" i="13"/>
  <c r="T70" i="13" s="1"/>
  <c r="X70" i="13" s="1"/>
  <c r="Y70" i="13" s="1"/>
  <c r="K75" i="19"/>
  <c r="O75" i="19" s="1"/>
  <c r="J76" i="19"/>
  <c r="S66" i="19"/>
  <c r="R67" i="19"/>
  <c r="AF62" i="19"/>
  <c r="AI61" i="19"/>
  <c r="AI70" i="13"/>
  <c r="AF71" i="13"/>
  <c r="Y65" i="19"/>
  <c r="K71" i="13"/>
  <c r="O71" i="13" s="1"/>
  <c r="J72" i="13"/>
  <c r="S72" i="20" l="1"/>
  <c r="T72" i="20" s="1"/>
  <c r="X72" i="20" s="1"/>
  <c r="Y72" i="20" s="1"/>
  <c r="R73" i="20"/>
  <c r="K76" i="20"/>
  <c r="O76" i="20" s="1"/>
  <c r="J77" i="20"/>
  <c r="AI72" i="20"/>
  <c r="AF73" i="20"/>
  <c r="R72" i="13"/>
  <c r="S71" i="13"/>
  <c r="S67" i="19"/>
  <c r="R68" i="19"/>
  <c r="T66" i="19"/>
  <c r="X66" i="19" s="1"/>
  <c r="J77" i="19"/>
  <c r="K76" i="19"/>
  <c r="O76" i="19" s="1"/>
  <c r="AF63" i="19"/>
  <c r="AI62" i="19"/>
  <c r="AI71" i="13"/>
  <c r="AF72" i="13"/>
  <c r="K72" i="13"/>
  <c r="O72" i="13" s="1"/>
  <c r="J73" i="13"/>
  <c r="S73" i="20" l="1"/>
  <c r="T73" i="20" s="1"/>
  <c r="X73" i="20" s="1"/>
  <c r="Y73" i="20" s="1"/>
  <c r="R74" i="20"/>
  <c r="AI73" i="20"/>
  <c r="AF74" i="20"/>
  <c r="K77" i="20"/>
  <c r="O77" i="20" s="1"/>
  <c r="J78" i="20"/>
  <c r="S72" i="13"/>
  <c r="T72" i="13" s="1"/>
  <c r="X72" i="13" s="1"/>
  <c r="Y72" i="13" s="1"/>
  <c r="R73" i="13"/>
  <c r="T71" i="13"/>
  <c r="X71" i="13" s="1"/>
  <c r="Y71" i="13" s="1"/>
  <c r="Y66" i="19"/>
  <c r="J78" i="19"/>
  <c r="K77" i="19"/>
  <c r="O77" i="19" s="1"/>
  <c r="S68" i="19"/>
  <c r="R69" i="19"/>
  <c r="T67" i="19"/>
  <c r="X67" i="19" s="1"/>
  <c r="AF64" i="19"/>
  <c r="AI63" i="19"/>
  <c r="AF73" i="13"/>
  <c r="AI72" i="13"/>
  <c r="K73" i="13"/>
  <c r="O73" i="13" s="1"/>
  <c r="J74" i="13"/>
  <c r="R75" i="20" l="1"/>
  <c r="S74" i="20"/>
  <c r="T74" i="20" s="1"/>
  <c r="X74" i="20" s="1"/>
  <c r="Y74" i="20" s="1"/>
  <c r="AI74" i="20"/>
  <c r="AF75" i="20"/>
  <c r="K78" i="20"/>
  <c r="O78" i="20" s="1"/>
  <c r="J79" i="20"/>
  <c r="S73" i="13"/>
  <c r="T73" i="13" s="1"/>
  <c r="X73" i="13" s="1"/>
  <c r="Y73" i="13" s="1"/>
  <c r="R74" i="13"/>
  <c r="Y67" i="19"/>
  <c r="S69" i="19"/>
  <c r="R70" i="19"/>
  <c r="T68" i="19"/>
  <c r="X68" i="19" s="1"/>
  <c r="J79" i="19"/>
  <c r="K78" i="19"/>
  <c r="O78" i="19" s="1"/>
  <c r="AI64" i="19"/>
  <c r="AF65" i="19"/>
  <c r="AI73" i="13"/>
  <c r="AF74" i="13"/>
  <c r="K74" i="13"/>
  <c r="O74" i="13" s="1"/>
  <c r="J75" i="13"/>
  <c r="S75" i="20" l="1"/>
  <c r="T75" i="20" s="1"/>
  <c r="X75" i="20" s="1"/>
  <c r="Y75" i="20" s="1"/>
  <c r="R76" i="20"/>
  <c r="J80" i="20"/>
  <c r="K79" i="20"/>
  <c r="O79" i="20" s="1"/>
  <c r="AI75" i="20"/>
  <c r="AF76" i="20"/>
  <c r="S74" i="13"/>
  <c r="R75" i="13"/>
  <c r="Y68" i="19"/>
  <c r="K79" i="19"/>
  <c r="O79" i="19" s="1"/>
  <c r="J80" i="19"/>
  <c r="S70" i="19"/>
  <c r="R71" i="19"/>
  <c r="T69" i="19"/>
  <c r="X69" i="19" s="1"/>
  <c r="AI65" i="19"/>
  <c r="AF66" i="19"/>
  <c r="AI74" i="13"/>
  <c r="AF75" i="13"/>
  <c r="K75" i="13"/>
  <c r="O75" i="13" s="1"/>
  <c r="J76" i="13"/>
  <c r="S76" i="20" l="1"/>
  <c r="T76" i="20" s="1"/>
  <c r="X76" i="20" s="1"/>
  <c r="Y76" i="20" s="1"/>
  <c r="R77" i="20"/>
  <c r="AI76" i="20"/>
  <c r="AF77" i="20"/>
  <c r="K80" i="20"/>
  <c r="O80" i="20" s="1"/>
  <c r="J81" i="20"/>
  <c r="S75" i="13"/>
  <c r="T75" i="13" s="1"/>
  <c r="X75" i="13" s="1"/>
  <c r="Y75" i="13" s="1"/>
  <c r="R76" i="13"/>
  <c r="T74" i="13"/>
  <c r="X74" i="13" s="1"/>
  <c r="Y74" i="13" s="1"/>
  <c r="Y69" i="19"/>
  <c r="AI66" i="19"/>
  <c r="AF67" i="19"/>
  <c r="S71" i="19"/>
  <c r="T71" i="19" s="1"/>
  <c r="X71" i="19" s="1"/>
  <c r="Y71" i="19" s="1"/>
  <c r="R72" i="19"/>
  <c r="T70" i="19"/>
  <c r="X70" i="19" s="1"/>
  <c r="Y70" i="19" s="1"/>
  <c r="J81" i="19"/>
  <c r="K80" i="19"/>
  <c r="O80" i="19" s="1"/>
  <c r="AF76" i="13"/>
  <c r="AI75" i="13"/>
  <c r="K76" i="13"/>
  <c r="O76" i="13" s="1"/>
  <c r="J77" i="13"/>
  <c r="R78" i="20" l="1"/>
  <c r="S77" i="20"/>
  <c r="T77" i="20" s="1"/>
  <c r="X77" i="20" s="1"/>
  <c r="Y77" i="20" s="1"/>
  <c r="K81" i="20"/>
  <c r="O81" i="20"/>
  <c r="J82" i="20"/>
  <c r="AI77" i="20"/>
  <c r="AF78" i="20"/>
  <c r="S76" i="13"/>
  <c r="R77" i="13"/>
  <c r="J82" i="19"/>
  <c r="K81" i="19"/>
  <c r="O81" i="19" s="1"/>
  <c r="S72" i="19"/>
  <c r="R73" i="19"/>
  <c r="AI67" i="19"/>
  <c r="AF68" i="19"/>
  <c r="AI76" i="13"/>
  <c r="AF77" i="13"/>
  <c r="K77" i="13"/>
  <c r="O77" i="13" s="1"/>
  <c r="J78" i="13"/>
  <c r="S78" i="20" l="1"/>
  <c r="T78" i="20" s="1"/>
  <c r="X78" i="20" s="1"/>
  <c r="Y78" i="20" s="1"/>
  <c r="R79" i="20"/>
  <c r="K82" i="20"/>
  <c r="O82" i="20" s="1"/>
  <c r="J83" i="20"/>
  <c r="AI78" i="20"/>
  <c r="AF79" i="20"/>
  <c r="T76" i="13"/>
  <c r="X76" i="13" s="1"/>
  <c r="Y76" i="13" s="1"/>
  <c r="R78" i="13"/>
  <c r="S77" i="13"/>
  <c r="T77" i="13" s="1"/>
  <c r="X77" i="13" s="1"/>
  <c r="Y77" i="13" s="1"/>
  <c r="AI68" i="19"/>
  <c r="AF69" i="19"/>
  <c r="S73" i="19"/>
  <c r="R74" i="19"/>
  <c r="J83" i="19"/>
  <c r="K82" i="19"/>
  <c r="O82" i="19" s="1"/>
  <c r="T72" i="19"/>
  <c r="X72" i="19" s="1"/>
  <c r="Y72" i="19" s="1"/>
  <c r="AF78" i="13"/>
  <c r="AI77" i="13"/>
  <c r="K78" i="13"/>
  <c r="O78" i="13" s="1"/>
  <c r="J79" i="13"/>
  <c r="S79" i="20" l="1"/>
  <c r="T79" i="20" s="1"/>
  <c r="X79" i="20" s="1"/>
  <c r="Y79" i="20" s="1"/>
  <c r="R80" i="20"/>
  <c r="AI79" i="20"/>
  <c r="AF80" i="20"/>
  <c r="J84" i="20"/>
  <c r="K83" i="20"/>
  <c r="O83" i="20" s="1"/>
  <c r="R79" i="13"/>
  <c r="S78" i="13"/>
  <c r="S74" i="19"/>
  <c r="R75" i="19"/>
  <c r="T73" i="19"/>
  <c r="X73" i="19" s="1"/>
  <c r="Y73" i="19" s="1"/>
  <c r="K83" i="19"/>
  <c r="O83" i="19" s="1"/>
  <c r="J84" i="19"/>
  <c r="AI69" i="19"/>
  <c r="AF70" i="19"/>
  <c r="AI78" i="13"/>
  <c r="AF79" i="13"/>
  <c r="K79" i="13"/>
  <c r="O79" i="13" s="1"/>
  <c r="J80" i="13"/>
  <c r="R81" i="20" l="1"/>
  <c r="S80" i="20"/>
  <c r="T80" i="20" s="1"/>
  <c r="X80" i="20" s="1"/>
  <c r="Y80" i="20" s="1"/>
  <c r="AI80" i="20"/>
  <c r="AF81" i="20"/>
  <c r="J85" i="20"/>
  <c r="K84" i="20"/>
  <c r="O84" i="20" s="1"/>
  <c r="T78" i="13"/>
  <c r="X78" i="13" s="1"/>
  <c r="Y78" i="13" s="1"/>
  <c r="R80" i="13"/>
  <c r="S79" i="13"/>
  <c r="AI70" i="19"/>
  <c r="AF71" i="19"/>
  <c r="J85" i="19"/>
  <c r="K84" i="19"/>
  <c r="O84" i="19" s="1"/>
  <c r="S75" i="19"/>
  <c r="R76" i="19"/>
  <c r="T74" i="19"/>
  <c r="X74" i="19" s="1"/>
  <c r="Y74" i="19" s="1"/>
  <c r="AF80" i="13"/>
  <c r="AI79" i="13"/>
  <c r="K80" i="13"/>
  <c r="O80" i="13" s="1"/>
  <c r="J81" i="13"/>
  <c r="R82" i="20" l="1"/>
  <c r="S81" i="20"/>
  <c r="T81" i="20" s="1"/>
  <c r="X81" i="20" s="1"/>
  <c r="Y81" i="20" s="1"/>
  <c r="K85" i="20"/>
  <c r="O85" i="20"/>
  <c r="D113" i="20" s="1"/>
  <c r="AI81" i="20"/>
  <c r="AF82" i="20"/>
  <c r="R81" i="13"/>
  <c r="S80" i="13"/>
  <c r="T80" i="13" s="1"/>
  <c r="X80" i="13" s="1"/>
  <c r="Y80" i="13" s="1"/>
  <c r="T79" i="13"/>
  <c r="X79" i="13" s="1"/>
  <c r="Y79" i="13" s="1"/>
  <c r="S76" i="19"/>
  <c r="R77" i="19"/>
  <c r="T75" i="19"/>
  <c r="X75" i="19" s="1"/>
  <c r="Y75" i="19" s="1"/>
  <c r="J86" i="19"/>
  <c r="K85" i="19"/>
  <c r="O85" i="19" s="1"/>
  <c r="AI71" i="19"/>
  <c r="AF72" i="19"/>
  <c r="AF81" i="13"/>
  <c r="AI80" i="13"/>
  <c r="K81" i="13"/>
  <c r="O81" i="13" s="1"/>
  <c r="J82" i="13"/>
  <c r="R83" i="20" l="1"/>
  <c r="S82" i="20"/>
  <c r="T82" i="20" s="1"/>
  <c r="X82" i="20" s="1"/>
  <c r="Y82" i="20" s="1"/>
  <c r="AI82" i="20"/>
  <c r="AF83" i="20"/>
  <c r="S81" i="13"/>
  <c r="T81" i="13" s="1"/>
  <c r="X81" i="13" s="1"/>
  <c r="Y81" i="13" s="1"/>
  <c r="R82" i="13"/>
  <c r="J87" i="19"/>
  <c r="K86" i="19"/>
  <c r="O86" i="19" s="1"/>
  <c r="S77" i="19"/>
  <c r="R78" i="19"/>
  <c r="AI72" i="19"/>
  <c r="AF73" i="19"/>
  <c r="T76" i="19"/>
  <c r="X76" i="19" s="1"/>
  <c r="Y76" i="19" s="1"/>
  <c r="AF82" i="13"/>
  <c r="AI81" i="13"/>
  <c r="K82" i="13"/>
  <c r="O82" i="13" s="1"/>
  <c r="J83" i="13"/>
  <c r="S83" i="20" l="1"/>
  <c r="R84" i="20"/>
  <c r="AI83" i="20"/>
  <c r="AF84" i="20"/>
  <c r="R83" i="13"/>
  <c r="S82" i="13"/>
  <c r="AI73" i="19"/>
  <c r="AF74" i="19"/>
  <c r="S78" i="19"/>
  <c r="R79" i="19"/>
  <c r="T77" i="19"/>
  <c r="X77" i="19" s="1"/>
  <c r="Y77" i="19" s="1"/>
  <c r="K87" i="19"/>
  <c r="O87" i="19" s="1"/>
  <c r="J88" i="19"/>
  <c r="AF83" i="13"/>
  <c r="AI82" i="13"/>
  <c r="K83" i="13"/>
  <c r="O83" i="13" s="1"/>
  <c r="J84" i="13"/>
  <c r="R85" i="20" l="1"/>
  <c r="S85" i="20" s="1"/>
  <c r="T85" i="20" s="1"/>
  <c r="X85" i="20" s="1"/>
  <c r="Y85" i="20" s="1"/>
  <c r="S84" i="20"/>
  <c r="T84" i="20" s="1"/>
  <c r="X84" i="20" s="1"/>
  <c r="Y84" i="20" s="1"/>
  <c r="T83" i="20"/>
  <c r="X83" i="20" s="1"/>
  <c r="AI84" i="20"/>
  <c r="AF85" i="20"/>
  <c r="AI85" i="20" s="1"/>
  <c r="T82" i="13"/>
  <c r="X82" i="13" s="1"/>
  <c r="Y82" i="13" s="1"/>
  <c r="S83" i="13"/>
  <c r="T83" i="13" s="1"/>
  <c r="X83" i="13" s="1"/>
  <c r="Y83" i="13" s="1"/>
  <c r="R84" i="13"/>
  <c r="J89" i="19"/>
  <c r="K88" i="19"/>
  <c r="O88" i="19" s="1"/>
  <c r="S79" i="19"/>
  <c r="T79" i="19" s="1"/>
  <c r="X79" i="19" s="1"/>
  <c r="Y79" i="19" s="1"/>
  <c r="R80" i="19"/>
  <c r="T78" i="19"/>
  <c r="X78" i="19" s="1"/>
  <c r="Y78" i="19" s="1"/>
  <c r="AI74" i="19"/>
  <c r="AF75" i="19"/>
  <c r="AI83" i="13"/>
  <c r="AF84" i="13"/>
  <c r="K84" i="13"/>
  <c r="O84" i="13" s="1"/>
  <c r="J85" i="13"/>
  <c r="Y83" i="20" l="1"/>
  <c r="C113" i="20"/>
  <c r="E113" i="20" s="1"/>
  <c r="C127" i="20" s="1"/>
  <c r="R85" i="13"/>
  <c r="S84" i="13"/>
  <c r="T84" i="13" s="1"/>
  <c r="X84" i="13" s="1"/>
  <c r="Y84" i="13" s="1"/>
  <c r="AI75" i="19"/>
  <c r="AF76" i="19"/>
  <c r="S80" i="19"/>
  <c r="R81" i="19"/>
  <c r="J90" i="19"/>
  <c r="K89" i="19"/>
  <c r="O89" i="19" s="1"/>
  <c r="AF85" i="13"/>
  <c r="AI84" i="13"/>
  <c r="K85" i="13"/>
  <c r="O85" i="13" s="1"/>
  <c r="J86" i="13"/>
  <c r="F127" i="20" l="1"/>
  <c r="R86" i="13"/>
  <c r="S85" i="13"/>
  <c r="T85" i="13" s="1"/>
  <c r="X85" i="13" s="1"/>
  <c r="Y85" i="13" s="1"/>
  <c r="J91" i="19"/>
  <c r="K90" i="19"/>
  <c r="O90" i="19" s="1"/>
  <c r="S81" i="19"/>
  <c r="R82" i="19"/>
  <c r="T80" i="19"/>
  <c r="X80" i="19" s="1"/>
  <c r="Y80" i="19" s="1"/>
  <c r="AI76" i="19"/>
  <c r="AF77" i="19"/>
  <c r="AF86" i="13"/>
  <c r="AI85" i="13"/>
  <c r="K86" i="13"/>
  <c r="O86" i="13" s="1"/>
  <c r="J87" i="13"/>
  <c r="R87" i="13" l="1"/>
  <c r="S86" i="13"/>
  <c r="T86" i="13" s="1"/>
  <c r="X86" i="13" s="1"/>
  <c r="Y86" i="13" s="1"/>
  <c r="AI77" i="19"/>
  <c r="AF78" i="19"/>
  <c r="S82" i="19"/>
  <c r="R83" i="19"/>
  <c r="T81" i="19"/>
  <c r="X81" i="19" s="1"/>
  <c r="Y81" i="19" s="1"/>
  <c r="K91" i="19"/>
  <c r="O91" i="19" s="1"/>
  <c r="J92" i="19"/>
  <c r="AI86" i="13"/>
  <c r="AF87" i="13"/>
  <c r="K87" i="13"/>
  <c r="O87" i="13" s="1"/>
  <c r="J88" i="13"/>
  <c r="R88" i="13" l="1"/>
  <c r="S87" i="13"/>
  <c r="T87" i="13" s="1"/>
  <c r="X87" i="13" s="1"/>
  <c r="Y87" i="13" s="1"/>
  <c r="J93" i="19"/>
  <c r="K92" i="19"/>
  <c r="O92" i="19" s="1"/>
  <c r="S83" i="19"/>
  <c r="T83" i="19" s="1"/>
  <c r="X83" i="19" s="1"/>
  <c r="Y83" i="19" s="1"/>
  <c r="R84" i="19"/>
  <c r="T82" i="19"/>
  <c r="X82" i="19" s="1"/>
  <c r="Y82" i="19" s="1"/>
  <c r="AI78" i="19"/>
  <c r="AF79" i="19"/>
  <c r="AF88" i="13"/>
  <c r="AI87" i="13"/>
  <c r="K88" i="13"/>
  <c r="O88" i="13" s="1"/>
  <c r="J89" i="13"/>
  <c r="S88" i="13" l="1"/>
  <c r="R89" i="13"/>
  <c r="AI79" i="19"/>
  <c r="AF80" i="19"/>
  <c r="S84" i="19"/>
  <c r="T84" i="19" s="1"/>
  <c r="X84" i="19" s="1"/>
  <c r="Y84" i="19" s="1"/>
  <c r="R85" i="19"/>
  <c r="J94" i="19"/>
  <c r="K93" i="19"/>
  <c r="O93" i="19" s="1"/>
  <c r="AI88" i="13"/>
  <c r="AF89" i="13"/>
  <c r="K89" i="13"/>
  <c r="O89" i="13" s="1"/>
  <c r="J90" i="13"/>
  <c r="R90" i="13" l="1"/>
  <c r="S89" i="13"/>
  <c r="T88" i="13"/>
  <c r="X88" i="13" s="1"/>
  <c r="Y88" i="13" s="1"/>
  <c r="J95" i="19"/>
  <c r="K94" i="19"/>
  <c r="O94" i="19" s="1"/>
  <c r="S85" i="19"/>
  <c r="R86" i="19"/>
  <c r="AI80" i="19"/>
  <c r="AF81" i="19"/>
  <c r="AF90" i="13"/>
  <c r="AI89" i="13"/>
  <c r="K90" i="13"/>
  <c r="O90" i="13" s="1"/>
  <c r="J91" i="13"/>
  <c r="T89" i="13" l="1"/>
  <c r="X89" i="13" s="1"/>
  <c r="Y89" i="13" s="1"/>
  <c r="S90" i="13"/>
  <c r="R91" i="13"/>
  <c r="AI81" i="19"/>
  <c r="AF82" i="19"/>
  <c r="S86" i="19"/>
  <c r="R87" i="19"/>
  <c r="T85" i="19"/>
  <c r="X85" i="19" s="1"/>
  <c r="Y85" i="19" s="1"/>
  <c r="K95" i="19"/>
  <c r="O95" i="19" s="1"/>
  <c r="D113" i="19" s="1"/>
  <c r="AI90" i="13"/>
  <c r="AF91" i="13"/>
  <c r="K91" i="13"/>
  <c r="O91" i="13" s="1"/>
  <c r="J92" i="13"/>
  <c r="T90" i="13" l="1"/>
  <c r="X90" i="13" s="1"/>
  <c r="Y90" i="13" s="1"/>
  <c r="R92" i="13"/>
  <c r="S91" i="13"/>
  <c r="S87" i="19"/>
  <c r="T87" i="19" s="1"/>
  <c r="X87" i="19" s="1"/>
  <c r="Y87" i="19" s="1"/>
  <c r="R88" i="19"/>
  <c r="T86" i="19"/>
  <c r="X86" i="19" s="1"/>
  <c r="Y86" i="19" s="1"/>
  <c r="AI82" i="19"/>
  <c r="AF83" i="19"/>
  <c r="AF92" i="13"/>
  <c r="AI91" i="13"/>
  <c r="K92" i="13"/>
  <c r="O92" i="13" s="1"/>
  <c r="J93" i="13"/>
  <c r="T91" i="13" l="1"/>
  <c r="X91" i="13" s="1"/>
  <c r="Y91" i="13" s="1"/>
  <c r="R93" i="13"/>
  <c r="S92" i="13"/>
  <c r="AI83" i="19"/>
  <c r="AF84" i="19"/>
  <c r="S88" i="19"/>
  <c r="R89" i="19"/>
  <c r="AF93" i="13"/>
  <c r="AI92" i="13"/>
  <c r="K93" i="13"/>
  <c r="O93" i="13" s="1"/>
  <c r="J94" i="13"/>
  <c r="T92" i="13" l="1"/>
  <c r="X92" i="13" s="1"/>
  <c r="Y92" i="13" s="1"/>
  <c r="S93" i="13"/>
  <c r="T93" i="13" s="1"/>
  <c r="X93" i="13" s="1"/>
  <c r="Y93" i="13" s="1"/>
  <c r="R94" i="13"/>
  <c r="S89" i="19"/>
  <c r="R90" i="19"/>
  <c r="T88" i="19"/>
  <c r="X88" i="19" s="1"/>
  <c r="Y88" i="19" s="1"/>
  <c r="AI84" i="19"/>
  <c r="AF85" i="19"/>
  <c r="AF94" i="13"/>
  <c r="AI93" i="13"/>
  <c r="K94" i="13"/>
  <c r="O94" i="13" s="1"/>
  <c r="J95" i="13"/>
  <c r="R95" i="13" l="1"/>
  <c r="S94" i="13"/>
  <c r="S90" i="19"/>
  <c r="R91" i="19"/>
  <c r="AI85" i="19"/>
  <c r="AF86" i="19"/>
  <c r="T89" i="19"/>
  <c r="X89" i="19" s="1"/>
  <c r="Y89" i="19" s="1"/>
  <c r="AF95" i="13"/>
  <c r="AI94" i="13"/>
  <c r="K95" i="13"/>
  <c r="O95" i="13" s="1"/>
  <c r="J96" i="13"/>
  <c r="T94" i="13" l="1"/>
  <c r="X94" i="13" s="1"/>
  <c r="Y94" i="13" s="1"/>
  <c r="S95" i="13"/>
  <c r="T95" i="13" s="1"/>
  <c r="X95" i="13" s="1"/>
  <c r="Y95" i="13" s="1"/>
  <c r="R96" i="13"/>
  <c r="AI86" i="19"/>
  <c r="AF87" i="19"/>
  <c r="S91" i="19"/>
  <c r="T91" i="19" s="1"/>
  <c r="X91" i="19" s="1"/>
  <c r="Y91" i="19" s="1"/>
  <c r="R92" i="19"/>
  <c r="T90" i="19"/>
  <c r="X90" i="19" s="1"/>
  <c r="Y90" i="19" s="1"/>
  <c r="AI95" i="13"/>
  <c r="AF96" i="13"/>
  <c r="K96" i="13"/>
  <c r="O96" i="13" s="1"/>
  <c r="J97" i="13"/>
  <c r="R97" i="13" l="1"/>
  <c r="S96" i="13"/>
  <c r="AI87" i="19"/>
  <c r="AF88" i="19"/>
  <c r="S92" i="19"/>
  <c r="R93" i="19"/>
  <c r="AF97" i="13"/>
  <c r="AI96" i="13"/>
  <c r="K97" i="13"/>
  <c r="O97" i="13" s="1"/>
  <c r="J98" i="13"/>
  <c r="T96" i="13" l="1"/>
  <c r="X96" i="13" s="1"/>
  <c r="Y96" i="13" s="1"/>
  <c r="S97" i="13"/>
  <c r="T97" i="13" s="1"/>
  <c r="X97" i="13" s="1"/>
  <c r="Y97" i="13" s="1"/>
  <c r="R98" i="13"/>
  <c r="T92" i="19"/>
  <c r="X92" i="19" s="1"/>
  <c r="Y92" i="19" s="1"/>
  <c r="AI88" i="19"/>
  <c r="AF89" i="19"/>
  <c r="S93" i="19"/>
  <c r="R94" i="19"/>
  <c r="AF98" i="13"/>
  <c r="AI97" i="13"/>
  <c r="K98" i="13"/>
  <c r="O98" i="13" s="1"/>
  <c r="J99" i="13"/>
  <c r="S98" i="13" l="1"/>
  <c r="R99" i="13"/>
  <c r="T93" i="19"/>
  <c r="X93" i="19" s="1"/>
  <c r="Y93" i="19" s="1"/>
  <c r="S94" i="19"/>
  <c r="R95" i="19"/>
  <c r="S95" i="19" s="1"/>
  <c r="T95" i="19" s="1"/>
  <c r="X95" i="19" s="1"/>
  <c r="AI89" i="19"/>
  <c r="AF90" i="19"/>
  <c r="AI98" i="13"/>
  <c r="AF99" i="13"/>
  <c r="K99" i="13"/>
  <c r="O99" i="13" s="1"/>
  <c r="J100" i="13"/>
  <c r="R100" i="13" l="1"/>
  <c r="S99" i="13"/>
  <c r="T99" i="13" s="1"/>
  <c r="X99" i="13" s="1"/>
  <c r="Y99" i="13" s="1"/>
  <c r="T98" i="13"/>
  <c r="X98" i="13" s="1"/>
  <c r="Y98" i="13" s="1"/>
  <c r="Y95" i="19"/>
  <c r="AI90" i="19"/>
  <c r="AF91" i="19"/>
  <c r="T94" i="19"/>
  <c r="X94" i="19" s="1"/>
  <c r="AF100" i="13"/>
  <c r="AI99" i="13"/>
  <c r="K100" i="13"/>
  <c r="O100" i="13" s="1"/>
  <c r="J101" i="13"/>
  <c r="S100" i="13" l="1"/>
  <c r="T100" i="13" s="1"/>
  <c r="X100" i="13" s="1"/>
  <c r="Y100" i="13" s="1"/>
  <c r="R101" i="13"/>
  <c r="Y94" i="19"/>
  <c r="C113" i="19"/>
  <c r="E113" i="19" s="1"/>
  <c r="C127" i="19" s="1"/>
  <c r="H25" i="24" s="1"/>
  <c r="AI91" i="19"/>
  <c r="AF92" i="19"/>
  <c r="AI100" i="13"/>
  <c r="AF101" i="13"/>
  <c r="K101" i="13"/>
  <c r="O101" i="13" s="1"/>
  <c r="J102" i="13"/>
  <c r="R102" i="13" l="1"/>
  <c r="S101" i="13"/>
  <c r="T101" i="13" s="1"/>
  <c r="X101" i="13" s="1"/>
  <c r="Y101" i="13" s="1"/>
  <c r="AI92" i="19"/>
  <c r="AF93" i="19"/>
  <c r="F127" i="19"/>
  <c r="G21" i="24"/>
  <c r="G25" i="24" s="1"/>
  <c r="AF102" i="13"/>
  <c r="AI101" i="13"/>
  <c r="K102" i="13"/>
  <c r="O102" i="13" s="1"/>
  <c r="J103" i="13"/>
  <c r="R103" i="13" l="1"/>
  <c r="S102" i="13"/>
  <c r="AI93" i="19"/>
  <c r="AF94" i="19"/>
  <c r="AI102" i="13"/>
  <c r="AF103" i="13"/>
  <c r="K103" i="13"/>
  <c r="O103" i="13" s="1"/>
  <c r="J104" i="13"/>
  <c r="T102" i="13" l="1"/>
  <c r="X102" i="13" s="1"/>
  <c r="Y102" i="13" s="1"/>
  <c r="S103" i="13"/>
  <c r="R104" i="13"/>
  <c r="AI94" i="19"/>
  <c r="AF95" i="19"/>
  <c r="AI95" i="19" s="1"/>
  <c r="AF104" i="13"/>
  <c r="AI103" i="13"/>
  <c r="K104" i="13"/>
  <c r="O104" i="13" s="1"/>
  <c r="J105" i="13"/>
  <c r="S104" i="13" l="1"/>
  <c r="T104" i="13" s="1"/>
  <c r="X104" i="13" s="1"/>
  <c r="Y104" i="13" s="1"/>
  <c r="R105" i="13"/>
  <c r="T103" i="13"/>
  <c r="X103" i="13" s="1"/>
  <c r="Y103" i="13" s="1"/>
  <c r="AF105" i="13"/>
  <c r="AI104" i="13"/>
  <c r="K105" i="13"/>
  <c r="O105" i="13" s="1"/>
  <c r="J106" i="13"/>
  <c r="R106" i="13" l="1"/>
  <c r="S105" i="13"/>
  <c r="T105" i="13" s="1"/>
  <c r="X105" i="13" s="1"/>
  <c r="Y105" i="13" s="1"/>
  <c r="AI105" i="13"/>
  <c r="AF106" i="13"/>
  <c r="K106" i="13"/>
  <c r="O106" i="13" s="1"/>
  <c r="J107" i="13"/>
  <c r="S106" i="13" l="1"/>
  <c r="T106" i="13" s="1"/>
  <c r="X106" i="13" s="1"/>
  <c r="Y106" i="13" s="1"/>
  <c r="R107" i="13"/>
  <c r="AI106" i="13"/>
  <c r="AF107" i="13"/>
  <c r="K107" i="13"/>
  <c r="O107" i="13" s="1"/>
  <c r="J108" i="13"/>
  <c r="S107" i="13" l="1"/>
  <c r="T107" i="13" s="1"/>
  <c r="X107" i="13" s="1"/>
  <c r="Y107" i="13" s="1"/>
  <c r="R108" i="13"/>
  <c r="AI107" i="13"/>
  <c r="AF108" i="13"/>
  <c r="K108" i="13"/>
  <c r="O108" i="13" s="1"/>
  <c r="J109" i="13"/>
  <c r="R109" i="13" l="1"/>
  <c r="S108" i="13"/>
  <c r="AI108" i="13"/>
  <c r="AF109" i="13"/>
  <c r="K109" i="13"/>
  <c r="O109" i="13" s="1"/>
  <c r="J110" i="13"/>
  <c r="T108" i="13" l="1"/>
  <c r="X108" i="13" s="1"/>
  <c r="Y108" i="13" s="1"/>
  <c r="S109" i="13"/>
  <c r="R110" i="13"/>
  <c r="AF110" i="13"/>
  <c r="AI109" i="13"/>
  <c r="K110" i="13"/>
  <c r="O110" i="13" s="1"/>
  <c r="J111" i="13"/>
  <c r="R111" i="13" l="1"/>
  <c r="S110" i="13"/>
  <c r="T110" i="13" s="1"/>
  <c r="X110" i="13" s="1"/>
  <c r="Y110" i="13" s="1"/>
  <c r="T109" i="13"/>
  <c r="X109" i="13" s="1"/>
  <c r="Y109" i="13" s="1"/>
  <c r="AI110" i="13"/>
  <c r="AF111" i="13"/>
  <c r="K111" i="13"/>
  <c r="O111" i="13" s="1"/>
  <c r="J112" i="13"/>
  <c r="R112" i="13" l="1"/>
  <c r="S111" i="13"/>
  <c r="T111" i="13" s="1"/>
  <c r="X111" i="13" s="1"/>
  <c r="Y111" i="13" s="1"/>
  <c r="AF112" i="13"/>
  <c r="AI111" i="13"/>
  <c r="K112" i="13"/>
  <c r="O112" i="13" s="1"/>
  <c r="J113" i="13"/>
  <c r="S112" i="13" l="1"/>
  <c r="T112" i="13" s="1"/>
  <c r="X112" i="13" s="1"/>
  <c r="Y112" i="13" s="1"/>
  <c r="R113" i="13"/>
  <c r="AF113" i="13"/>
  <c r="AI112" i="13"/>
  <c r="K113" i="13"/>
  <c r="O113" i="13" s="1"/>
  <c r="J114" i="13"/>
  <c r="S113" i="13" l="1"/>
  <c r="R114" i="13"/>
  <c r="AF114" i="13"/>
  <c r="AI113" i="13"/>
  <c r="K114" i="13"/>
  <c r="O114" i="13" s="1"/>
  <c r="J115" i="13"/>
  <c r="R115" i="13" l="1"/>
  <c r="S114" i="13"/>
  <c r="T114" i="13" s="1"/>
  <c r="X114" i="13" s="1"/>
  <c r="Y114" i="13" s="1"/>
  <c r="T113" i="13"/>
  <c r="X113" i="13" s="1"/>
  <c r="Y113" i="13" s="1"/>
  <c r="AF115" i="13"/>
  <c r="AI114" i="13"/>
  <c r="K115" i="13"/>
  <c r="O115" i="13" s="1"/>
  <c r="J116" i="13"/>
  <c r="R116" i="13" l="1"/>
  <c r="S115" i="13"/>
  <c r="T115" i="13" s="1"/>
  <c r="X115" i="13" s="1"/>
  <c r="Y115" i="13" s="1"/>
  <c r="AF116" i="13"/>
  <c r="AI115" i="13"/>
  <c r="K116" i="13"/>
  <c r="O116" i="13" s="1"/>
  <c r="J117" i="13"/>
  <c r="R117" i="13" l="1"/>
  <c r="S116" i="13"/>
  <c r="T116" i="13" s="1"/>
  <c r="X116" i="13" s="1"/>
  <c r="Y116" i="13" s="1"/>
  <c r="AF117" i="13"/>
  <c r="AI116" i="13"/>
  <c r="K117" i="13"/>
  <c r="O117" i="13" s="1"/>
  <c r="J118" i="13"/>
  <c r="R118" i="13" l="1"/>
  <c r="S117" i="13"/>
  <c r="T117" i="13" s="1"/>
  <c r="X117" i="13" s="1"/>
  <c r="Y117" i="13" s="1"/>
  <c r="AF118" i="13"/>
  <c r="AI117" i="13"/>
  <c r="K118" i="13"/>
  <c r="O118" i="13" s="1"/>
  <c r="J119" i="13"/>
  <c r="S118" i="13" l="1"/>
  <c r="R119" i="13"/>
  <c r="AI118" i="13"/>
  <c r="AF119" i="13"/>
  <c r="K119" i="13"/>
  <c r="O119" i="13" s="1"/>
  <c r="J120" i="13"/>
  <c r="R120" i="13" l="1"/>
  <c r="S119" i="13"/>
  <c r="T119" i="13" s="1"/>
  <c r="X119" i="13" s="1"/>
  <c r="Y119" i="13" s="1"/>
  <c r="T118" i="13"/>
  <c r="X118" i="13" s="1"/>
  <c r="Y118" i="13" s="1"/>
  <c r="AF120" i="13"/>
  <c r="AI119" i="13"/>
  <c r="K120" i="13"/>
  <c r="O120" i="13" s="1"/>
  <c r="J121" i="13"/>
  <c r="S120" i="13" l="1"/>
  <c r="T120" i="13" s="1"/>
  <c r="X120" i="13" s="1"/>
  <c r="Y120" i="13" s="1"/>
  <c r="R121" i="13"/>
  <c r="AI120" i="13"/>
  <c r="AF121" i="13"/>
  <c r="K121" i="13"/>
  <c r="O121" i="13" s="1"/>
  <c r="J122" i="13"/>
  <c r="S121" i="13" l="1"/>
  <c r="R122" i="13"/>
  <c r="AI121" i="13"/>
  <c r="AF122" i="13"/>
  <c r="K122" i="13"/>
  <c r="O122" i="13" s="1"/>
  <c r="J123" i="13"/>
  <c r="S122" i="13" l="1"/>
  <c r="R123" i="13"/>
  <c r="T121" i="13"/>
  <c r="X121" i="13" s="1"/>
  <c r="Y121" i="13" s="1"/>
  <c r="AF123" i="13"/>
  <c r="AI122" i="13"/>
  <c r="K123" i="13"/>
  <c r="O123" i="13" s="1"/>
  <c r="J124" i="13"/>
  <c r="R124" i="13" l="1"/>
  <c r="S123" i="13"/>
  <c r="T123" i="13" s="1"/>
  <c r="X123" i="13" s="1"/>
  <c r="Y123" i="13" s="1"/>
  <c r="T122" i="13"/>
  <c r="X122" i="13" s="1"/>
  <c r="Y122" i="13" s="1"/>
  <c r="AF124" i="13"/>
  <c r="AI123" i="13"/>
  <c r="K124" i="13"/>
  <c r="O124" i="13" s="1"/>
  <c r="J125" i="13"/>
  <c r="J126" i="13" s="1"/>
  <c r="R125" i="13" l="1"/>
  <c r="S124" i="13"/>
  <c r="T124" i="13" s="1"/>
  <c r="X124" i="13" s="1"/>
  <c r="Y124" i="13" s="1"/>
  <c r="K126" i="13"/>
  <c r="O126" i="13" s="1"/>
  <c r="J127" i="13"/>
  <c r="AI124" i="13"/>
  <c r="AF125" i="13"/>
  <c r="K125" i="13"/>
  <c r="O125" i="13" s="1"/>
  <c r="S125" i="13" l="1"/>
  <c r="T125" i="13" s="1"/>
  <c r="X125" i="13" s="1"/>
  <c r="Y125" i="13" s="1"/>
  <c r="R126" i="13"/>
  <c r="AF126" i="13"/>
  <c r="AI125" i="13"/>
  <c r="K127" i="13"/>
  <c r="O127" i="13" s="1"/>
  <c r="J128" i="13"/>
  <c r="R127" i="13" l="1"/>
  <c r="S126" i="13"/>
  <c r="AF127" i="13"/>
  <c r="AI126" i="13"/>
  <c r="K128" i="13"/>
  <c r="O128" i="13" s="1"/>
  <c r="J129" i="13"/>
  <c r="T126" i="13" l="1"/>
  <c r="X126" i="13" s="1"/>
  <c r="Y126" i="13" s="1"/>
  <c r="S127" i="13"/>
  <c r="T127" i="13" s="1"/>
  <c r="X127" i="13" s="1"/>
  <c r="Y127" i="13" s="1"/>
  <c r="R128" i="13"/>
  <c r="K129" i="13"/>
  <c r="O129" i="13" s="1"/>
  <c r="J130" i="13"/>
  <c r="AF128" i="13"/>
  <c r="AI127" i="13"/>
  <c r="R129" i="13" l="1"/>
  <c r="S128" i="13"/>
  <c r="AF129" i="13"/>
  <c r="AI128" i="13"/>
  <c r="K130" i="13"/>
  <c r="O130" i="13" s="1"/>
  <c r="J131" i="13"/>
  <c r="T128" i="13" l="1"/>
  <c r="X128" i="13" s="1"/>
  <c r="Y128" i="13" s="1"/>
  <c r="S129" i="13"/>
  <c r="R130" i="13"/>
  <c r="AF130" i="13"/>
  <c r="AI129" i="13"/>
  <c r="K131" i="13"/>
  <c r="O131" i="13" s="1"/>
  <c r="J132" i="13"/>
  <c r="T129" i="13" l="1"/>
  <c r="X129" i="13" s="1"/>
  <c r="Y129" i="13" s="1"/>
  <c r="R131" i="13"/>
  <c r="S130" i="13"/>
  <c r="T130" i="13" s="1"/>
  <c r="X130" i="13" s="1"/>
  <c r="Y130" i="13" s="1"/>
  <c r="K132" i="13"/>
  <c r="O132" i="13" s="1"/>
  <c r="J133" i="13"/>
  <c r="AF131" i="13"/>
  <c r="AI130" i="13"/>
  <c r="S131" i="13" l="1"/>
  <c r="T131" i="13" s="1"/>
  <c r="X131" i="13" s="1"/>
  <c r="Y131" i="13" s="1"/>
  <c r="R132" i="13"/>
  <c r="K133" i="13"/>
  <c r="O133" i="13" s="1"/>
  <c r="J134" i="13"/>
  <c r="AF132" i="13"/>
  <c r="AI131" i="13"/>
  <c r="R133" i="13" l="1"/>
  <c r="S132" i="13"/>
  <c r="T132" i="13" s="1"/>
  <c r="X132" i="13" s="1"/>
  <c r="Y132" i="13" s="1"/>
  <c r="K134" i="13"/>
  <c r="O134" i="13" s="1"/>
  <c r="J135" i="13"/>
  <c r="AF133" i="13"/>
  <c r="AI132" i="13"/>
  <c r="R134" i="13" l="1"/>
  <c r="S133" i="13"/>
  <c r="T133" i="13" s="1"/>
  <c r="X133" i="13" s="1"/>
  <c r="Y133" i="13" s="1"/>
  <c r="AF134" i="13"/>
  <c r="AI133" i="13"/>
  <c r="K135" i="13"/>
  <c r="O135" i="13" s="1"/>
  <c r="J136" i="13"/>
  <c r="S134" i="13" l="1"/>
  <c r="T134" i="13" s="1"/>
  <c r="X134" i="13" s="1"/>
  <c r="Y134" i="13" s="1"/>
  <c r="R135" i="13"/>
  <c r="K136" i="13"/>
  <c r="O136" i="13" s="1"/>
  <c r="J137" i="13"/>
  <c r="AF135" i="13"/>
  <c r="AI134" i="13"/>
  <c r="R136" i="13" l="1"/>
  <c r="S135" i="13"/>
  <c r="T135" i="13" s="1"/>
  <c r="X135" i="13" s="1"/>
  <c r="Y135" i="13" s="1"/>
  <c r="AF136" i="13"/>
  <c r="AI135" i="13"/>
  <c r="K137" i="13"/>
  <c r="O137" i="13" s="1"/>
  <c r="J138" i="13"/>
  <c r="R137" i="13" l="1"/>
  <c r="S136" i="13"/>
  <c r="T136" i="13" s="1"/>
  <c r="X136" i="13" s="1"/>
  <c r="Y136" i="13" s="1"/>
  <c r="K138" i="13"/>
  <c r="O138" i="13" s="1"/>
  <c r="J139" i="13"/>
  <c r="AF137" i="13"/>
  <c r="AI136" i="13"/>
  <c r="S137" i="13" l="1"/>
  <c r="T137" i="13" s="1"/>
  <c r="X137" i="13" s="1"/>
  <c r="Y137" i="13" s="1"/>
  <c r="R138" i="13"/>
  <c r="AF138" i="13"/>
  <c r="AI137" i="13"/>
  <c r="K139" i="13"/>
  <c r="O139" i="13" s="1"/>
  <c r="J140" i="13"/>
  <c r="R139" i="13" l="1"/>
  <c r="S138" i="13"/>
  <c r="T138" i="13" s="1"/>
  <c r="X138" i="13" s="1"/>
  <c r="Y138" i="13" s="1"/>
  <c r="AF139" i="13"/>
  <c r="AI138" i="13"/>
  <c r="K140" i="13"/>
  <c r="O140" i="13" s="1"/>
  <c r="J141" i="13"/>
  <c r="S139" i="13" l="1"/>
  <c r="T139" i="13" s="1"/>
  <c r="X139" i="13" s="1"/>
  <c r="Y139" i="13" s="1"/>
  <c r="R140" i="13"/>
  <c r="K141" i="13"/>
  <c r="O141" i="13" s="1"/>
  <c r="J142" i="13"/>
  <c r="AF140" i="13"/>
  <c r="AI139" i="13"/>
  <c r="R141" i="13" l="1"/>
  <c r="S140" i="13"/>
  <c r="T140" i="13" s="1"/>
  <c r="X140" i="13" s="1"/>
  <c r="Y140" i="13" s="1"/>
  <c r="AF141" i="13"/>
  <c r="AI140" i="13"/>
  <c r="K142" i="13"/>
  <c r="O142" i="13" s="1"/>
  <c r="J143" i="13"/>
  <c r="R142" i="13" l="1"/>
  <c r="S141" i="13"/>
  <c r="T141" i="13" s="1"/>
  <c r="X141" i="13" s="1"/>
  <c r="Y141" i="13" s="1"/>
  <c r="AF142" i="13"/>
  <c r="AI141" i="13"/>
  <c r="K143" i="13"/>
  <c r="O143" i="13" s="1"/>
  <c r="J144" i="13"/>
  <c r="R143" i="13" l="1"/>
  <c r="S142" i="13"/>
  <c r="T142" i="13" s="1"/>
  <c r="X142" i="13" s="1"/>
  <c r="Y142" i="13" s="1"/>
  <c r="AF143" i="13"/>
  <c r="AI142" i="13"/>
  <c r="K144" i="13"/>
  <c r="O144" i="13" s="1"/>
  <c r="J145" i="13"/>
  <c r="S143" i="13" l="1"/>
  <c r="T143" i="13" s="1"/>
  <c r="X143" i="13" s="1"/>
  <c r="Y143" i="13" s="1"/>
  <c r="R144" i="13"/>
  <c r="AF144" i="13"/>
  <c r="AI143" i="13"/>
  <c r="K145" i="13"/>
  <c r="O145" i="13" s="1"/>
  <c r="J146" i="13"/>
  <c r="S144" i="13" l="1"/>
  <c r="R145" i="13"/>
  <c r="AF145" i="13"/>
  <c r="AI144" i="13"/>
  <c r="K146" i="13"/>
  <c r="O146" i="13" s="1"/>
  <c r="J147" i="13"/>
  <c r="R146" i="13" l="1"/>
  <c r="S145" i="13"/>
  <c r="T144" i="13"/>
  <c r="X144" i="13" s="1"/>
  <c r="Y144" i="13" s="1"/>
  <c r="K147" i="13"/>
  <c r="O147" i="13" s="1"/>
  <c r="J148" i="13"/>
  <c r="AF146" i="13"/>
  <c r="AI145" i="13"/>
  <c r="T145" i="13" l="1"/>
  <c r="X145" i="13" s="1"/>
  <c r="Y145" i="13" s="1"/>
  <c r="S146" i="13"/>
  <c r="T146" i="13" s="1"/>
  <c r="X146" i="13" s="1"/>
  <c r="Y146" i="13" s="1"/>
  <c r="R147" i="13"/>
  <c r="AF147" i="13"/>
  <c r="AI146" i="13"/>
  <c r="K148" i="13"/>
  <c r="O148" i="13" s="1"/>
  <c r="J149" i="13"/>
  <c r="S147" i="13" l="1"/>
  <c r="T147" i="13" s="1"/>
  <c r="X147" i="13" s="1"/>
  <c r="Y147" i="13" s="1"/>
  <c r="R148" i="13"/>
  <c r="AF148" i="13"/>
  <c r="AI147" i="13"/>
  <c r="K149" i="13"/>
  <c r="O149" i="13" s="1"/>
  <c r="J150" i="13"/>
  <c r="S148" i="13" l="1"/>
  <c r="R149" i="13"/>
  <c r="AF149" i="13"/>
  <c r="AI148" i="13"/>
  <c r="J151" i="13"/>
  <c r="K150" i="13"/>
  <c r="O150" i="13" s="1"/>
  <c r="S149" i="13" l="1"/>
  <c r="T149" i="13" s="1"/>
  <c r="X149" i="13" s="1"/>
  <c r="Y149" i="13" s="1"/>
  <c r="R150" i="13"/>
  <c r="T148" i="13"/>
  <c r="X148" i="13" s="1"/>
  <c r="Y148" i="13" s="1"/>
  <c r="AF150" i="13"/>
  <c r="AI149" i="13"/>
  <c r="K151" i="13"/>
  <c r="O151" i="13" s="1"/>
  <c r="J152" i="13"/>
  <c r="R151" i="13" l="1"/>
  <c r="S150" i="13"/>
  <c r="K152" i="13"/>
  <c r="O152" i="13" s="1"/>
  <c r="J153" i="13"/>
  <c r="AF151" i="13"/>
  <c r="AI150" i="13"/>
  <c r="T150" i="13" l="1"/>
  <c r="X150" i="13" s="1"/>
  <c r="Y150" i="13" s="1"/>
  <c r="S151" i="13"/>
  <c r="T151" i="13" s="1"/>
  <c r="X151" i="13" s="1"/>
  <c r="Y151" i="13" s="1"/>
  <c r="R152" i="13"/>
  <c r="K153" i="13"/>
  <c r="O153" i="13" s="1"/>
  <c r="J154" i="13"/>
  <c r="AF152" i="13"/>
  <c r="AI151" i="13"/>
  <c r="S152" i="13" l="1"/>
  <c r="T152" i="13" s="1"/>
  <c r="X152" i="13" s="1"/>
  <c r="Y152" i="13" s="1"/>
  <c r="R153" i="13"/>
  <c r="AF153" i="13"/>
  <c r="AI152" i="13"/>
  <c r="K154" i="13"/>
  <c r="O154" i="13" s="1"/>
  <c r="J155" i="13"/>
  <c r="S153" i="13" l="1"/>
  <c r="R154" i="13"/>
  <c r="K155" i="13"/>
  <c r="O155" i="13" s="1"/>
  <c r="J156" i="13"/>
  <c r="AF154" i="13"/>
  <c r="AI153" i="13"/>
  <c r="S154" i="13" l="1"/>
  <c r="T154" i="13" s="1"/>
  <c r="X154" i="13" s="1"/>
  <c r="Y154" i="13" s="1"/>
  <c r="R155" i="13"/>
  <c r="T153" i="13"/>
  <c r="X153" i="13" s="1"/>
  <c r="Y153" i="13" s="1"/>
  <c r="K156" i="13"/>
  <c r="O156" i="13" s="1"/>
  <c r="J157" i="13"/>
  <c r="AF155" i="13"/>
  <c r="AI154" i="13"/>
  <c r="S155" i="13" l="1"/>
  <c r="R156" i="13"/>
  <c r="AF156" i="13"/>
  <c r="AI155" i="13"/>
  <c r="K157" i="13"/>
  <c r="O157" i="13" s="1"/>
  <c r="J158" i="13"/>
  <c r="S156" i="13" l="1"/>
  <c r="T156" i="13" s="1"/>
  <c r="X156" i="13" s="1"/>
  <c r="Y156" i="13" s="1"/>
  <c r="R157" i="13"/>
  <c r="T155" i="13"/>
  <c r="X155" i="13" s="1"/>
  <c r="Y155" i="13" s="1"/>
  <c r="AF157" i="13"/>
  <c r="AI156" i="13"/>
  <c r="K158" i="13"/>
  <c r="O158" i="13" s="1"/>
  <c r="J159" i="13"/>
  <c r="R158" i="13" l="1"/>
  <c r="S157" i="13"/>
  <c r="K159" i="13"/>
  <c r="O159" i="13" s="1"/>
  <c r="J160" i="13"/>
  <c r="AF158" i="13"/>
  <c r="AI157" i="13"/>
  <c r="T157" i="13" l="1"/>
  <c r="X157" i="13" s="1"/>
  <c r="Y157" i="13" s="1"/>
  <c r="S158" i="13"/>
  <c r="T158" i="13" s="1"/>
  <c r="X158" i="13" s="1"/>
  <c r="Y158" i="13" s="1"/>
  <c r="R159" i="13"/>
  <c r="K160" i="13"/>
  <c r="O160" i="13" s="1"/>
  <c r="J161" i="13"/>
  <c r="AF159" i="13"/>
  <c r="AI158" i="13"/>
  <c r="S159" i="13" l="1"/>
  <c r="R160" i="13"/>
  <c r="AF160" i="13"/>
  <c r="AI159" i="13"/>
  <c r="K161" i="13"/>
  <c r="O161" i="13" s="1"/>
  <c r="J162" i="13"/>
  <c r="R161" i="13" l="1"/>
  <c r="S160" i="13"/>
  <c r="T160" i="13" s="1"/>
  <c r="X160" i="13" s="1"/>
  <c r="Y160" i="13" s="1"/>
  <c r="T159" i="13"/>
  <c r="X159" i="13" s="1"/>
  <c r="Y159" i="13" s="1"/>
  <c r="K162" i="13"/>
  <c r="O162" i="13" s="1"/>
  <c r="J163" i="13"/>
  <c r="AF161" i="13"/>
  <c r="AI160" i="13"/>
  <c r="S161" i="13" l="1"/>
  <c r="T161" i="13" s="1"/>
  <c r="X161" i="13" s="1"/>
  <c r="Y161" i="13" s="1"/>
  <c r="R162" i="13"/>
  <c r="AF162" i="13"/>
  <c r="AI161" i="13"/>
  <c r="K163" i="13"/>
  <c r="O163" i="13" s="1"/>
  <c r="J164" i="13"/>
  <c r="S162" i="13" l="1"/>
  <c r="T162" i="13" s="1"/>
  <c r="X162" i="13" s="1"/>
  <c r="Y162" i="13" s="1"/>
  <c r="R163" i="13"/>
  <c r="K164" i="13"/>
  <c r="O164" i="13" s="1"/>
  <c r="J165" i="13"/>
  <c r="AF163" i="13"/>
  <c r="AI162" i="13"/>
  <c r="R164" i="13" l="1"/>
  <c r="S163" i="13"/>
  <c r="T163" i="13" s="1"/>
  <c r="X163" i="13" s="1"/>
  <c r="Y163" i="13" s="1"/>
  <c r="AF164" i="13"/>
  <c r="AI163" i="13"/>
  <c r="K165" i="13"/>
  <c r="O165" i="13" s="1"/>
  <c r="R165" i="13" l="1"/>
  <c r="S165" i="13" s="1"/>
  <c r="T165" i="13" s="1"/>
  <c r="X165" i="13" s="1"/>
  <c r="Y165" i="13" s="1"/>
  <c r="S164" i="13"/>
  <c r="T164" i="13" s="1"/>
  <c r="X164" i="13" s="1"/>
  <c r="D113" i="13"/>
  <c r="AF165" i="13"/>
  <c r="AI165" i="13" s="1"/>
  <c r="AI164" i="13"/>
  <c r="C113" i="13" l="1"/>
  <c r="E113" i="13" s="1"/>
  <c r="C127" i="13" s="1"/>
  <c r="Y164" i="13"/>
  <c r="F127" i="13" l="1"/>
  <c r="E21" i="24"/>
  <c r="E25" i="24" s="1"/>
  <c r="D113" i="18" l="1"/>
  <c r="C113" i="18" l="1"/>
  <c r="E113" i="18" s="1"/>
  <c r="C127" i="18" s="1"/>
  <c r="F21" i="24" l="1"/>
  <c r="F25" i="24" s="1"/>
  <c r="F127" i="18"/>
  <c r="J32" i="24" l="1"/>
  <c r="R21" i="24"/>
  <c r="J36" i="24" l="1"/>
  <c r="R36" i="24" s="1"/>
  <c r="K32" i="24"/>
  <c r="R25" i="2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Thomas M.</author>
  </authors>
  <commentList>
    <comment ref="F19" authorId="0" shapeId="0" xr:uid="{00000000-0006-0000-0300-000001000000}">
      <text>
        <r>
          <rPr>
            <b/>
            <sz val="9"/>
            <color indexed="81"/>
            <rFont val="Tahoma"/>
            <charset val="1"/>
          </rPr>
          <t>Thomas M.:</t>
        </r>
        <r>
          <rPr>
            <sz val="9"/>
            <color indexed="81"/>
            <rFont val="Tahoma"/>
            <charset val="1"/>
          </rPr>
          <t xml:space="preserve">
source : https://base-sylviculture-genetique.fcba.fr/wp-content/uploads/2015/05/Fauconnier-synth%C3%A9se-s%C3%A9quoia-sempervirens.pdf</t>
        </r>
      </text>
    </comment>
  </commentList>
</comments>
</file>

<file path=xl/sharedStrings.xml><?xml version="1.0" encoding="utf-8"?>
<sst xmlns="http://schemas.openxmlformats.org/spreadsheetml/2006/main" count="1657" uniqueCount="238">
  <si>
    <t>Vignes et vergers</t>
  </si>
  <si>
    <t>Cultures</t>
  </si>
  <si>
    <t>Prairies permanentes</t>
  </si>
  <si>
    <t>S(n)</t>
  </si>
  <si>
    <t xml:space="preserve">Arbousier </t>
  </si>
  <si>
    <t xml:space="preserve">Essence </t>
  </si>
  <si>
    <r>
      <t>Infradensité (tMS/m</t>
    </r>
    <r>
      <rPr>
        <b/>
        <sz val="7"/>
        <color rgb="FF000000"/>
        <rFont val="Times New Roman"/>
        <family val="1"/>
      </rPr>
      <t>3</t>
    </r>
    <r>
      <rPr>
        <b/>
        <sz val="11"/>
        <color rgb="FF000000"/>
        <rFont val="Times New Roman"/>
        <family val="1"/>
      </rPr>
      <t xml:space="preserve">) </t>
    </r>
  </si>
  <si>
    <t xml:space="preserve">Alisier torminal </t>
  </si>
  <si>
    <t xml:space="preserve">Aulne vert </t>
  </si>
  <si>
    <t xml:space="preserve">Grands aulnes </t>
  </si>
  <si>
    <t xml:space="preserve">Bouleaux </t>
  </si>
  <si>
    <t xml:space="preserve">Cèdre de l’Atlas </t>
  </si>
  <si>
    <t xml:space="preserve">Charme </t>
  </si>
  <si>
    <t xml:space="preserve">Charme-houblon </t>
  </si>
  <si>
    <t xml:space="preserve">Châtaignier </t>
  </si>
  <si>
    <t xml:space="preserve">Chêne chevelu </t>
  </si>
  <si>
    <t xml:space="preserve">Chêne-liège </t>
  </si>
  <si>
    <t xml:space="preserve">Chêne pédonculé </t>
  </si>
  <si>
    <t xml:space="preserve">Chêne pubescent </t>
  </si>
  <si>
    <t xml:space="preserve">Chêne rouge d’Amérique </t>
  </si>
  <si>
    <t xml:space="preserve">Chêne rouvre (sessile) </t>
  </si>
  <si>
    <t xml:space="preserve">Chêne tauzin </t>
  </si>
  <si>
    <t xml:space="preserve">Chêne vert </t>
  </si>
  <si>
    <t xml:space="preserve">Chênes indifférenciés </t>
  </si>
  <si>
    <t xml:space="preserve">Cornouiller mâle </t>
  </si>
  <si>
    <t xml:space="preserve">Cyprès </t>
  </si>
  <si>
    <t xml:space="preserve">Cytise aubour </t>
  </si>
  <si>
    <t xml:space="preserve">Douglas </t>
  </si>
  <si>
    <t xml:space="preserve">Epicéa commun </t>
  </si>
  <si>
    <t xml:space="preserve">Epicéa de Sitka </t>
  </si>
  <si>
    <t xml:space="preserve">Grands érables </t>
  </si>
  <si>
    <t xml:space="preserve">Petits érables </t>
  </si>
  <si>
    <t xml:space="preserve">Eucalyptus </t>
  </si>
  <si>
    <t xml:space="preserve">Genévrier thurifère </t>
  </si>
  <si>
    <t xml:space="preserve">Hêtre </t>
  </si>
  <si>
    <t xml:space="preserve">Frênes </t>
  </si>
  <si>
    <t xml:space="preserve">Fruitiers </t>
  </si>
  <si>
    <t xml:space="preserve">If </t>
  </si>
  <si>
    <t xml:space="preserve">Mélèze d’Europe </t>
  </si>
  <si>
    <t xml:space="preserve">Mélèze du Japon </t>
  </si>
  <si>
    <t xml:space="preserve">Merisier </t>
  </si>
  <si>
    <t xml:space="preserve">Micocoulier </t>
  </si>
  <si>
    <t xml:space="preserve">Mûrier </t>
  </si>
  <si>
    <t xml:space="preserve">Noisetier </t>
  </si>
  <si>
    <t xml:space="preserve">Noyer </t>
  </si>
  <si>
    <t xml:space="preserve">Olivier </t>
  </si>
  <si>
    <t xml:space="preserve">Ormes </t>
  </si>
  <si>
    <t xml:space="preserve">Peupliers cultivés </t>
  </si>
  <si>
    <t xml:space="preserve">Peupliers non cultivés </t>
  </si>
  <si>
    <t xml:space="preserve">Pin d’Alep </t>
  </si>
  <si>
    <t xml:space="preserve">Pin cembro </t>
  </si>
  <si>
    <t xml:space="preserve">Pin à crochets </t>
  </si>
  <si>
    <t xml:space="preserve">Pin laricio </t>
  </si>
  <si>
    <t xml:space="preserve">Pin maritime </t>
  </si>
  <si>
    <t xml:space="preserve">Pin mugho </t>
  </si>
  <si>
    <t xml:space="preserve">Pin noir d’Autriche </t>
  </si>
  <si>
    <t xml:space="preserve">Pin pignon </t>
  </si>
  <si>
    <t xml:space="preserve">Pin sylvestre </t>
  </si>
  <si>
    <t xml:space="preserve">Pin Weymouth </t>
  </si>
  <si>
    <t xml:space="preserve">Platanes </t>
  </si>
  <si>
    <t xml:space="preserve">Robinier faux acacia </t>
  </si>
  <si>
    <t xml:space="preserve">Sapin méditerranéen </t>
  </si>
  <si>
    <t xml:space="preserve">Sapin de Nordmann </t>
  </si>
  <si>
    <t xml:space="preserve">Sapin pectiné </t>
  </si>
  <si>
    <t xml:space="preserve">Sapin de Vancouver </t>
  </si>
  <si>
    <t xml:space="preserve">Saules </t>
  </si>
  <si>
    <t xml:space="preserve">Tamaris </t>
  </si>
  <si>
    <t xml:space="preserve">Tilleuls </t>
  </si>
  <si>
    <t xml:space="preserve">Tremble </t>
  </si>
  <si>
    <t xml:space="preserve">Conifères (moyenne) </t>
  </si>
  <si>
    <t xml:space="preserve">Feuillus (moyenne) </t>
  </si>
  <si>
    <t xml:space="preserve">Infradensité moyenne </t>
  </si>
  <si>
    <t>S(ref)</t>
  </si>
  <si>
    <t>Sol</t>
  </si>
  <si>
    <t>Litière</t>
  </si>
  <si>
    <t>Risques généraux</t>
  </si>
  <si>
    <t>Année</t>
  </si>
  <si>
    <t>OUI</t>
  </si>
  <si>
    <t>BO</t>
  </si>
  <si>
    <t>BE</t>
  </si>
  <si>
    <t>BI - papier</t>
  </si>
  <si>
    <t>BI - panneaux</t>
  </si>
  <si>
    <t>BI - générique</t>
  </si>
  <si>
    <t>V(7)</t>
  </si>
  <si>
    <t>Commune</t>
  </si>
  <si>
    <t>DONNEES PRINCIPALES</t>
  </si>
  <si>
    <t xml:space="preserve">Classe de fertilité : </t>
  </si>
  <si>
    <t xml:space="preserve">Risque incendie : </t>
  </si>
  <si>
    <t xml:space="preserve">Taille : </t>
  </si>
  <si>
    <t>Rabais 1</t>
  </si>
  <si>
    <t>Rabais 2</t>
  </si>
  <si>
    <t>Rabais 3</t>
  </si>
  <si>
    <t>Rabais 4</t>
  </si>
  <si>
    <t>Rabais appliqué</t>
  </si>
  <si>
    <t xml:space="preserve">Obligatoire </t>
  </si>
  <si>
    <t xml:space="preserve">Risque d’incendie </t>
  </si>
  <si>
    <t>Justification de la classe de production</t>
  </si>
  <si>
    <t xml:space="preserve"> a. par l'écosystème forestier (avant rabais) :</t>
  </si>
  <si>
    <t xml:space="preserve">2) Réductions d'émissions de l'Empreinte (REE) générables : </t>
  </si>
  <si>
    <t>Non concerné</t>
  </si>
  <si>
    <t xml:space="preserve">Analyse économique </t>
  </si>
  <si>
    <t xml:space="preserve">Sous-total : </t>
  </si>
  <si>
    <t>Sous-total :</t>
  </si>
  <si>
    <t>Sous-total</t>
  </si>
  <si>
    <t>BR(n)</t>
  </si>
  <si>
    <t>BA(n)</t>
  </si>
  <si>
    <t>L(n)</t>
  </si>
  <si>
    <t>M(n)</t>
  </si>
  <si>
    <t>BA(ref)</t>
  </si>
  <si>
    <t>BR(ref)</t>
  </si>
  <si>
    <t>L(ref)</t>
  </si>
  <si>
    <t>M(ref)</t>
  </si>
  <si>
    <t>Stock(n)</t>
  </si>
  <si>
    <t>Stock(ref)</t>
  </si>
  <si>
    <t>début</t>
  </si>
  <si>
    <t>fin</t>
  </si>
  <si>
    <t>Vtot</t>
  </si>
  <si>
    <t>FEB</t>
  </si>
  <si>
    <t>Accroissement courant</t>
  </si>
  <si>
    <t>Vtot(n)</t>
  </si>
  <si>
    <t>DELTA</t>
  </si>
  <si>
    <t>Source :</t>
  </si>
  <si>
    <t>Table utilisée :</t>
  </si>
  <si>
    <t>Nul</t>
  </si>
  <si>
    <t>Biomasse</t>
  </si>
  <si>
    <t>REA Produits bois</t>
  </si>
  <si>
    <t>RABAIS APPLICABLES</t>
  </si>
  <si>
    <t>b. par les produits bois (avant rabais) :</t>
  </si>
  <si>
    <t>RECAPITULATIF REDUCTIONS D'EMISSIONS</t>
  </si>
  <si>
    <t>REA Foret</t>
  </si>
  <si>
    <t>REA produits</t>
  </si>
  <si>
    <t>Essence</t>
  </si>
  <si>
    <t>PROJET</t>
  </si>
  <si>
    <t>ACTUEL</t>
  </si>
  <si>
    <t>REFERENCE</t>
  </si>
  <si>
    <t>Forêt tempérée</t>
  </si>
  <si>
    <t>Durée de révolution</t>
  </si>
  <si>
    <t>Litière existante</t>
  </si>
  <si>
    <t>totale</t>
  </si>
  <si>
    <t>Accroissement annuel courant</t>
  </si>
  <si>
    <t>Facteur exp. Branche</t>
  </si>
  <si>
    <t>Accroissement</t>
  </si>
  <si>
    <t>TABLE D'ACCROISSEMENT ANNUEL COURANT PAR INTERVALLE</t>
  </si>
  <si>
    <t>Surface concernée</t>
  </si>
  <si>
    <t>SCENARIO REA(forêt) PROJET</t>
  </si>
  <si>
    <t>S(Projet)</t>
  </si>
  <si>
    <t>V éclairci 
(m³/ha)</t>
  </si>
  <si>
    <t>% Sciages</t>
  </si>
  <si>
    <t>% Panneaux</t>
  </si>
  <si>
    <t>% Pâte à 
papier</t>
  </si>
  <si>
    <t>Stock 
sciages (tCO₂/ha)</t>
  </si>
  <si>
    <t>Stock 
panneaux (tCO₂/ha)</t>
  </si>
  <si>
    <t>Stocks pâte 
à papier (tCO₂/ha)</t>
  </si>
  <si>
    <t>Stock produits 
bois (tCO₂/ha)</t>
  </si>
  <si>
    <t>Equilibre sol</t>
  </si>
  <si>
    <t>Infradensité (tMS/m³)</t>
  </si>
  <si>
    <t>Volume d'éclaircie</t>
  </si>
  <si>
    <t>Coef. Subs.</t>
  </si>
  <si>
    <t>t(1/2)</t>
  </si>
  <si>
    <t>SCENARIO REA(produits) PROJET</t>
  </si>
  <si>
    <t>REI substitution</t>
  </si>
  <si>
    <t>% Bois énergie</t>
  </si>
  <si>
    <t>Substit.
sciages (tCO₂/ha)</t>
  </si>
  <si>
    <t>Substit.
panneaux (tCO₂/ha)</t>
  </si>
  <si>
    <t>Substit. papier (tCO₂/ha)</t>
  </si>
  <si>
    <t>Substit. Énergie (tCO₂/ha)</t>
  </si>
  <si>
    <t>Delta</t>
  </si>
  <si>
    <t>Sur une révolution</t>
  </si>
  <si>
    <t>Sur 30 ans</t>
  </si>
  <si>
    <t>REA Forêt</t>
  </si>
  <si>
    <t>RE générables</t>
  </si>
  <si>
    <t>SCENARIO REI(substitution) PROJET</t>
  </si>
  <si>
    <t>SCENARIO REA REFERENCE</t>
  </si>
  <si>
    <t>DONNEES D'ENTREE</t>
  </si>
  <si>
    <t>Surface</t>
  </si>
  <si>
    <t>REA (Forêt)</t>
  </si>
  <si>
    <t>REA (Produits)</t>
  </si>
  <si>
    <t>REI (substitution)</t>
  </si>
  <si>
    <t>Nature des sols</t>
  </si>
  <si>
    <t>Département</t>
  </si>
  <si>
    <t>Région</t>
  </si>
  <si>
    <t>TOTAL REG avant rabais :</t>
  </si>
  <si>
    <t>REDUCTIONS D'EMISSIONS GENERABLES AVANT RABAIS</t>
  </si>
  <si>
    <t>RECAPITULATIFS DES RESULTATS PAR ESSENCE ET NATURE DE SOLS</t>
  </si>
  <si>
    <t>1) Réductions d'émissions anticipées (REA) générables</t>
  </si>
  <si>
    <t>TABLES DE PRODUCTION EMPLOYEES</t>
  </si>
  <si>
    <t xml:space="preserve">TOTAL REG après rabais : </t>
  </si>
  <si>
    <t>Volume Sciage (m3/ha)</t>
  </si>
  <si>
    <t>Volume Panneaux (m3/ha)</t>
  </si>
  <si>
    <t>Volume Papier (m3/ha)</t>
  </si>
  <si>
    <t>Volume Energie (m3/ha)</t>
  </si>
  <si>
    <t>Avant rabais</t>
  </si>
  <si>
    <t>Après rabais</t>
  </si>
  <si>
    <t>table</t>
  </si>
  <si>
    <t xml:space="preserve">source : </t>
  </si>
  <si>
    <t>Type</t>
  </si>
  <si>
    <t>Feuillus</t>
  </si>
  <si>
    <t>Résineux</t>
  </si>
  <si>
    <t>Peupliers</t>
  </si>
  <si>
    <t>Pin Maritime intensif</t>
  </si>
  <si>
    <t>Coefficients de substitution 30 ans</t>
  </si>
  <si>
    <t>Coefficient appliqué</t>
  </si>
  <si>
    <t>0,62</t>
  </si>
  <si>
    <t>VAN référence</t>
  </si>
  <si>
    <t>DeltaVAN</t>
  </si>
  <si>
    <t>Destination biomasse éclaircies (avant transformation)</t>
  </si>
  <si>
    <t>néant</t>
  </si>
  <si>
    <t>Moyenne sur 30 ans</t>
  </si>
  <si>
    <t>VAN projet</t>
  </si>
  <si>
    <t xml:space="preserve">Tables de production brittaniques </t>
  </si>
  <si>
    <t>Hamilton and Christies - Forest management tables (Grande-Bretagne)</t>
  </si>
  <si>
    <t>Landes (40)</t>
  </si>
  <si>
    <t>Arsague</t>
  </si>
  <si>
    <t>Aquitaine</t>
  </si>
  <si>
    <t>Très forte</t>
  </si>
  <si>
    <t>http://www.landes.gouv.fr/IMG/pdf/annexe_3_-_guide_sdis.pdf</t>
  </si>
  <si>
    <t>Sequoia</t>
  </si>
  <si>
    <t>source : https://base-sylviculture-genetique.fcba.fr/wp-content/uploads/2015/05/Fauconnier-synth%C3%A9se-s%C3%A9quoia-sempervirens.pdf</t>
  </si>
  <si>
    <t>page 5</t>
  </si>
  <si>
    <t>Pin Taeda</t>
  </si>
  <si>
    <t>Sequoia sempervirens</t>
  </si>
  <si>
    <t>inconnue</t>
  </si>
  <si>
    <t xml:space="preserve">NON  </t>
  </si>
  <si>
    <t>https://www.fcba.fr/wp-content/uploads/2020/10/fcbainfo_2014_2_la_sylviculture_du_pin_taeda_en_aquitaine_jmdeboisseson.pdf</t>
  </si>
  <si>
    <t>Table créée à partir des données du FCBA pour le pin taeda et de données fournies par l'expert forestier. La placette Arsague de l'étude du FCBA est située à proximité du terrain à planter et appartient au même propriétaire. L'expert dispose donc de données précises sur la croissance du pin taeda sur cette commune et sur des sols similaires.</t>
  </si>
  <si>
    <t>Tables de production pour le Sapin de Vancouver (équivalence proposée par les tables anglaises pour le Séquoia toujours vert</t>
  </si>
  <si>
    <t xml:space="preserve">Classe de fertilité 30 (très forte) </t>
  </si>
  <si>
    <r>
      <rPr>
        <u/>
        <sz val="11"/>
        <color theme="1"/>
        <rFont val="Gill Sans MT"/>
        <family val="2"/>
      </rPr>
      <t>Etat initial</t>
    </r>
    <r>
      <rPr>
        <sz val="11"/>
        <color theme="1"/>
        <rFont val="Gill Sans MT"/>
        <family val="2"/>
      </rPr>
      <t xml:space="preserve"> : cultures de maïs</t>
    </r>
  </si>
  <si>
    <r>
      <rPr>
        <u/>
        <sz val="11"/>
        <color theme="1"/>
        <rFont val="Gill Sans MT"/>
        <family val="2"/>
      </rPr>
      <t>Scénario de référence</t>
    </r>
    <r>
      <rPr>
        <sz val="11"/>
        <color theme="1"/>
        <rFont val="Gill Sans MT"/>
        <family val="2"/>
      </rPr>
      <t xml:space="preserve"> : maintien des cultures</t>
    </r>
  </si>
  <si>
    <r>
      <rPr>
        <u/>
        <sz val="11"/>
        <color theme="1"/>
        <rFont val="Gill Sans MT"/>
        <family val="2"/>
      </rPr>
      <t>Scénario projet</t>
    </r>
    <r>
      <rPr>
        <sz val="11"/>
        <color theme="1"/>
        <rFont val="Gill Sans MT"/>
        <family val="2"/>
      </rPr>
      <t xml:space="preserve"> : boisement</t>
    </r>
  </si>
  <si>
    <t>Tables de production pour l'Erable Sycomore (rythme de croissance et production équivalent au plan de coupe prévu par l'expert). 
La classe de fertilité retenue (moyenne), est en phase avec les prévisions de production en volume fournies par l'expert.</t>
  </si>
  <si>
    <t>Tulipier de Virginie</t>
  </si>
  <si>
    <t>https://www.timberpolis.fr/s208301/-Liriodendron-tulipifera</t>
  </si>
  <si>
    <t>la commune n'est pas référencé comme étant à risque - cf tableau à droite</t>
  </si>
  <si>
    <t>comparaison de croissance et productivité entre l'erable sycomore et le tulipier de virginie - source : https://www.fichierecologique.be/</t>
  </si>
  <si>
    <t>https://www.dfci-aquitaine.fr/wp-content/uploads/2021/01/PidPFCI_24-33-40-47_valide_cle44f665.pdf</t>
  </si>
  <si>
    <t>Un PidPFCI est existant mais la commune n'apparaît pas dans la liste des communes soumises au risque incendie de forêt (Sdis 2011)</t>
  </si>
  <si>
    <t>RISQUE INCENDIE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</si>
</sst>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_-* #,##0.00\ _€_-;\-* #,##0.00\ _€_-;_-* &quot;-&quot;??\ _€_-;_-@_-"/>
    <numFmt numFmtId="165" formatCode="_-* #,##0.00_-;\-* #,##0.00_-;_-* &quot;-&quot;??_-;_-@_-"/>
    <numFmt numFmtId="166" formatCode="0_/&quot; tC/ha&quot;"/>
    <numFmt numFmtId="167" formatCode="0.00&quot; ha&quot;"/>
    <numFmt numFmtId="168" formatCode="_-* #,##0\ _€_-;\-* #,##0\ _€_-;_-* &quot;-&quot;??\ _€_-;_-@_-"/>
    <numFmt numFmtId="169" formatCode="0&quot; m3&quot;"/>
    <numFmt numFmtId="170" formatCode="_-* #,##0&quot; tCO2/ha&quot;\ _€_-;\-* #,##0&quot; tCO2/ha&quot;\ _€_-;_-* &quot;-&quot;??\ _€_-;_-@_-"/>
    <numFmt numFmtId="171" formatCode="0.00&quot; tC02&quot;"/>
    <numFmt numFmtId="172" formatCode="0&quot; ans&quot;"/>
    <numFmt numFmtId="173" formatCode="0.00&quot; m3/an&quot;"/>
    <numFmt numFmtId="174" formatCode="0.0&quot; m3&quot;"/>
    <numFmt numFmtId="175" formatCode="#,##0\ &quot;€&quot;"/>
  </numFmts>
  <fonts count="30">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b/>
      <sz val="11"/>
      <color rgb="FF000000"/>
      <name val="Times New Roman"/>
      <family val="1"/>
    </font>
    <font>
      <sz val="11"/>
      <color rgb="FF000000"/>
      <name val="Times New Roman"/>
      <family val="1"/>
    </font>
    <font>
      <b/>
      <sz val="7"/>
      <color rgb="FF000000"/>
      <name val="Times New Roman"/>
      <family val="1"/>
    </font>
    <font>
      <b/>
      <sz val="11"/>
      <color rgb="FFFF0000"/>
      <name val="Calibri"/>
      <family val="2"/>
      <scheme val="minor"/>
    </font>
    <font>
      <i/>
      <sz val="11"/>
      <color theme="1"/>
      <name val="Calibri"/>
      <family val="2"/>
      <scheme val="minor"/>
    </font>
    <font>
      <i/>
      <sz val="11"/>
      <name val="Calibri"/>
      <family val="2"/>
      <scheme val="minor"/>
    </font>
    <font>
      <sz val="11"/>
      <name val="Calibri"/>
      <family val="2"/>
      <scheme val="minor"/>
    </font>
    <font>
      <b/>
      <sz val="11"/>
      <color theme="1"/>
      <name val="Gill Sans MT"/>
      <family val="2"/>
    </font>
    <font>
      <sz val="11"/>
      <color theme="1"/>
      <name val="Gill Sans MT"/>
      <family val="2"/>
    </font>
    <font>
      <sz val="10"/>
      <color theme="1"/>
      <name val="Gill Sans MT"/>
      <family val="2"/>
    </font>
    <font>
      <i/>
      <sz val="11"/>
      <color theme="1"/>
      <name val="Gill Sans MT"/>
      <family val="2"/>
    </font>
    <font>
      <u/>
      <sz val="11"/>
      <color theme="1"/>
      <name val="Gill Sans MT"/>
      <family val="2"/>
    </font>
    <font>
      <u/>
      <sz val="11"/>
      <color theme="10"/>
      <name val="Gill Sans MT"/>
      <family val="2"/>
    </font>
    <font>
      <b/>
      <sz val="11"/>
      <name val="Calibri"/>
      <family val="2"/>
      <scheme val="minor"/>
    </font>
    <font>
      <b/>
      <i/>
      <sz val="11"/>
      <color theme="1"/>
      <name val="Calibri"/>
      <family val="2"/>
      <scheme val="minor"/>
    </font>
    <font>
      <b/>
      <sz val="10"/>
      <name val="Calibri"/>
      <family val="2"/>
      <scheme val="minor"/>
    </font>
    <font>
      <sz val="10"/>
      <name val="Calibri"/>
      <family val="2"/>
      <scheme val="minor"/>
    </font>
    <font>
      <b/>
      <sz val="12"/>
      <color theme="1"/>
      <name val="Calibri"/>
      <family val="2"/>
      <scheme val="minor"/>
    </font>
    <font>
      <sz val="12"/>
      <color theme="1"/>
      <name val="Calibri"/>
      <family val="2"/>
      <scheme val="minor"/>
    </font>
    <font>
      <sz val="10"/>
      <color theme="1"/>
      <name val="Calibri"/>
      <family val="2"/>
      <scheme val="minor"/>
    </font>
    <font>
      <b/>
      <u/>
      <sz val="11"/>
      <color theme="1"/>
      <name val="Calibri"/>
      <family val="2"/>
      <scheme val="minor"/>
    </font>
    <font>
      <b/>
      <sz val="11"/>
      <color rgb="FF000000"/>
      <name val="Calibri"/>
      <family val="2"/>
      <scheme val="minor"/>
    </font>
    <font>
      <sz val="11"/>
      <color rgb="FFFF0000"/>
      <name val="Gill Sans MT"/>
      <family val="2"/>
    </font>
    <font>
      <sz val="9"/>
      <color indexed="81"/>
      <name val="Tahoma"/>
      <charset val="1"/>
    </font>
    <font>
      <b/>
      <sz val="9"/>
      <color indexed="81"/>
      <name val="Tahoma"/>
      <charset val="1"/>
    </font>
  </fonts>
  <fills count="5">
    <fill>
      <patternFill patternType="none"/>
    </fill>
    <fill>
      <patternFill patternType="gray125"/>
    </fill>
    <fill>
      <patternFill patternType="solid">
        <fgColor rgb="FFFFFF00"/>
        <bgColor indexed="64"/>
      </patternFill>
    </fill>
    <fill>
      <patternFill patternType="solid">
        <fgColor theme="2"/>
        <bgColor indexed="64"/>
      </patternFill>
    </fill>
    <fill>
      <patternFill patternType="solid">
        <fgColor theme="4" tint="0.79998168889431442"/>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dotted">
        <color indexed="64"/>
      </right>
      <top style="hair">
        <color indexed="64"/>
      </top>
      <bottom style="hair">
        <color indexed="64"/>
      </bottom>
      <diagonal/>
    </border>
    <border>
      <left style="dotted">
        <color indexed="64"/>
      </left>
      <right style="dotted">
        <color indexed="64"/>
      </right>
      <top style="hair">
        <color indexed="64"/>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hair">
        <color indexed="64"/>
      </top>
      <bottom style="hair">
        <color indexed="64"/>
      </bottom>
      <diagonal/>
    </border>
    <border>
      <left style="dotted">
        <color indexed="64"/>
      </left>
      <right/>
      <top style="hair">
        <color indexed="64"/>
      </top>
      <bottom style="hair">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style="hair">
        <color indexed="64"/>
      </right>
      <top/>
      <bottom style="hair">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hair">
        <color indexed="64"/>
      </bottom>
      <diagonal/>
    </border>
    <border>
      <left/>
      <right style="medium">
        <color indexed="64"/>
      </right>
      <top style="hair">
        <color indexed="64"/>
      </top>
      <bottom style="medium">
        <color indexed="64"/>
      </bottom>
      <diagonal/>
    </border>
    <border>
      <left/>
      <right style="hair">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bottom style="thin">
        <color indexed="64"/>
      </bottom>
      <diagonal/>
    </border>
    <border>
      <left style="thin">
        <color indexed="64"/>
      </left>
      <right style="thin">
        <color indexed="64"/>
      </right>
      <top/>
      <bottom style="hair">
        <color indexed="64"/>
      </bottom>
      <diagonal/>
    </border>
    <border>
      <left/>
      <right style="thin">
        <color theme="4" tint="0.39997558519241921"/>
      </right>
      <top style="thin">
        <color theme="4" tint="0.39997558519241921"/>
      </top>
      <bottom style="thin">
        <color theme="4" tint="0.39997558519241921"/>
      </bottom>
      <diagonal/>
    </border>
  </borders>
  <cellStyleXfs count="5">
    <xf numFmtId="0" fontId="0" fillId="0" borderId="0"/>
    <xf numFmtId="164" fontId="1" fillId="0" borderId="0" applyFont="0" applyFill="0" applyBorder="0" applyAlignment="0" applyProtection="0"/>
    <xf numFmtId="9" fontId="1" fillId="0" borderId="0" applyFont="0" applyFill="0" applyBorder="0" applyAlignment="0" applyProtection="0"/>
    <xf numFmtId="0" fontId="4" fillId="0" borderId="0" applyNumberFormat="0" applyFill="0" applyBorder="0" applyAlignment="0" applyProtection="0"/>
    <xf numFmtId="165" fontId="1" fillId="0" borderId="0" applyFont="0" applyFill="0" applyBorder="0" applyAlignment="0" applyProtection="0"/>
  </cellStyleXfs>
  <cellXfs count="281">
    <xf numFmtId="0" fontId="0" fillId="0" borderId="0" xfId="0"/>
    <xf numFmtId="0" fontId="4" fillId="0" borderId="0" xfId="3"/>
    <xf numFmtId="0" fontId="0" fillId="0" borderId="0" xfId="0" applyAlignment="1">
      <alignment horizontal="right"/>
    </xf>
    <xf numFmtId="0" fontId="5" fillId="0" borderId="0" xfId="0" applyFont="1" applyAlignment="1">
      <alignment vertical="center" wrapText="1"/>
    </xf>
    <xf numFmtId="0" fontId="6" fillId="0" borderId="0" xfId="0" applyFont="1" applyAlignment="1">
      <alignment vertical="center" wrapText="1"/>
    </xf>
    <xf numFmtId="0" fontId="2" fillId="0" borderId="0" xfId="0" applyFont="1"/>
    <xf numFmtId="9" fontId="0" fillId="0" borderId="0" xfId="2" applyFont="1"/>
    <xf numFmtId="164" fontId="0" fillId="0" borderId="0" xfId="0" applyNumberFormat="1"/>
    <xf numFmtId="164" fontId="0" fillId="0" borderId="0" xfId="1" applyNumberFormat="1" applyFont="1"/>
    <xf numFmtId="0" fontId="13" fillId="0" borderId="6" xfId="0" applyFont="1" applyBorder="1"/>
    <xf numFmtId="0" fontId="13" fillId="0" borderId="7" xfId="0" applyFont="1" applyBorder="1"/>
    <xf numFmtId="0" fontId="13" fillId="0" borderId="8" xfId="0" applyFont="1" applyBorder="1"/>
    <xf numFmtId="0" fontId="13" fillId="0" borderId="9" xfId="0" applyFont="1" applyBorder="1"/>
    <xf numFmtId="0" fontId="13" fillId="0" borderId="0" xfId="0" applyFont="1" applyBorder="1"/>
    <xf numFmtId="0" fontId="13" fillId="0" borderId="10" xfId="0" applyFont="1" applyBorder="1"/>
    <xf numFmtId="0" fontId="13" fillId="0" borderId="11" xfId="0" applyFont="1" applyBorder="1"/>
    <xf numFmtId="0" fontId="13" fillId="0" borderId="12" xfId="0" applyFont="1" applyBorder="1"/>
    <xf numFmtId="0" fontId="13" fillId="0" borderId="13" xfId="0" applyFont="1" applyBorder="1"/>
    <xf numFmtId="0" fontId="13" fillId="0" borderId="0" xfId="0" applyFont="1"/>
    <xf numFmtId="0" fontId="12" fillId="0" borderId="0" xfId="0" applyFont="1" applyBorder="1"/>
    <xf numFmtId="0" fontId="14" fillId="0" borderId="16" xfId="0" applyFont="1" applyBorder="1" applyAlignment="1">
      <alignment horizontal="center" vertical="center" wrapText="1"/>
    </xf>
    <xf numFmtId="0" fontId="3" fillId="0" borderId="0" xfId="0" applyFont="1" applyAlignment="1"/>
    <xf numFmtId="164" fontId="0" fillId="0" borderId="0" xfId="1" applyNumberFormat="1" applyFont="1" applyAlignment="1">
      <alignment horizontal="center"/>
    </xf>
    <xf numFmtId="0" fontId="3" fillId="0" borderId="0" xfId="0" applyFont="1" applyAlignment="1">
      <alignment horizontal="center" wrapText="1"/>
    </xf>
    <xf numFmtId="0" fontId="0" fillId="0" borderId="0" xfId="0" applyAlignment="1">
      <alignment horizontal="center"/>
    </xf>
    <xf numFmtId="1" fontId="0" fillId="0" borderId="0" xfId="0" applyNumberFormat="1"/>
    <xf numFmtId="0" fontId="16" fillId="0" borderId="0" xfId="0" applyFont="1" applyBorder="1"/>
    <xf numFmtId="0" fontId="12" fillId="0" borderId="0" xfId="0" applyFont="1"/>
    <xf numFmtId="0" fontId="16" fillId="0" borderId="0" xfId="0" applyFont="1"/>
    <xf numFmtId="171" fontId="12" fillId="0" borderId="0" xfId="0" applyNumberFormat="1" applyFont="1" applyBorder="1"/>
    <xf numFmtId="0" fontId="12" fillId="0" borderId="0" xfId="0" applyFont="1" applyBorder="1" applyAlignment="1">
      <alignment horizontal="right"/>
    </xf>
    <xf numFmtId="164" fontId="0" fillId="0" borderId="0" xfId="1" applyNumberFormat="1" applyFont="1" applyBorder="1" applyAlignment="1">
      <alignment horizontal="center"/>
    </xf>
    <xf numFmtId="164" fontId="0" fillId="0" borderId="27" xfId="1" applyNumberFormat="1" applyFont="1" applyBorder="1" applyAlignment="1">
      <alignment horizontal="center"/>
    </xf>
    <xf numFmtId="164" fontId="0" fillId="0" borderId="2" xfId="1" applyNumberFormat="1" applyFont="1" applyBorder="1" applyAlignment="1">
      <alignment horizontal="center"/>
    </xf>
    <xf numFmtId="164" fontId="0" fillId="0" borderId="35" xfId="1" applyNumberFormat="1" applyFont="1" applyBorder="1" applyAlignment="1">
      <alignment horizontal="center"/>
    </xf>
    <xf numFmtId="164" fontId="0" fillId="0" borderId="38" xfId="1" applyNumberFormat="1" applyFont="1" applyBorder="1" applyAlignment="1">
      <alignment horizontal="center"/>
    </xf>
    <xf numFmtId="164" fontId="0" fillId="0" borderId="23" xfId="0" applyNumberFormat="1" applyBorder="1"/>
    <xf numFmtId="164" fontId="0" fillId="0" borderId="24" xfId="0" applyNumberFormat="1" applyBorder="1"/>
    <xf numFmtId="0" fontId="0" fillId="0" borderId="33" xfId="0" applyBorder="1"/>
    <xf numFmtId="0" fontId="0" fillId="0" borderId="34" xfId="0" applyBorder="1"/>
    <xf numFmtId="169" fontId="0" fillId="0" borderId="34" xfId="0" applyNumberFormat="1" applyBorder="1"/>
    <xf numFmtId="0" fontId="0" fillId="0" borderId="36" xfId="0" applyBorder="1"/>
    <xf numFmtId="169" fontId="0" fillId="0" borderId="37" xfId="0" applyNumberFormat="1" applyBorder="1"/>
    <xf numFmtId="0" fontId="0" fillId="0" borderId="39" xfId="0" applyBorder="1"/>
    <xf numFmtId="169" fontId="0" fillId="0" borderId="40" xfId="0" applyNumberFormat="1" applyBorder="1"/>
    <xf numFmtId="0" fontId="0" fillId="0" borderId="42" xfId="0" applyBorder="1" applyAlignment="1">
      <alignment horizontal="center"/>
    </xf>
    <xf numFmtId="0" fontId="0" fillId="0" borderId="43" xfId="0" applyBorder="1" applyAlignment="1">
      <alignment horizontal="center"/>
    </xf>
    <xf numFmtId="0" fontId="0" fillId="0" borderId="44" xfId="0" applyBorder="1" applyAlignment="1">
      <alignment horizontal="center"/>
    </xf>
    <xf numFmtId="173" fontId="0" fillId="0" borderId="41" xfId="1" applyNumberFormat="1" applyFont="1" applyBorder="1" applyAlignment="1">
      <alignment horizontal="center"/>
    </xf>
    <xf numFmtId="173" fontId="0" fillId="0" borderId="35" xfId="1" applyNumberFormat="1" applyFont="1" applyBorder="1" applyAlignment="1">
      <alignment horizontal="center"/>
    </xf>
    <xf numFmtId="173" fontId="0" fillId="0" borderId="38" xfId="1" applyNumberFormat="1" applyFont="1" applyBorder="1" applyAlignment="1">
      <alignment horizontal="center"/>
    </xf>
    <xf numFmtId="164" fontId="0" fillId="0" borderId="14" xfId="1" applyNumberFormat="1" applyFont="1" applyBorder="1" applyAlignment="1">
      <alignment horizontal="center"/>
    </xf>
    <xf numFmtId="164" fontId="11" fillId="0" borderId="14" xfId="1" applyNumberFormat="1" applyFont="1" applyFill="1" applyBorder="1" applyAlignment="1">
      <alignment horizontal="center"/>
    </xf>
    <xf numFmtId="0" fontId="9" fillId="0" borderId="4" xfId="0" applyFont="1" applyBorder="1" applyAlignment="1">
      <alignment horizontal="center"/>
    </xf>
    <xf numFmtId="0" fontId="9" fillId="0" borderId="29" xfId="0" applyFont="1" applyBorder="1" applyAlignment="1">
      <alignment horizontal="center"/>
    </xf>
    <xf numFmtId="164" fontId="11" fillId="0" borderId="0" xfId="1" applyNumberFormat="1" applyFont="1" applyAlignment="1">
      <alignment horizontal="center"/>
    </xf>
    <xf numFmtId="164" fontId="2" fillId="0" borderId="0" xfId="1" applyNumberFormat="1" applyFont="1" applyAlignment="1">
      <alignment horizontal="center"/>
    </xf>
    <xf numFmtId="0" fontId="19" fillId="0" borderId="17" xfId="0" applyFont="1" applyBorder="1" applyAlignment="1">
      <alignment horizontal="center" vertical="center" wrapText="1"/>
    </xf>
    <xf numFmtId="0" fontId="3" fillId="0" borderId="14" xfId="0" applyFont="1" applyBorder="1" applyAlignment="1">
      <alignment horizontal="center" vertical="center"/>
    </xf>
    <xf numFmtId="164" fontId="9" fillId="0" borderId="14" xfId="1" applyNumberFormat="1" applyFont="1" applyBorder="1" applyAlignment="1">
      <alignment horizontal="center" vertical="center" wrapText="1"/>
    </xf>
    <xf numFmtId="164" fontId="3" fillId="0" borderId="14" xfId="1" applyNumberFormat="1" applyFont="1" applyBorder="1" applyAlignment="1">
      <alignment horizontal="center" vertical="center" wrapText="1"/>
    </xf>
    <xf numFmtId="0" fontId="3" fillId="0" borderId="14" xfId="0" applyFont="1" applyBorder="1" applyAlignment="1">
      <alignment vertical="center"/>
    </xf>
    <xf numFmtId="0" fontId="3" fillId="0" borderId="14" xfId="0" applyFont="1" applyBorder="1" applyAlignment="1">
      <alignment horizontal="center" vertical="center" wrapText="1"/>
    </xf>
    <xf numFmtId="164" fontId="18" fillId="0" borderId="45" xfId="0" applyNumberFormat="1" applyFont="1" applyFill="1" applyBorder="1"/>
    <xf numFmtId="0" fontId="3" fillId="0" borderId="1" xfId="0" applyFont="1" applyBorder="1" applyAlignment="1">
      <alignment horizontal="center" vertical="center"/>
    </xf>
    <xf numFmtId="0" fontId="3" fillId="0" borderId="0" xfId="0" applyFont="1" applyAlignment="1">
      <alignment horizontal="right"/>
    </xf>
    <xf numFmtId="0" fontId="3" fillId="0" borderId="14" xfId="0" applyFont="1" applyBorder="1" applyAlignment="1">
      <alignment vertical="center" wrapText="1"/>
    </xf>
    <xf numFmtId="164" fontId="0" fillId="0" borderId="18" xfId="1" applyNumberFormat="1" applyFont="1" applyBorder="1" applyAlignment="1">
      <alignment horizontal="center"/>
    </xf>
    <xf numFmtId="0" fontId="19" fillId="0" borderId="1" xfId="0" applyFont="1" applyBorder="1" applyAlignment="1">
      <alignment horizontal="center" vertical="center" wrapText="1"/>
    </xf>
    <xf numFmtId="0" fontId="9" fillId="0" borderId="23" xfId="0" applyFont="1" applyBorder="1" applyAlignment="1">
      <alignment horizontal="center"/>
    </xf>
    <xf numFmtId="0" fontId="9" fillId="0" borderId="24" xfId="0" applyFont="1" applyBorder="1" applyAlignment="1">
      <alignment horizontal="center"/>
    </xf>
    <xf numFmtId="0" fontId="18" fillId="0" borderId="1" xfId="0" applyFont="1" applyFill="1" applyBorder="1" applyAlignment="1">
      <alignment horizontal="center"/>
    </xf>
    <xf numFmtId="0" fontId="18" fillId="0" borderId="0" xfId="0" applyFont="1" applyAlignment="1">
      <alignment horizontal="center"/>
    </xf>
    <xf numFmtId="0" fontId="3" fillId="0" borderId="1" xfId="0" applyFont="1" applyBorder="1" applyAlignment="1">
      <alignment horizontal="center" vertical="center" wrapText="1"/>
    </xf>
    <xf numFmtId="164" fontId="0" fillId="0" borderId="23" xfId="1" applyNumberFormat="1" applyFont="1" applyBorder="1" applyAlignment="1">
      <alignment horizontal="center"/>
    </xf>
    <xf numFmtId="164" fontId="0" fillId="0" borderId="24" xfId="1" applyNumberFormat="1" applyFont="1" applyBorder="1" applyAlignment="1">
      <alignment horizontal="center"/>
    </xf>
    <xf numFmtId="170" fontId="20" fillId="0" borderId="0" xfId="0" applyNumberFormat="1" applyFont="1" applyFill="1"/>
    <xf numFmtId="168" fontId="21" fillId="0" borderId="0" xfId="1" applyNumberFormat="1" applyFont="1" applyAlignment="1">
      <alignment horizontal="center"/>
    </xf>
    <xf numFmtId="0" fontId="21" fillId="0" borderId="0" xfId="0" applyFont="1"/>
    <xf numFmtId="0" fontId="20" fillId="0" borderId="0" xfId="0" applyFont="1" applyAlignment="1">
      <alignment horizontal="right"/>
    </xf>
    <xf numFmtId="170" fontId="21" fillId="0" borderId="0" xfId="0" applyNumberFormat="1" applyFont="1" applyFill="1"/>
    <xf numFmtId="164" fontId="21" fillId="0" borderId="0" xfId="1" applyNumberFormat="1" applyFont="1" applyAlignment="1">
      <alignment horizontal="center"/>
    </xf>
    <xf numFmtId="0" fontId="20" fillId="0" borderId="0" xfId="0" applyFont="1"/>
    <xf numFmtId="170" fontId="21" fillId="0" borderId="0" xfId="0" applyNumberFormat="1" applyFont="1"/>
    <xf numFmtId="170" fontId="3" fillId="0" borderId="0" xfId="0" applyNumberFormat="1" applyFont="1" applyAlignment="1">
      <alignment horizontal="center"/>
    </xf>
    <xf numFmtId="0" fontId="10" fillId="0" borderId="17" xfId="0" applyFont="1" applyFill="1" applyBorder="1" applyAlignment="1">
      <alignment horizontal="center"/>
    </xf>
    <xf numFmtId="0" fontId="18" fillId="0" borderId="18" xfId="0" applyFont="1" applyBorder="1" applyAlignment="1">
      <alignment horizontal="center" vertical="center"/>
    </xf>
    <xf numFmtId="0" fontId="18" fillId="0" borderId="14" xfId="0" applyFont="1" applyBorder="1" applyAlignment="1">
      <alignment horizontal="center" vertical="center"/>
    </xf>
    <xf numFmtId="0" fontId="23" fillId="0" borderId="0" xfId="0" applyFont="1"/>
    <xf numFmtId="0" fontId="0" fillId="0" borderId="30" xfId="0" applyBorder="1" applyAlignment="1">
      <alignment horizontal="center"/>
    </xf>
    <xf numFmtId="166" fontId="11" fillId="0" borderId="32" xfId="0" applyNumberFormat="1" applyFont="1" applyBorder="1" applyAlignment="1">
      <alignment horizontal="center"/>
    </xf>
    <xf numFmtId="0" fontId="0" fillId="0" borderId="33" xfId="0" applyBorder="1" applyAlignment="1">
      <alignment horizontal="center"/>
    </xf>
    <xf numFmtId="166" fontId="11" fillId="0" borderId="35" xfId="0" applyNumberFormat="1" applyFont="1" applyBorder="1" applyAlignment="1">
      <alignment horizontal="center"/>
    </xf>
    <xf numFmtId="172" fontId="0" fillId="0" borderId="35" xfId="1" applyNumberFormat="1" applyFont="1" applyBorder="1" applyAlignment="1">
      <alignment horizontal="center"/>
    </xf>
    <xf numFmtId="0" fontId="2" fillId="3" borderId="35" xfId="0" applyFont="1" applyFill="1" applyBorder="1" applyAlignment="1">
      <alignment wrapText="1"/>
    </xf>
    <xf numFmtId="172" fontId="2" fillId="3" borderId="35" xfId="1" applyNumberFormat="1" applyFont="1" applyFill="1" applyBorder="1" applyAlignment="1">
      <alignment horizontal="center"/>
    </xf>
    <xf numFmtId="164" fontId="2" fillId="3" borderId="35" xfId="1" applyNumberFormat="1" applyFont="1" applyFill="1" applyBorder="1" applyAlignment="1">
      <alignment horizontal="center"/>
    </xf>
    <xf numFmtId="0" fontId="0" fillId="0" borderId="36" xfId="0" applyBorder="1" applyAlignment="1">
      <alignment horizontal="center"/>
    </xf>
    <xf numFmtId="166" fontId="11" fillId="0" borderId="38" xfId="0" applyNumberFormat="1" applyFont="1" applyBorder="1" applyAlignment="1">
      <alignment horizontal="center"/>
    </xf>
    <xf numFmtId="164" fontId="0" fillId="0" borderId="0" xfId="1" applyFont="1" applyBorder="1" applyAlignment="1">
      <alignment horizontal="center"/>
    </xf>
    <xf numFmtId="164" fontId="0" fillId="0" borderId="2" xfId="1" applyFont="1" applyBorder="1" applyAlignment="1">
      <alignment horizontal="center"/>
    </xf>
    <xf numFmtId="164" fontId="8" fillId="3" borderId="38" xfId="1" applyNumberFormat="1" applyFont="1" applyFill="1" applyBorder="1" applyAlignment="1">
      <alignment horizontal="center"/>
    </xf>
    <xf numFmtId="0" fontId="12" fillId="0" borderId="49" xfId="0" applyFont="1" applyBorder="1" applyAlignment="1">
      <alignment wrapText="1"/>
    </xf>
    <xf numFmtId="0" fontId="13" fillId="0" borderId="50" xfId="0" applyFont="1" applyBorder="1" applyAlignment="1">
      <alignment wrapText="1"/>
    </xf>
    <xf numFmtId="0" fontId="13" fillId="0" borderId="50" xfId="0" applyFont="1" applyBorder="1"/>
    <xf numFmtId="0" fontId="12" fillId="0" borderId="51" xfId="0" applyFont="1" applyBorder="1"/>
    <xf numFmtId="0" fontId="13" fillId="0" borderId="53" xfId="0" applyFont="1" applyBorder="1"/>
    <xf numFmtId="0" fontId="13" fillId="0" borderId="54" xfId="0" applyFont="1" applyBorder="1"/>
    <xf numFmtId="171" fontId="12" fillId="0" borderId="54" xfId="0" applyNumberFormat="1" applyFont="1" applyBorder="1"/>
    <xf numFmtId="171" fontId="12" fillId="0" borderId="55" xfId="0" applyNumberFormat="1" applyFont="1" applyBorder="1"/>
    <xf numFmtId="170" fontId="14" fillId="0" borderId="46" xfId="0" applyNumberFormat="1" applyFont="1" applyBorder="1" applyAlignment="1">
      <alignment horizontal="center" vertical="center"/>
    </xf>
    <xf numFmtId="170" fontId="14" fillId="0" borderId="34" xfId="0" applyNumberFormat="1" applyFont="1" applyBorder="1" applyAlignment="1">
      <alignment horizontal="center" vertical="center"/>
    </xf>
    <xf numFmtId="167" fontId="13" fillId="0" borderId="47" xfId="0" applyNumberFormat="1" applyFont="1" applyBorder="1" applyAlignment="1">
      <alignment horizontal="center" vertical="center"/>
    </xf>
    <xf numFmtId="167" fontId="13" fillId="0" borderId="48" xfId="0" applyNumberFormat="1" applyFont="1" applyBorder="1" applyAlignment="1">
      <alignment horizontal="center" vertical="center"/>
    </xf>
    <xf numFmtId="171" fontId="15" fillId="0" borderId="0" xfId="0" applyNumberFormat="1" applyFont="1" applyBorder="1" applyAlignment="1">
      <alignment horizontal="center" vertical="center"/>
    </xf>
    <xf numFmtId="0" fontId="13" fillId="0" borderId="56" xfId="0" applyFont="1" applyBorder="1" applyAlignment="1">
      <alignment horizontal="center" vertical="center" wrapText="1"/>
    </xf>
    <xf numFmtId="0" fontId="13" fillId="0" borderId="40" xfId="0" applyFont="1" applyBorder="1" applyAlignment="1">
      <alignment horizontal="center" vertical="center" wrapText="1"/>
    </xf>
    <xf numFmtId="0" fontId="13" fillId="0" borderId="57" xfId="0" applyFont="1" applyBorder="1" applyAlignment="1">
      <alignment horizontal="center" vertical="center" wrapText="1"/>
    </xf>
    <xf numFmtId="0" fontId="13" fillId="0" borderId="58" xfId="0" applyFont="1" applyBorder="1" applyAlignment="1">
      <alignment horizontal="center" vertical="center" wrapText="1"/>
    </xf>
    <xf numFmtId="0" fontId="13" fillId="0" borderId="59" xfId="0" applyFont="1" applyBorder="1" applyAlignment="1">
      <alignment horizontal="center" vertical="center" wrapText="1"/>
    </xf>
    <xf numFmtId="0" fontId="13" fillId="0" borderId="60" xfId="0" applyFont="1" applyBorder="1" applyAlignment="1">
      <alignment horizontal="center" vertical="center" wrapText="1"/>
    </xf>
    <xf numFmtId="170" fontId="14" fillId="0" borderId="52" xfId="0" applyNumberFormat="1" applyFont="1" applyBorder="1" applyAlignment="1">
      <alignment horizontal="center" vertical="center"/>
    </xf>
    <xf numFmtId="167" fontId="13" fillId="0" borderId="61" xfId="0" applyNumberFormat="1" applyFont="1" applyBorder="1" applyAlignment="1">
      <alignment horizontal="center" vertical="center"/>
    </xf>
    <xf numFmtId="0" fontId="16" fillId="0" borderId="0" xfId="0" applyFont="1" applyBorder="1" applyAlignment="1">
      <alignment horizontal="right"/>
    </xf>
    <xf numFmtId="0" fontId="16" fillId="0" borderId="0" xfId="0" applyFont="1" applyAlignment="1">
      <alignment horizontal="right"/>
    </xf>
    <xf numFmtId="167" fontId="13" fillId="0" borderId="0" xfId="0" applyNumberFormat="1" applyFont="1" applyBorder="1" applyAlignment="1">
      <alignment horizontal="left"/>
    </xf>
    <xf numFmtId="171" fontId="12" fillId="0" borderId="7" xfId="0" applyNumberFormat="1" applyFont="1" applyBorder="1"/>
    <xf numFmtId="9" fontId="14" fillId="0" borderId="26" xfId="2" applyFont="1" applyBorder="1" applyAlignment="1">
      <alignment horizontal="center" vertical="center" wrapText="1"/>
    </xf>
    <xf numFmtId="9" fontId="11" fillId="0" borderId="37" xfId="2" applyFont="1" applyBorder="1" applyAlignment="1">
      <alignment horizontal="center"/>
    </xf>
    <xf numFmtId="9" fontId="11" fillId="0" borderId="40" xfId="2" applyFont="1" applyBorder="1" applyAlignment="1">
      <alignment horizontal="center"/>
    </xf>
    <xf numFmtId="0" fontId="18" fillId="0" borderId="43" xfId="0" applyFont="1" applyBorder="1" applyAlignment="1">
      <alignment horizontal="center"/>
    </xf>
    <xf numFmtId="0" fontId="18" fillId="0" borderId="44" xfId="0" applyFont="1" applyBorder="1" applyAlignment="1">
      <alignment horizontal="center"/>
    </xf>
    <xf numFmtId="0" fontId="3" fillId="0" borderId="62" xfId="0" applyFont="1" applyBorder="1"/>
    <xf numFmtId="0" fontId="0" fillId="0" borderId="20" xfId="0" applyBorder="1"/>
    <xf numFmtId="0" fontId="0" fillId="0" borderId="21" xfId="0" applyBorder="1"/>
    <xf numFmtId="0" fontId="0" fillId="0" borderId="0" xfId="0" applyFill="1"/>
    <xf numFmtId="0" fontId="6" fillId="4" borderId="0" xfId="0" applyFont="1" applyFill="1" applyAlignment="1">
      <alignment vertical="center" wrapText="1"/>
    </xf>
    <xf numFmtId="0" fontId="20" fillId="0" borderId="0" xfId="0" applyFont="1" applyAlignment="1">
      <alignment horizontal="center"/>
    </xf>
    <xf numFmtId="0" fontId="3" fillId="0" borderId="0" xfId="0" applyFont="1" applyAlignment="1">
      <alignment horizontal="center"/>
    </xf>
    <xf numFmtId="0" fontId="3" fillId="0" borderId="1" xfId="0" applyFont="1" applyBorder="1" applyAlignment="1">
      <alignment horizontal="center"/>
    </xf>
    <xf numFmtId="169" fontId="2" fillId="3" borderId="31" xfId="0" applyNumberFormat="1" applyFont="1" applyFill="1" applyBorder="1"/>
    <xf numFmtId="169" fontId="2" fillId="3" borderId="34" xfId="0" applyNumberFormat="1" applyFont="1" applyFill="1" applyBorder="1"/>
    <xf numFmtId="0" fontId="3" fillId="0" borderId="0" xfId="0" applyFont="1" applyAlignment="1">
      <alignment horizontal="center"/>
    </xf>
    <xf numFmtId="0" fontId="3" fillId="0" borderId="1" xfId="0" applyFont="1" applyBorder="1" applyAlignment="1">
      <alignment horizontal="center"/>
    </xf>
    <xf numFmtId="1" fontId="2" fillId="3" borderId="40" xfId="1" applyNumberFormat="1" applyFont="1" applyFill="1" applyBorder="1"/>
    <xf numFmtId="164" fontId="0" fillId="0" borderId="40" xfId="0" applyNumberFormat="1" applyBorder="1"/>
    <xf numFmtId="164" fontId="0" fillId="0" borderId="34" xfId="0" applyNumberFormat="1" applyBorder="1"/>
    <xf numFmtId="173" fontId="24" fillId="0" borderId="35" xfId="1" applyNumberFormat="1" applyFont="1" applyBorder="1" applyAlignment="1">
      <alignment horizontal="center"/>
    </xf>
    <xf numFmtId="164" fontId="0" fillId="0" borderId="29" xfId="1" applyNumberFormat="1" applyFont="1" applyBorder="1" applyAlignment="1">
      <alignment horizontal="center"/>
    </xf>
    <xf numFmtId="164" fontId="0" fillId="0" borderId="37" xfId="0" applyNumberFormat="1" applyBorder="1"/>
    <xf numFmtId="0" fontId="0" fillId="0" borderId="63" xfId="0" applyBorder="1"/>
    <xf numFmtId="174" fontId="2" fillId="3" borderId="30" xfId="0" applyNumberFormat="1" applyFont="1" applyFill="1" applyBorder="1"/>
    <xf numFmtId="9" fontId="2" fillId="3" borderId="31" xfId="2" applyFont="1" applyFill="1" applyBorder="1" applyAlignment="1">
      <alignment horizontal="center"/>
    </xf>
    <xf numFmtId="9" fontId="2" fillId="3" borderId="32" xfId="2" applyFont="1" applyFill="1" applyBorder="1" applyAlignment="1">
      <alignment horizontal="center"/>
    </xf>
    <xf numFmtId="174" fontId="2" fillId="3" borderId="33" xfId="0" applyNumberFormat="1" applyFont="1" applyFill="1" applyBorder="1"/>
    <xf numFmtId="9" fontId="2" fillId="3" borderId="34" xfId="2" applyFont="1" applyFill="1" applyBorder="1" applyAlignment="1">
      <alignment horizontal="center"/>
    </xf>
    <xf numFmtId="9" fontId="2" fillId="3" borderId="35" xfId="2" applyFont="1" applyFill="1" applyBorder="1" applyAlignment="1">
      <alignment horizontal="center"/>
    </xf>
    <xf numFmtId="174" fontId="2" fillId="3" borderId="36" xfId="0" applyNumberFormat="1" applyFont="1" applyFill="1" applyBorder="1"/>
    <xf numFmtId="9" fontId="2" fillId="3" borderId="37" xfId="2" applyFont="1" applyFill="1" applyBorder="1" applyAlignment="1">
      <alignment horizontal="center"/>
    </xf>
    <xf numFmtId="9" fontId="2" fillId="3" borderId="38" xfId="2" applyFont="1" applyFill="1" applyBorder="1" applyAlignment="1">
      <alignment horizontal="center"/>
    </xf>
    <xf numFmtId="1" fontId="0" fillId="0" borderId="34" xfId="0" applyNumberFormat="1" applyBorder="1"/>
    <xf numFmtId="1" fontId="0" fillId="0" borderId="37" xfId="0" applyNumberFormat="1" applyBorder="1"/>
    <xf numFmtId="169" fontId="2" fillId="3" borderId="37" xfId="0" applyNumberFormat="1" applyFont="1" applyFill="1" applyBorder="1"/>
    <xf numFmtId="169" fontId="2" fillId="3" borderId="40" xfId="0" applyNumberFormat="1" applyFont="1" applyFill="1" applyBorder="1"/>
    <xf numFmtId="164" fontId="0" fillId="0" borderId="64" xfId="1" applyNumberFormat="1" applyFont="1" applyBorder="1" applyAlignment="1">
      <alignment horizontal="center"/>
    </xf>
    <xf numFmtId="0" fontId="3" fillId="0" borderId="1" xfId="0" applyFont="1" applyBorder="1" applyAlignment="1">
      <alignment horizontal="center"/>
    </xf>
    <xf numFmtId="0" fontId="3" fillId="0" borderId="0" xfId="0" applyFont="1" applyAlignment="1">
      <alignment horizontal="center"/>
    </xf>
    <xf numFmtId="10" fontId="2" fillId="0" borderId="0" xfId="0" applyNumberFormat="1" applyFont="1"/>
    <xf numFmtId="164" fontId="0" fillId="2" borderId="14" xfId="1" applyNumberFormat="1" applyFont="1" applyFill="1" applyBorder="1" applyAlignment="1">
      <alignment horizontal="center"/>
    </xf>
    <xf numFmtId="0" fontId="2" fillId="0" borderId="0" xfId="0" applyFont="1" applyFill="1"/>
    <xf numFmtId="171" fontId="13" fillId="0" borderId="0" xfId="0" applyNumberFormat="1" applyFont="1" applyBorder="1" applyAlignment="1">
      <alignment horizontal="center"/>
    </xf>
    <xf numFmtId="0" fontId="13" fillId="0" borderId="0" xfId="0" applyFont="1" applyBorder="1" applyAlignment="1">
      <alignment horizontal="center"/>
    </xf>
    <xf numFmtId="164" fontId="0" fillId="2" borderId="23" xfId="1" applyNumberFormat="1" applyFont="1" applyFill="1" applyBorder="1" applyAlignment="1">
      <alignment horizontal="center"/>
    </xf>
    <xf numFmtId="1" fontId="0" fillId="0" borderId="33" xfId="0" applyNumberFormat="1" applyBorder="1"/>
    <xf numFmtId="164" fontId="3" fillId="2" borderId="28" xfId="1" applyNumberFormat="1" applyFont="1" applyFill="1" applyBorder="1" applyAlignment="1">
      <alignment horizontal="center"/>
    </xf>
    <xf numFmtId="9" fontId="2" fillId="2" borderId="31" xfId="2" applyFont="1" applyFill="1" applyBorder="1" applyAlignment="1">
      <alignment horizontal="center"/>
    </xf>
    <xf numFmtId="9" fontId="2" fillId="2" borderId="32" xfId="2" applyFont="1" applyFill="1" applyBorder="1" applyAlignment="1">
      <alignment horizontal="center"/>
    </xf>
    <xf numFmtId="0" fontId="6" fillId="0" borderId="0" xfId="0" applyFont="1" applyAlignment="1">
      <alignment vertical="center"/>
    </xf>
    <xf numFmtId="0" fontId="6" fillId="4" borderId="0" xfId="0" applyFont="1" applyFill="1" applyAlignment="1">
      <alignment vertical="center"/>
    </xf>
    <xf numFmtId="0" fontId="5" fillId="0" borderId="0" xfId="0" applyFont="1" applyAlignment="1">
      <alignment vertical="center"/>
    </xf>
    <xf numFmtId="1" fontId="0" fillId="0" borderId="63" xfId="0" applyNumberFormat="1" applyBorder="1"/>
    <xf numFmtId="9" fontId="11" fillId="0" borderId="31" xfId="2" applyFont="1" applyBorder="1" applyAlignment="1">
      <alignment horizontal="center"/>
    </xf>
    <xf numFmtId="1" fontId="0" fillId="0" borderId="20" xfId="0" applyNumberFormat="1" applyBorder="1"/>
    <xf numFmtId="1" fontId="2" fillId="3" borderId="34" xfId="0" applyNumberFormat="1" applyFont="1" applyFill="1" applyBorder="1"/>
    <xf numFmtId="1" fontId="2" fillId="3" borderId="37" xfId="0" applyNumberFormat="1" applyFont="1" applyFill="1" applyBorder="1"/>
    <xf numFmtId="171" fontId="13" fillId="0" borderId="0" xfId="0" applyNumberFormat="1" applyFont="1" applyBorder="1"/>
    <xf numFmtId="174" fontId="2" fillId="2" borderId="36" xfId="0" applyNumberFormat="1" applyFont="1" applyFill="1" applyBorder="1"/>
    <xf numFmtId="9" fontId="2" fillId="2" borderId="34" xfId="2" applyFont="1" applyFill="1" applyBorder="1" applyAlignment="1">
      <alignment horizontal="center"/>
    </xf>
    <xf numFmtId="9" fontId="11" fillId="2" borderId="40" xfId="2" applyFont="1" applyFill="1" applyBorder="1" applyAlignment="1">
      <alignment horizontal="center"/>
    </xf>
    <xf numFmtId="172" fontId="0" fillId="2" borderId="21" xfId="0" applyNumberFormat="1" applyFill="1" applyBorder="1"/>
    <xf numFmtId="1" fontId="0" fillId="0" borderId="65" xfId="0" applyNumberFormat="1" applyBorder="1"/>
    <xf numFmtId="164" fontId="5" fillId="0" borderId="0" xfId="1" applyNumberFormat="1" applyFont="1" applyAlignment="1">
      <alignment vertical="center" wrapText="1"/>
    </xf>
    <xf numFmtId="164" fontId="5" fillId="0" borderId="66" xfId="1" applyNumberFormat="1" applyFont="1" applyBorder="1" applyAlignment="1">
      <alignment vertical="center" wrapText="1"/>
    </xf>
    <xf numFmtId="0" fontId="25" fillId="0" borderId="0" xfId="0" applyFont="1" applyAlignment="1">
      <alignment horizontal="left"/>
    </xf>
    <xf numFmtId="0" fontId="2" fillId="2" borderId="0" xfId="0" applyFont="1" applyFill="1" applyAlignment="1">
      <alignment horizontal="right"/>
    </xf>
    <xf numFmtId="164" fontId="0" fillId="2" borderId="0" xfId="1" applyNumberFormat="1" applyFont="1" applyFill="1" applyAlignment="1">
      <alignment horizontal="center"/>
    </xf>
    <xf numFmtId="0" fontId="3" fillId="0" borderId="14" xfId="0" applyFont="1" applyFill="1" applyBorder="1" applyAlignment="1">
      <alignment horizontal="center" vertical="center" wrapText="1"/>
    </xf>
    <xf numFmtId="164" fontId="0" fillId="0" borderId="0" xfId="1" applyNumberFormat="1" applyFont="1" applyFill="1" applyBorder="1" applyAlignment="1">
      <alignment horizontal="center"/>
    </xf>
    <xf numFmtId="164" fontId="0" fillId="0" borderId="14" xfId="1" applyNumberFormat="1" applyFont="1" applyFill="1" applyBorder="1" applyAlignment="1">
      <alignment horizontal="center"/>
    </xf>
    <xf numFmtId="164" fontId="0" fillId="0" borderId="2" xfId="1" applyNumberFormat="1" applyFont="1" applyFill="1" applyBorder="1" applyAlignment="1">
      <alignment horizontal="center"/>
    </xf>
    <xf numFmtId="0" fontId="8" fillId="0" borderId="0" xfId="0" applyFont="1" applyFill="1" applyBorder="1" applyAlignment="1">
      <alignment horizontal="center" vertical="center" wrapText="1"/>
    </xf>
    <xf numFmtId="164" fontId="2" fillId="0" borderId="0" xfId="0" applyNumberFormat="1" applyFont="1" applyFill="1"/>
    <xf numFmtId="164" fontId="0" fillId="0" borderId="23" xfId="1" applyNumberFormat="1" applyFont="1" applyFill="1" applyBorder="1" applyAlignment="1">
      <alignment horizontal="center"/>
    </xf>
    <xf numFmtId="164" fontId="1" fillId="0" borderId="2" xfId="1" applyNumberFormat="1" applyFont="1" applyFill="1" applyBorder="1" applyAlignment="1">
      <alignment horizontal="center"/>
    </xf>
    <xf numFmtId="164" fontId="1" fillId="0" borderId="14" xfId="1" applyNumberFormat="1" applyFont="1" applyFill="1" applyBorder="1" applyAlignment="1">
      <alignment horizontal="center"/>
    </xf>
    <xf numFmtId="164" fontId="3" fillId="0" borderId="45" xfId="1" applyNumberFormat="1" applyFont="1" applyFill="1" applyBorder="1" applyAlignment="1">
      <alignment horizontal="center"/>
    </xf>
    <xf numFmtId="164" fontId="0" fillId="0" borderId="24" xfId="1" applyNumberFormat="1" applyFont="1" applyFill="1" applyBorder="1" applyAlignment="1">
      <alignment horizontal="center"/>
    </xf>
    <xf numFmtId="164" fontId="6" fillId="0" borderId="66" xfId="1" applyNumberFormat="1" applyFont="1" applyFill="1" applyBorder="1" applyAlignment="1">
      <alignment vertical="center" wrapText="1"/>
    </xf>
    <xf numFmtId="0" fontId="18" fillId="0" borderId="0" xfId="0" applyFont="1" applyFill="1" applyAlignment="1">
      <alignment horizontal="right"/>
    </xf>
    <xf numFmtId="164" fontId="18" fillId="0" borderId="1" xfId="1" applyNumberFormat="1" applyFont="1" applyFill="1" applyBorder="1" applyAlignment="1">
      <alignment horizontal="center"/>
    </xf>
    <xf numFmtId="170" fontId="21" fillId="2" borderId="0" xfId="0" applyNumberFormat="1" applyFont="1" applyFill="1"/>
    <xf numFmtId="168" fontId="21" fillId="2" borderId="0" xfId="1" applyNumberFormat="1" applyFont="1" applyFill="1" applyAlignment="1">
      <alignment horizontal="center"/>
    </xf>
    <xf numFmtId="164" fontId="0" fillId="2" borderId="0" xfId="1" applyFont="1" applyFill="1" applyBorder="1" applyAlignment="1">
      <alignment horizontal="center"/>
    </xf>
    <xf numFmtId="0" fontId="17" fillId="0" borderId="0" xfId="3" applyFont="1" applyAlignment="1">
      <alignment vertical="center"/>
    </xf>
    <xf numFmtId="0" fontId="17" fillId="0" borderId="0" xfId="3" applyFont="1" applyAlignment="1">
      <alignment vertical="center" wrapText="1"/>
    </xf>
    <xf numFmtId="175" fontId="13" fillId="0" borderId="0" xfId="0" applyNumberFormat="1" applyFont="1" applyBorder="1"/>
    <xf numFmtId="175" fontId="12" fillId="0" borderId="0" xfId="0" applyNumberFormat="1" applyFont="1" applyBorder="1"/>
    <xf numFmtId="1" fontId="2" fillId="3" borderId="40" xfId="4" applyNumberFormat="1" applyFont="1" applyFill="1" applyBorder="1"/>
    <xf numFmtId="9" fontId="2" fillId="2" borderId="37" xfId="2" applyFont="1" applyFill="1" applyBorder="1" applyAlignment="1">
      <alignment horizontal="center"/>
    </xf>
    <xf numFmtId="9" fontId="11" fillId="2" borderId="37" xfId="2" applyFont="1" applyFill="1" applyBorder="1" applyAlignment="1">
      <alignment horizontal="center"/>
    </xf>
    <xf numFmtId="0" fontId="26" fillId="0" borderId="0" xfId="0" applyFont="1"/>
    <xf numFmtId="2" fontId="6" fillId="0" borderId="0" xfId="0" applyNumberFormat="1" applyFont="1" applyAlignment="1">
      <alignment vertical="center" wrapText="1"/>
    </xf>
    <xf numFmtId="2" fontId="0" fillId="0" borderId="0" xfId="0" applyNumberFormat="1"/>
    <xf numFmtId="0" fontId="27" fillId="0" borderId="0" xfId="0" applyFont="1" applyBorder="1"/>
    <xf numFmtId="0" fontId="13" fillId="0" borderId="0" xfId="0" applyFont="1" applyFill="1" applyBorder="1"/>
    <xf numFmtId="0" fontId="13" fillId="0" borderId="0" xfId="0" applyFont="1" applyFill="1" applyBorder="1" applyAlignment="1">
      <alignment horizontal="left"/>
    </xf>
    <xf numFmtId="0" fontId="13" fillId="0" borderId="0" xfId="0" applyFont="1" applyAlignment="1">
      <alignment horizontal="left" wrapText="1"/>
    </xf>
    <xf numFmtId="0" fontId="3" fillId="0" borderId="14" xfId="0" applyFont="1" applyBorder="1" applyAlignment="1">
      <alignment horizontal="center" vertical="center"/>
    </xf>
    <xf numFmtId="164" fontId="0" fillId="0" borderId="0" xfId="1" applyNumberFormat="1" applyFont="1" applyAlignment="1">
      <alignment horizontal="left"/>
    </xf>
    <xf numFmtId="0" fontId="4" fillId="0" borderId="0" xfId="3" applyAlignment="1">
      <alignment vertical="center"/>
    </xf>
    <xf numFmtId="0" fontId="13" fillId="0" borderId="0" xfId="0" applyFont="1" applyAlignment="1">
      <alignment wrapText="1"/>
    </xf>
    <xf numFmtId="164" fontId="2" fillId="2" borderId="35" xfId="1" applyNumberFormat="1" applyFont="1" applyFill="1" applyBorder="1" applyAlignment="1">
      <alignment horizontal="center"/>
    </xf>
    <xf numFmtId="164" fontId="4" fillId="0" borderId="0" xfId="3" applyNumberFormat="1" applyAlignment="1">
      <alignment horizontal="left"/>
    </xf>
    <xf numFmtId="0" fontId="15" fillId="0" borderId="0" xfId="0" applyFont="1"/>
    <xf numFmtId="0" fontId="13" fillId="0" borderId="0" xfId="0" applyFont="1" applyAlignment="1">
      <alignment horizontal="left" vertical="top" wrapText="1"/>
    </xf>
    <xf numFmtId="0" fontId="13" fillId="0" borderId="0" xfId="0" applyFont="1" applyAlignment="1">
      <alignment horizontal="left" wrapText="1"/>
    </xf>
    <xf numFmtId="0" fontId="12" fillId="0" borderId="9" xfId="0" applyFont="1" applyBorder="1" applyAlignment="1">
      <alignment horizontal="center"/>
    </xf>
    <xf numFmtId="0" fontId="12" fillId="0" borderId="0" xfId="0" applyFont="1" applyBorder="1" applyAlignment="1">
      <alignment horizontal="center"/>
    </xf>
    <xf numFmtId="0" fontId="12" fillId="0" borderId="10" xfId="0" applyFont="1" applyBorder="1" applyAlignment="1">
      <alignment horizontal="center"/>
    </xf>
    <xf numFmtId="0" fontId="14" fillId="0" borderId="26" xfId="0" applyFont="1" applyBorder="1" applyAlignment="1">
      <alignment horizontal="center" vertical="center"/>
    </xf>
    <xf numFmtId="0" fontId="14" fillId="0" borderId="25" xfId="0" applyFont="1" applyBorder="1" applyAlignment="1">
      <alignment horizontal="center" vertical="center"/>
    </xf>
    <xf numFmtId="0" fontId="14" fillId="0" borderId="15" xfId="0" applyFont="1" applyBorder="1" applyAlignment="1">
      <alignment horizontal="center" vertical="center"/>
    </xf>
    <xf numFmtId="0" fontId="13" fillId="0" borderId="0" xfId="0" applyFont="1" applyBorder="1" applyAlignment="1">
      <alignment horizontal="left" wrapText="1"/>
    </xf>
    <xf numFmtId="0" fontId="3" fillId="0" borderId="17" xfId="0" applyFont="1" applyBorder="1" applyAlignment="1">
      <alignment horizontal="center"/>
    </xf>
    <xf numFmtId="0" fontId="3" fillId="0" borderId="14" xfId="0" applyFont="1" applyBorder="1" applyAlignment="1">
      <alignment horizontal="center"/>
    </xf>
    <xf numFmtId="0" fontId="3" fillId="0" borderId="18" xfId="0" applyFont="1" applyBorder="1" applyAlignment="1">
      <alignment horizontal="center"/>
    </xf>
    <xf numFmtId="0" fontId="3" fillId="3" borderId="39" xfId="0" applyFont="1" applyFill="1" applyBorder="1" applyAlignment="1">
      <alignment horizontal="center"/>
    </xf>
    <xf numFmtId="0" fontId="3" fillId="3" borderId="40" xfId="0" applyFont="1" applyFill="1" applyBorder="1" applyAlignment="1">
      <alignment horizontal="center"/>
    </xf>
    <xf numFmtId="0" fontId="3" fillId="3" borderId="41" xfId="0" applyFont="1" applyFill="1" applyBorder="1" applyAlignment="1">
      <alignment horizontal="center"/>
    </xf>
    <xf numFmtId="0" fontId="0" fillId="0" borderId="34" xfId="0" applyBorder="1" applyAlignment="1">
      <alignment horizontal="center"/>
    </xf>
    <xf numFmtId="0" fontId="3" fillId="0" borderId="22" xfId="0" applyFont="1" applyBorder="1" applyAlignment="1">
      <alignment horizontal="center" vertical="center"/>
    </xf>
    <xf numFmtId="0" fontId="3" fillId="0" borderId="24" xfId="0" applyFont="1" applyBorder="1" applyAlignment="1">
      <alignment horizontal="center" vertical="center"/>
    </xf>
    <xf numFmtId="164" fontId="0" fillId="0" borderId="34" xfId="1" applyNumberFormat="1" applyFont="1" applyBorder="1" applyAlignment="1">
      <alignment horizontal="center"/>
    </xf>
    <xf numFmtId="164" fontId="0" fillId="0" borderId="37" xfId="1" applyNumberFormat="1" applyFont="1" applyBorder="1" applyAlignment="1">
      <alignment horizontal="center"/>
    </xf>
    <xf numFmtId="0" fontId="0" fillId="0" borderId="33" xfId="0" applyBorder="1" applyAlignment="1">
      <alignment horizontal="center" vertical="center"/>
    </xf>
    <xf numFmtId="0" fontId="0" fillId="0" borderId="36" xfId="0" applyBorder="1" applyAlignment="1">
      <alignment horizontal="center" vertical="center"/>
    </xf>
    <xf numFmtId="0" fontId="2" fillId="3" borderId="34" xfId="0" applyFont="1" applyFill="1" applyBorder="1" applyAlignment="1">
      <alignment horizontal="center"/>
    </xf>
    <xf numFmtId="0" fontId="22" fillId="0" borderId="17" xfId="0" applyFont="1" applyBorder="1" applyAlignment="1">
      <alignment horizontal="center"/>
    </xf>
    <xf numFmtId="0" fontId="22" fillId="0" borderId="14" xfId="0" applyFont="1" applyBorder="1" applyAlignment="1">
      <alignment horizontal="center"/>
    </xf>
    <xf numFmtId="0" fontId="22" fillId="0" borderId="18" xfId="0" applyFont="1" applyBorder="1" applyAlignment="1">
      <alignment horizontal="center"/>
    </xf>
    <xf numFmtId="0" fontId="3" fillId="0" borderId="23" xfId="0" applyFont="1" applyBorder="1" applyAlignment="1">
      <alignment horizontal="center" vertical="center"/>
    </xf>
    <xf numFmtId="0" fontId="3" fillId="0" borderId="2" xfId="0" applyFont="1" applyBorder="1" applyAlignment="1">
      <alignment horizontal="center" vertical="center"/>
    </xf>
    <xf numFmtId="0" fontId="2" fillId="3" borderId="31" xfId="0" applyFont="1" applyFill="1" applyBorder="1" applyAlignment="1">
      <alignment horizontal="center"/>
    </xf>
    <xf numFmtId="0" fontId="0" fillId="3" borderId="30" xfId="0" applyFill="1" applyBorder="1" applyAlignment="1">
      <alignment horizontal="center"/>
    </xf>
    <xf numFmtId="0" fontId="0" fillId="3" borderId="31" xfId="0" applyFill="1" applyBorder="1" applyAlignment="1">
      <alignment horizontal="center"/>
    </xf>
    <xf numFmtId="0" fontId="0" fillId="3" borderId="32" xfId="0" applyFill="1" applyBorder="1" applyAlignment="1">
      <alignment horizontal="center"/>
    </xf>
    <xf numFmtId="0" fontId="22" fillId="0" borderId="3" xfId="0" applyFont="1" applyBorder="1" applyAlignment="1">
      <alignment horizontal="center"/>
    </xf>
    <xf numFmtId="0" fontId="22" fillId="0" borderId="5" xfId="0" applyFont="1" applyBorder="1" applyAlignment="1">
      <alignment horizontal="center"/>
    </xf>
    <xf numFmtId="0" fontId="22" fillId="0" borderId="19" xfId="0" applyFont="1" applyBorder="1" applyAlignment="1">
      <alignment horizontal="center"/>
    </xf>
    <xf numFmtId="164" fontId="22" fillId="0" borderId="3" xfId="1" applyNumberFormat="1" applyFont="1" applyBorder="1" applyAlignment="1">
      <alignment horizontal="center"/>
    </xf>
    <xf numFmtId="164" fontId="22" fillId="0" borderId="5" xfId="1" applyNumberFormat="1" applyFont="1" applyBorder="1" applyAlignment="1">
      <alignment horizontal="center"/>
    </xf>
    <xf numFmtId="164" fontId="22" fillId="0" borderId="19" xfId="1" applyNumberFormat="1" applyFont="1" applyBorder="1" applyAlignment="1">
      <alignment horizontal="center"/>
    </xf>
    <xf numFmtId="0" fontId="3" fillId="0" borderId="3" xfId="0" applyFont="1" applyBorder="1" applyAlignment="1">
      <alignment horizontal="center"/>
    </xf>
    <xf numFmtId="0" fontId="3" fillId="0" borderId="5" xfId="0" applyFont="1" applyBorder="1" applyAlignment="1">
      <alignment horizontal="center"/>
    </xf>
    <xf numFmtId="0" fontId="3" fillId="0" borderId="19" xfId="0" applyFont="1" applyBorder="1" applyAlignment="1">
      <alignment horizontal="center"/>
    </xf>
    <xf numFmtId="164" fontId="22" fillId="0" borderId="17" xfId="1" applyNumberFormat="1" applyFont="1" applyBorder="1" applyAlignment="1">
      <alignment horizontal="center"/>
    </xf>
    <xf numFmtId="164" fontId="22" fillId="0" borderId="14" xfId="1" applyNumberFormat="1" applyFont="1" applyBorder="1" applyAlignment="1">
      <alignment horizontal="center"/>
    </xf>
    <xf numFmtId="164" fontId="22" fillId="0" borderId="18" xfId="1" applyNumberFormat="1" applyFont="1" applyBorder="1" applyAlignment="1">
      <alignment horizontal="center"/>
    </xf>
    <xf numFmtId="0" fontId="3" fillId="0" borderId="17" xfId="0" applyFont="1" applyBorder="1" applyAlignment="1">
      <alignment horizontal="center" vertical="center"/>
    </xf>
    <xf numFmtId="0" fontId="3" fillId="0" borderId="14" xfId="0" applyFont="1" applyBorder="1" applyAlignment="1">
      <alignment horizontal="center" vertical="center"/>
    </xf>
    <xf numFmtId="0" fontId="3" fillId="0" borderId="18" xfId="0" applyFont="1" applyBorder="1" applyAlignment="1">
      <alignment horizontal="center" vertical="center"/>
    </xf>
  </cellXfs>
  <cellStyles count="5">
    <cellStyle name="Lien hypertexte" xfId="3" builtinId="8"/>
    <cellStyle name="Milliers" xfId="1" builtinId="3"/>
    <cellStyle name="Milliers 2" xfId="4" xr:uid="{00000000-0005-0000-0000-000002000000}"/>
    <cellStyle name="Normal" xfId="0" builtinId="0"/>
    <cellStyle name="Pourcentage" xfId="2" builtinId="5"/>
  </cellStyles>
  <dxfs count="30">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0"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0"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0"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0"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0"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0"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7.png"/><Relationship Id="rId13" Type="http://schemas.openxmlformats.org/officeDocument/2006/relationships/image" Target="../media/image12.png"/><Relationship Id="rId3" Type="http://schemas.microsoft.com/office/2007/relationships/hdphoto" Target="../media/hdphoto1.wdp"/><Relationship Id="rId7" Type="http://schemas.openxmlformats.org/officeDocument/2006/relationships/image" Target="../media/image6.png"/><Relationship Id="rId12" Type="http://schemas.openxmlformats.org/officeDocument/2006/relationships/image" Target="../media/image11.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5.png"/><Relationship Id="rId11" Type="http://schemas.openxmlformats.org/officeDocument/2006/relationships/image" Target="../media/image10.png"/><Relationship Id="rId5" Type="http://schemas.openxmlformats.org/officeDocument/2006/relationships/image" Target="../media/image4.png"/><Relationship Id="rId10" Type="http://schemas.openxmlformats.org/officeDocument/2006/relationships/image" Target="../media/image9.png"/><Relationship Id="rId4" Type="http://schemas.openxmlformats.org/officeDocument/2006/relationships/image" Target="../media/image3.png"/><Relationship Id="rId9" Type="http://schemas.openxmlformats.org/officeDocument/2006/relationships/image" Target="../media/image8.png"/><Relationship Id="rId14" Type="http://schemas.openxmlformats.org/officeDocument/2006/relationships/image" Target="../media/image13.png"/></Relationships>
</file>

<file path=xl/drawings/_rels/drawing2.xml.rels><?xml version="1.0" encoding="UTF-8" standalone="yes"?>
<Relationships xmlns="http://schemas.openxmlformats.org/package/2006/relationships"><Relationship Id="rId1"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xdr:from>
      <xdr:col>2</xdr:col>
      <xdr:colOff>159736</xdr:colOff>
      <xdr:row>103</xdr:row>
      <xdr:rowOff>185003</xdr:rowOff>
    </xdr:from>
    <xdr:to>
      <xdr:col>5</xdr:col>
      <xdr:colOff>879357</xdr:colOff>
      <xdr:row>115</xdr:row>
      <xdr:rowOff>225222</xdr:rowOff>
    </xdr:to>
    <xdr:grpSp>
      <xdr:nvGrpSpPr>
        <xdr:cNvPr id="281" name="Groupe 280">
          <a:extLst>
            <a:ext uri="{FF2B5EF4-FFF2-40B4-BE49-F238E27FC236}">
              <a16:creationId xmlns:a16="http://schemas.microsoft.com/office/drawing/2014/main" id="{00000000-0008-0000-0000-000019010000}"/>
            </a:ext>
          </a:extLst>
        </xdr:cNvPr>
        <xdr:cNvGrpSpPr/>
      </xdr:nvGrpSpPr>
      <xdr:grpSpPr>
        <a:xfrm>
          <a:off x="1180716" y="21575787"/>
          <a:ext cx="4006680" cy="2392708"/>
          <a:chOff x="1219201" y="13420166"/>
          <a:chExt cx="4317457" cy="3299012"/>
        </a:xfrm>
      </xdr:grpSpPr>
      <xdr:pic>
        <xdr:nvPicPr>
          <xdr:cNvPr id="282" name="Image 281">
            <a:extLst>
              <a:ext uri="{FF2B5EF4-FFF2-40B4-BE49-F238E27FC236}">
                <a16:creationId xmlns:a16="http://schemas.microsoft.com/office/drawing/2014/main" id="{00000000-0008-0000-0000-00001A010000}"/>
              </a:ext>
            </a:extLst>
          </xdr:cNvPr>
          <xdr:cNvPicPr>
            <a:picLocks noChangeAspect="1"/>
          </xdr:cNvPicPr>
        </xdr:nvPicPr>
        <xdr:blipFill>
          <a:blip xmlns:r="http://schemas.openxmlformats.org/officeDocument/2006/relationships" r:embed="rId1"/>
          <a:stretch>
            <a:fillRect/>
          </a:stretch>
        </xdr:blipFill>
        <xdr:spPr>
          <a:xfrm>
            <a:off x="1219201" y="13420166"/>
            <a:ext cx="4317457" cy="3299012"/>
          </a:xfrm>
          <a:prstGeom prst="rect">
            <a:avLst/>
          </a:prstGeom>
        </xdr:spPr>
      </xdr:pic>
      <xdr:sp macro="" textlink="">
        <xdr:nvSpPr>
          <xdr:cNvPr id="283" name="Rectangle 282">
            <a:extLst>
              <a:ext uri="{FF2B5EF4-FFF2-40B4-BE49-F238E27FC236}">
                <a16:creationId xmlns:a16="http://schemas.microsoft.com/office/drawing/2014/main" id="{00000000-0008-0000-0000-00001B010000}"/>
              </a:ext>
            </a:extLst>
          </xdr:cNvPr>
          <xdr:cNvSpPr/>
        </xdr:nvSpPr>
        <xdr:spPr>
          <a:xfrm>
            <a:off x="1568824" y="16288870"/>
            <a:ext cx="2554941" cy="143435"/>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grpSp>
    <xdr:clientData/>
  </xdr:twoCellAnchor>
  <xdr:twoCellAnchor>
    <xdr:from>
      <xdr:col>6</xdr:col>
      <xdr:colOff>74706</xdr:colOff>
      <xdr:row>94</xdr:row>
      <xdr:rowOff>209178</xdr:rowOff>
    </xdr:from>
    <xdr:to>
      <xdr:col>8</xdr:col>
      <xdr:colOff>797988</xdr:colOff>
      <xdr:row>114</xdr:row>
      <xdr:rowOff>168493</xdr:rowOff>
    </xdr:to>
    <xdr:pic>
      <xdr:nvPicPr>
        <xdr:cNvPr id="289" name="Image 288">
          <a:extLst>
            <a:ext uri="{FF2B5EF4-FFF2-40B4-BE49-F238E27FC236}">
              <a16:creationId xmlns:a16="http://schemas.microsoft.com/office/drawing/2014/main" id="{00000000-0008-0000-0000-000021010000}"/>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aturation sat="0"/>
                  </a14:imgEffect>
                </a14:imgLayer>
              </a14:imgProps>
            </a:ext>
          </a:extLst>
        </a:blip>
        <a:stretch>
          <a:fillRect/>
        </a:stretch>
      </xdr:blipFill>
      <xdr:spPr>
        <a:xfrm>
          <a:off x="5005294" y="21410707"/>
          <a:ext cx="2725400" cy="4606021"/>
        </a:xfrm>
        <a:prstGeom prst="rect">
          <a:avLst/>
        </a:prstGeom>
      </xdr:spPr>
    </xdr:pic>
    <xdr:clientData/>
  </xdr:twoCellAnchor>
  <xdr:twoCellAnchor>
    <xdr:from>
      <xdr:col>2</xdr:col>
      <xdr:colOff>159736</xdr:colOff>
      <xdr:row>103</xdr:row>
      <xdr:rowOff>185003</xdr:rowOff>
    </xdr:from>
    <xdr:to>
      <xdr:col>5</xdr:col>
      <xdr:colOff>879357</xdr:colOff>
      <xdr:row>115</xdr:row>
      <xdr:rowOff>225222</xdr:rowOff>
    </xdr:to>
    <xdr:grpSp>
      <xdr:nvGrpSpPr>
        <xdr:cNvPr id="296" name="Groupe 295">
          <a:extLst>
            <a:ext uri="{FF2B5EF4-FFF2-40B4-BE49-F238E27FC236}">
              <a16:creationId xmlns:a16="http://schemas.microsoft.com/office/drawing/2014/main" id="{00000000-0008-0000-0000-000028010000}"/>
            </a:ext>
          </a:extLst>
        </xdr:cNvPr>
        <xdr:cNvGrpSpPr/>
      </xdr:nvGrpSpPr>
      <xdr:grpSpPr>
        <a:xfrm>
          <a:off x="1180716" y="21575787"/>
          <a:ext cx="4006680" cy="2392708"/>
          <a:chOff x="1219201" y="13420166"/>
          <a:chExt cx="4317457" cy="3299012"/>
        </a:xfrm>
      </xdr:grpSpPr>
      <xdr:pic>
        <xdr:nvPicPr>
          <xdr:cNvPr id="297" name="Image 296">
            <a:extLst>
              <a:ext uri="{FF2B5EF4-FFF2-40B4-BE49-F238E27FC236}">
                <a16:creationId xmlns:a16="http://schemas.microsoft.com/office/drawing/2014/main" id="{00000000-0008-0000-0000-000029010000}"/>
              </a:ext>
            </a:extLst>
          </xdr:cNvPr>
          <xdr:cNvPicPr>
            <a:picLocks noChangeAspect="1"/>
          </xdr:cNvPicPr>
        </xdr:nvPicPr>
        <xdr:blipFill>
          <a:blip xmlns:r="http://schemas.openxmlformats.org/officeDocument/2006/relationships" r:embed="rId1"/>
          <a:stretch>
            <a:fillRect/>
          </a:stretch>
        </xdr:blipFill>
        <xdr:spPr>
          <a:xfrm>
            <a:off x="1219201" y="13420166"/>
            <a:ext cx="4317457" cy="3299012"/>
          </a:xfrm>
          <a:prstGeom prst="rect">
            <a:avLst/>
          </a:prstGeom>
        </xdr:spPr>
      </xdr:pic>
      <xdr:sp macro="" textlink="">
        <xdr:nvSpPr>
          <xdr:cNvPr id="298" name="Rectangle 297">
            <a:extLst>
              <a:ext uri="{FF2B5EF4-FFF2-40B4-BE49-F238E27FC236}">
                <a16:creationId xmlns:a16="http://schemas.microsoft.com/office/drawing/2014/main" id="{00000000-0008-0000-0000-00002A010000}"/>
              </a:ext>
            </a:extLst>
          </xdr:cNvPr>
          <xdr:cNvSpPr/>
        </xdr:nvSpPr>
        <xdr:spPr>
          <a:xfrm>
            <a:off x="1568824" y="16288870"/>
            <a:ext cx="2554941" cy="143435"/>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grpSp>
    <xdr:clientData/>
  </xdr:twoCellAnchor>
  <xdr:twoCellAnchor>
    <xdr:from>
      <xdr:col>2</xdr:col>
      <xdr:colOff>295702</xdr:colOff>
      <xdr:row>58</xdr:row>
      <xdr:rowOff>113731</xdr:rowOff>
    </xdr:from>
    <xdr:to>
      <xdr:col>5</xdr:col>
      <xdr:colOff>642066</xdr:colOff>
      <xdr:row>69</xdr:row>
      <xdr:rowOff>189112</xdr:rowOff>
    </xdr:to>
    <xdr:grpSp>
      <xdr:nvGrpSpPr>
        <xdr:cNvPr id="341" name="Groupe 340">
          <a:extLst>
            <a:ext uri="{FF2B5EF4-FFF2-40B4-BE49-F238E27FC236}">
              <a16:creationId xmlns:a16="http://schemas.microsoft.com/office/drawing/2014/main" id="{00000000-0008-0000-0000-000055010000}"/>
            </a:ext>
          </a:extLst>
        </xdr:cNvPr>
        <xdr:cNvGrpSpPr/>
      </xdr:nvGrpSpPr>
      <xdr:grpSpPr>
        <a:xfrm>
          <a:off x="1316682" y="11967064"/>
          <a:ext cx="3633423" cy="2341460"/>
          <a:chOff x="9373008" y="11623966"/>
          <a:chExt cx="4603783" cy="3622728"/>
        </a:xfrm>
      </xdr:grpSpPr>
      <xdr:pic>
        <xdr:nvPicPr>
          <xdr:cNvPr id="342" name="Image 341">
            <a:extLst>
              <a:ext uri="{FF2B5EF4-FFF2-40B4-BE49-F238E27FC236}">
                <a16:creationId xmlns:a16="http://schemas.microsoft.com/office/drawing/2014/main" id="{00000000-0008-0000-0000-000056010000}"/>
              </a:ext>
            </a:extLst>
          </xdr:cNvPr>
          <xdr:cNvPicPr>
            <a:picLocks noChangeAspect="1"/>
          </xdr:cNvPicPr>
        </xdr:nvPicPr>
        <xdr:blipFill>
          <a:blip xmlns:r="http://schemas.openxmlformats.org/officeDocument/2006/relationships" r:embed="rId4"/>
          <a:stretch>
            <a:fillRect/>
          </a:stretch>
        </xdr:blipFill>
        <xdr:spPr>
          <a:xfrm>
            <a:off x="9373008" y="11623966"/>
            <a:ext cx="4603783" cy="3622728"/>
          </a:xfrm>
          <a:prstGeom prst="rect">
            <a:avLst/>
          </a:prstGeom>
        </xdr:spPr>
      </xdr:pic>
      <xdr:sp macro="" textlink="">
        <xdr:nvSpPr>
          <xdr:cNvPr id="343" name="Rectangle 342">
            <a:extLst>
              <a:ext uri="{FF2B5EF4-FFF2-40B4-BE49-F238E27FC236}">
                <a16:creationId xmlns:a16="http://schemas.microsoft.com/office/drawing/2014/main" id="{00000000-0008-0000-0000-000057010000}"/>
              </a:ext>
            </a:extLst>
          </xdr:cNvPr>
          <xdr:cNvSpPr/>
        </xdr:nvSpPr>
        <xdr:spPr>
          <a:xfrm>
            <a:off x="9565341" y="13040698"/>
            <a:ext cx="4169819" cy="172833"/>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grpSp>
    <xdr:clientData/>
  </xdr:twoCellAnchor>
  <xdr:twoCellAnchor editAs="oneCell">
    <xdr:from>
      <xdr:col>6</xdr:col>
      <xdr:colOff>356001</xdr:colOff>
      <xdr:row>59</xdr:row>
      <xdr:rowOff>133472</xdr:rowOff>
    </xdr:from>
    <xdr:to>
      <xdr:col>16</xdr:col>
      <xdr:colOff>857974</xdr:colOff>
      <xdr:row>88</xdr:row>
      <xdr:rowOff>88893</xdr:rowOff>
    </xdr:to>
    <xdr:pic>
      <xdr:nvPicPr>
        <xdr:cNvPr id="345" name="Image 344">
          <a:extLst>
            <a:ext uri="{FF2B5EF4-FFF2-40B4-BE49-F238E27FC236}">
              <a16:creationId xmlns:a16="http://schemas.microsoft.com/office/drawing/2014/main" id="{00000000-0008-0000-0000-000059010000}"/>
            </a:ext>
          </a:extLst>
        </xdr:cNvPr>
        <xdr:cNvPicPr>
          <a:picLocks noChangeAspect="1"/>
        </xdr:cNvPicPr>
      </xdr:nvPicPr>
      <xdr:blipFill>
        <a:blip xmlns:r="http://schemas.openxmlformats.org/officeDocument/2006/relationships" r:embed="rId5"/>
        <a:stretch>
          <a:fillRect/>
        </a:stretch>
      </xdr:blipFill>
      <xdr:spPr>
        <a:xfrm>
          <a:off x="5258680" y="13576302"/>
          <a:ext cx="10422351" cy="6770289"/>
        </a:xfrm>
        <a:prstGeom prst="rect">
          <a:avLst/>
        </a:prstGeom>
      </xdr:spPr>
    </xdr:pic>
    <xdr:clientData/>
  </xdr:twoCellAnchor>
  <xdr:twoCellAnchor editAs="oneCell">
    <xdr:from>
      <xdr:col>2</xdr:col>
      <xdr:colOff>125105</xdr:colOff>
      <xdr:row>69</xdr:row>
      <xdr:rowOff>181755</xdr:rowOff>
    </xdr:from>
    <xdr:to>
      <xdr:col>5</xdr:col>
      <xdr:colOff>136478</xdr:colOff>
      <xdr:row>89</xdr:row>
      <xdr:rowOff>46665</xdr:rowOff>
    </xdr:to>
    <xdr:pic>
      <xdr:nvPicPr>
        <xdr:cNvPr id="346" name="Image 345">
          <a:extLst>
            <a:ext uri="{FF2B5EF4-FFF2-40B4-BE49-F238E27FC236}">
              <a16:creationId xmlns:a16="http://schemas.microsoft.com/office/drawing/2014/main" id="{00000000-0008-0000-0000-00005A010000}"/>
            </a:ext>
          </a:extLst>
        </xdr:cNvPr>
        <xdr:cNvPicPr>
          <a:picLocks noChangeAspect="1"/>
        </xdr:cNvPicPr>
      </xdr:nvPicPr>
      <xdr:blipFill>
        <a:blip xmlns:r="http://schemas.openxmlformats.org/officeDocument/2006/relationships" r:embed="rId6"/>
        <a:stretch>
          <a:fillRect/>
        </a:stretch>
      </xdr:blipFill>
      <xdr:spPr>
        <a:xfrm>
          <a:off x="1046329" y="15819815"/>
          <a:ext cx="3013880" cy="4573387"/>
        </a:xfrm>
        <a:prstGeom prst="rect">
          <a:avLst/>
        </a:prstGeom>
      </xdr:spPr>
    </xdr:pic>
    <xdr:clientData/>
  </xdr:twoCellAnchor>
  <xdr:twoCellAnchor editAs="oneCell">
    <xdr:from>
      <xdr:col>7</xdr:col>
      <xdr:colOff>375051</xdr:colOff>
      <xdr:row>6</xdr:row>
      <xdr:rowOff>158150</xdr:rowOff>
    </xdr:from>
    <xdr:to>
      <xdr:col>17</xdr:col>
      <xdr:colOff>14378</xdr:colOff>
      <xdr:row>12</xdr:row>
      <xdr:rowOff>94452</xdr:rowOff>
    </xdr:to>
    <xdr:pic>
      <xdr:nvPicPr>
        <xdr:cNvPr id="2" name="Image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7"/>
        <a:srcRect b="18482"/>
        <a:stretch/>
      </xdr:blipFill>
      <xdr:spPr>
        <a:xfrm>
          <a:off x="6269768" y="1538376"/>
          <a:ext cx="9559704" cy="1273397"/>
        </a:xfrm>
        <a:prstGeom prst="rect">
          <a:avLst/>
        </a:prstGeom>
      </xdr:spPr>
    </xdr:pic>
    <xdr:clientData/>
  </xdr:twoCellAnchor>
  <xdr:twoCellAnchor>
    <xdr:from>
      <xdr:col>2</xdr:col>
      <xdr:colOff>171672</xdr:colOff>
      <xdr:row>14</xdr:row>
      <xdr:rowOff>103904</xdr:rowOff>
    </xdr:from>
    <xdr:to>
      <xdr:col>8</xdr:col>
      <xdr:colOff>158151</xdr:colOff>
      <xdr:row>32</xdr:row>
      <xdr:rowOff>115019</xdr:rowOff>
    </xdr:to>
    <xdr:grpSp>
      <xdr:nvGrpSpPr>
        <xdr:cNvPr id="25" name="Groupe 24">
          <a:extLst>
            <a:ext uri="{FF2B5EF4-FFF2-40B4-BE49-F238E27FC236}">
              <a16:creationId xmlns:a16="http://schemas.microsoft.com/office/drawing/2014/main" id="{00000000-0008-0000-0000-000019000000}"/>
            </a:ext>
          </a:extLst>
        </xdr:cNvPr>
        <xdr:cNvGrpSpPr/>
      </xdr:nvGrpSpPr>
      <xdr:grpSpPr>
        <a:xfrm>
          <a:off x="1192652" y="3017433"/>
          <a:ext cx="6560597" cy="3671704"/>
          <a:chOff x="1156291" y="11767595"/>
          <a:chExt cx="6771198" cy="4719087"/>
        </a:xfrm>
      </xdr:grpSpPr>
      <xdr:grpSp>
        <xdr:nvGrpSpPr>
          <xdr:cNvPr id="26" name="Groupe 25">
            <a:extLst>
              <a:ext uri="{FF2B5EF4-FFF2-40B4-BE49-F238E27FC236}">
                <a16:creationId xmlns:a16="http://schemas.microsoft.com/office/drawing/2014/main" id="{00000000-0008-0000-0000-00001A000000}"/>
              </a:ext>
            </a:extLst>
          </xdr:cNvPr>
          <xdr:cNvGrpSpPr/>
        </xdr:nvGrpSpPr>
        <xdr:grpSpPr>
          <a:xfrm>
            <a:off x="1156291" y="11767595"/>
            <a:ext cx="6771198" cy="4719087"/>
            <a:chOff x="11322721" y="6115291"/>
            <a:chExt cx="6771198" cy="4719087"/>
          </a:xfrm>
        </xdr:grpSpPr>
        <xdr:pic>
          <xdr:nvPicPr>
            <xdr:cNvPr id="28" name="Image 27">
              <a:extLst>
                <a:ext uri="{FF2B5EF4-FFF2-40B4-BE49-F238E27FC236}">
                  <a16:creationId xmlns:a16="http://schemas.microsoft.com/office/drawing/2014/main" id="{00000000-0008-0000-0000-00001C000000}"/>
                </a:ext>
              </a:extLst>
            </xdr:cNvPr>
            <xdr:cNvPicPr>
              <a:picLocks noChangeAspect="1"/>
            </xdr:cNvPicPr>
          </xdr:nvPicPr>
          <xdr:blipFill>
            <a:blip xmlns:r="http://schemas.openxmlformats.org/officeDocument/2006/relationships" r:embed="rId8"/>
            <a:stretch>
              <a:fillRect/>
            </a:stretch>
          </xdr:blipFill>
          <xdr:spPr>
            <a:xfrm>
              <a:off x="11322721" y="6115291"/>
              <a:ext cx="6771198" cy="4719087"/>
            </a:xfrm>
            <a:prstGeom prst="rect">
              <a:avLst/>
            </a:prstGeom>
          </xdr:spPr>
        </xdr:pic>
        <xdr:sp macro="" textlink="">
          <xdr:nvSpPr>
            <xdr:cNvPr id="29" name="Rectangle 28">
              <a:extLst>
                <a:ext uri="{FF2B5EF4-FFF2-40B4-BE49-F238E27FC236}">
                  <a16:creationId xmlns:a16="http://schemas.microsoft.com/office/drawing/2014/main" id="{00000000-0008-0000-0000-00001D000000}"/>
                </a:ext>
              </a:extLst>
            </xdr:cNvPr>
            <xdr:cNvSpPr/>
          </xdr:nvSpPr>
          <xdr:spPr>
            <a:xfrm>
              <a:off x="12130282" y="7668228"/>
              <a:ext cx="3563060" cy="1963833"/>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grpSp>
      <xdr:sp macro="" textlink="">
        <xdr:nvSpPr>
          <xdr:cNvPr id="27" name="ZoneTexte 26">
            <a:extLst>
              <a:ext uri="{FF2B5EF4-FFF2-40B4-BE49-F238E27FC236}">
                <a16:creationId xmlns:a16="http://schemas.microsoft.com/office/drawing/2014/main" id="{00000000-0008-0000-0000-00001B000000}"/>
              </a:ext>
            </a:extLst>
          </xdr:cNvPr>
          <xdr:cNvSpPr txBox="1"/>
        </xdr:nvSpPr>
        <xdr:spPr>
          <a:xfrm>
            <a:off x="4448140" y="14526228"/>
            <a:ext cx="2728165" cy="53698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b="1">
                <a:solidFill>
                  <a:srgbClr val="FF0000"/>
                </a:solidFill>
              </a:rPr>
              <a:t>L'accroissement</a:t>
            </a:r>
            <a:r>
              <a:rPr lang="fr-FR" sz="1100" b="1" baseline="0">
                <a:solidFill>
                  <a:srgbClr val="FF0000"/>
                </a:solidFill>
              </a:rPr>
              <a:t> moyen constaté à Arsague est de 25 m3/ha/an à 20 ans</a:t>
            </a:r>
            <a:endParaRPr lang="fr-FR" sz="1100" b="1">
              <a:solidFill>
                <a:srgbClr val="FF0000"/>
              </a:solidFill>
            </a:endParaRPr>
          </a:p>
        </xdr:txBody>
      </xdr:sp>
    </xdr:grpSp>
    <xdr:clientData/>
  </xdr:twoCellAnchor>
  <xdr:twoCellAnchor>
    <xdr:from>
      <xdr:col>8</xdr:col>
      <xdr:colOff>402565</xdr:colOff>
      <xdr:row>13</xdr:row>
      <xdr:rowOff>106480</xdr:rowOff>
    </xdr:from>
    <xdr:to>
      <xdr:col>16</xdr:col>
      <xdr:colOff>868384</xdr:colOff>
      <xdr:row>34</xdr:row>
      <xdr:rowOff>225222</xdr:rowOff>
    </xdr:to>
    <xdr:grpSp>
      <xdr:nvGrpSpPr>
        <xdr:cNvPr id="30" name="Groupe 29">
          <a:extLst>
            <a:ext uri="{FF2B5EF4-FFF2-40B4-BE49-F238E27FC236}">
              <a16:creationId xmlns:a16="http://schemas.microsoft.com/office/drawing/2014/main" id="{00000000-0008-0000-0000-00001E000000}"/>
            </a:ext>
          </a:extLst>
        </xdr:cNvPr>
        <xdr:cNvGrpSpPr/>
      </xdr:nvGrpSpPr>
      <xdr:grpSpPr>
        <a:xfrm>
          <a:off x="7997663" y="2820794"/>
          <a:ext cx="9231309" cy="4338877"/>
          <a:chOff x="925974" y="2411391"/>
          <a:chExt cx="10252668" cy="5970607"/>
        </a:xfrm>
      </xdr:grpSpPr>
      <xdr:pic>
        <xdr:nvPicPr>
          <xdr:cNvPr id="31" name="Image 30">
            <a:extLst>
              <a:ext uri="{FF2B5EF4-FFF2-40B4-BE49-F238E27FC236}">
                <a16:creationId xmlns:a16="http://schemas.microsoft.com/office/drawing/2014/main" id="{00000000-0008-0000-0000-00001F000000}"/>
              </a:ext>
            </a:extLst>
          </xdr:cNvPr>
          <xdr:cNvPicPr>
            <a:picLocks noChangeAspect="1"/>
          </xdr:cNvPicPr>
        </xdr:nvPicPr>
        <xdr:blipFill>
          <a:blip xmlns:r="http://schemas.openxmlformats.org/officeDocument/2006/relationships" r:embed="rId9"/>
          <a:stretch>
            <a:fillRect/>
          </a:stretch>
        </xdr:blipFill>
        <xdr:spPr>
          <a:xfrm>
            <a:off x="925974" y="2411391"/>
            <a:ext cx="10252668" cy="5970607"/>
          </a:xfrm>
          <a:prstGeom prst="rect">
            <a:avLst/>
          </a:prstGeom>
        </xdr:spPr>
      </xdr:pic>
      <xdr:sp macro="" textlink="">
        <xdr:nvSpPr>
          <xdr:cNvPr id="32" name="Rectangle 31">
            <a:extLst>
              <a:ext uri="{FF2B5EF4-FFF2-40B4-BE49-F238E27FC236}">
                <a16:creationId xmlns:a16="http://schemas.microsoft.com/office/drawing/2014/main" id="{00000000-0008-0000-0000-000020000000}"/>
              </a:ext>
            </a:extLst>
          </xdr:cNvPr>
          <xdr:cNvSpPr/>
        </xdr:nvSpPr>
        <xdr:spPr>
          <a:xfrm>
            <a:off x="1958051" y="5652305"/>
            <a:ext cx="1880886" cy="906682"/>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sp macro="" textlink="">
        <xdr:nvSpPr>
          <xdr:cNvPr id="33" name="Rectangle 32">
            <a:extLst>
              <a:ext uri="{FF2B5EF4-FFF2-40B4-BE49-F238E27FC236}">
                <a16:creationId xmlns:a16="http://schemas.microsoft.com/office/drawing/2014/main" id="{00000000-0008-0000-0000-000021000000}"/>
              </a:ext>
            </a:extLst>
          </xdr:cNvPr>
          <xdr:cNvSpPr/>
        </xdr:nvSpPr>
        <xdr:spPr>
          <a:xfrm>
            <a:off x="1965761" y="5401520"/>
            <a:ext cx="2808796" cy="1155532"/>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sp macro="" textlink="">
        <xdr:nvSpPr>
          <xdr:cNvPr id="34" name="Rectangle 33">
            <a:extLst>
              <a:ext uri="{FF2B5EF4-FFF2-40B4-BE49-F238E27FC236}">
                <a16:creationId xmlns:a16="http://schemas.microsoft.com/office/drawing/2014/main" id="{00000000-0008-0000-0000-000022000000}"/>
              </a:ext>
            </a:extLst>
          </xdr:cNvPr>
          <xdr:cNvSpPr/>
        </xdr:nvSpPr>
        <xdr:spPr>
          <a:xfrm>
            <a:off x="6923610" y="5796988"/>
            <a:ext cx="1959960" cy="750425"/>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sp macro="" textlink="">
        <xdr:nvSpPr>
          <xdr:cNvPr id="35" name="Rectangle 34">
            <a:extLst>
              <a:ext uri="{FF2B5EF4-FFF2-40B4-BE49-F238E27FC236}">
                <a16:creationId xmlns:a16="http://schemas.microsoft.com/office/drawing/2014/main" id="{00000000-0008-0000-0000-000023000000}"/>
              </a:ext>
            </a:extLst>
          </xdr:cNvPr>
          <xdr:cNvSpPr/>
        </xdr:nvSpPr>
        <xdr:spPr>
          <a:xfrm>
            <a:off x="6931325" y="4909594"/>
            <a:ext cx="2916801" cy="1626245"/>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grpSp>
    <xdr:clientData/>
  </xdr:twoCellAnchor>
  <xdr:twoCellAnchor editAs="oneCell">
    <xdr:from>
      <xdr:col>8</xdr:col>
      <xdr:colOff>639772</xdr:colOff>
      <xdr:row>31</xdr:row>
      <xdr:rowOff>164800</xdr:rowOff>
    </xdr:from>
    <xdr:to>
      <xdr:col>16</xdr:col>
      <xdr:colOff>678406</xdr:colOff>
      <xdr:row>44</xdr:row>
      <xdr:rowOff>89054</xdr:rowOff>
    </xdr:to>
    <xdr:pic>
      <xdr:nvPicPr>
        <xdr:cNvPr id="36" name="Image 35">
          <a:extLst>
            <a:ext uri="{FF2B5EF4-FFF2-40B4-BE49-F238E27FC236}">
              <a16:creationId xmlns:a16="http://schemas.microsoft.com/office/drawing/2014/main" id="{00000000-0008-0000-0000-000024000000}"/>
            </a:ext>
          </a:extLst>
        </xdr:cNvPr>
        <xdr:cNvPicPr>
          <a:picLocks noChangeAspect="1"/>
        </xdr:cNvPicPr>
      </xdr:nvPicPr>
      <xdr:blipFill>
        <a:blip xmlns:r="http://schemas.openxmlformats.org/officeDocument/2006/relationships" r:embed="rId10"/>
        <a:stretch>
          <a:fillRect/>
        </a:stretch>
      </xdr:blipFill>
      <xdr:spPr>
        <a:xfrm>
          <a:off x="7526527" y="7209706"/>
          <a:ext cx="7974936" cy="2900367"/>
        </a:xfrm>
        <a:prstGeom prst="rect">
          <a:avLst/>
        </a:prstGeom>
      </xdr:spPr>
    </xdr:pic>
    <xdr:clientData/>
  </xdr:twoCellAnchor>
  <xdr:twoCellAnchor editAs="oneCell">
    <xdr:from>
      <xdr:col>2</xdr:col>
      <xdr:colOff>374725</xdr:colOff>
      <xdr:row>31</xdr:row>
      <xdr:rowOff>158152</xdr:rowOff>
    </xdr:from>
    <xdr:to>
      <xdr:col>7</xdr:col>
      <xdr:colOff>607182</xdr:colOff>
      <xdr:row>44</xdr:row>
      <xdr:rowOff>129397</xdr:rowOff>
    </xdr:to>
    <xdr:pic>
      <xdr:nvPicPr>
        <xdr:cNvPr id="37" name="Image 36">
          <a:extLst>
            <a:ext uri="{FF2B5EF4-FFF2-40B4-BE49-F238E27FC236}">
              <a16:creationId xmlns:a16="http://schemas.microsoft.com/office/drawing/2014/main" id="{00000000-0008-0000-0000-000025000000}"/>
            </a:ext>
          </a:extLst>
        </xdr:cNvPr>
        <xdr:cNvPicPr>
          <a:picLocks noChangeAspect="1"/>
        </xdr:cNvPicPr>
      </xdr:nvPicPr>
      <xdr:blipFill>
        <a:blip xmlns:r="http://schemas.openxmlformats.org/officeDocument/2006/relationships" r:embed="rId11"/>
        <a:stretch>
          <a:fillRect/>
        </a:stretch>
      </xdr:blipFill>
      <xdr:spPr>
        <a:xfrm>
          <a:off x="1309253" y="7203058"/>
          <a:ext cx="5192646" cy="2947358"/>
        </a:xfrm>
        <a:prstGeom prst="rect">
          <a:avLst/>
        </a:prstGeom>
      </xdr:spPr>
    </xdr:pic>
    <xdr:clientData/>
  </xdr:twoCellAnchor>
  <xdr:twoCellAnchor editAs="oneCell">
    <xdr:from>
      <xdr:col>1</xdr:col>
      <xdr:colOff>72572</xdr:colOff>
      <xdr:row>120</xdr:row>
      <xdr:rowOff>63500</xdr:rowOff>
    </xdr:from>
    <xdr:to>
      <xdr:col>7</xdr:col>
      <xdr:colOff>168957</xdr:colOff>
      <xdr:row>133</xdr:row>
      <xdr:rowOff>25673</xdr:rowOff>
    </xdr:to>
    <xdr:pic>
      <xdr:nvPicPr>
        <xdr:cNvPr id="40" name="Image 39">
          <a:extLst>
            <a:ext uri="{FF2B5EF4-FFF2-40B4-BE49-F238E27FC236}">
              <a16:creationId xmlns:a16="http://schemas.microsoft.com/office/drawing/2014/main" id="{00000000-0008-0000-0000-000028000000}"/>
            </a:ext>
          </a:extLst>
        </xdr:cNvPr>
        <xdr:cNvPicPr>
          <a:picLocks noChangeAspect="1"/>
        </xdr:cNvPicPr>
      </xdr:nvPicPr>
      <xdr:blipFill>
        <a:blip xmlns:r="http://schemas.openxmlformats.org/officeDocument/2006/relationships" r:embed="rId11"/>
        <a:stretch>
          <a:fillRect/>
        </a:stretch>
      </xdr:blipFill>
      <xdr:spPr>
        <a:xfrm>
          <a:off x="861786" y="27568071"/>
          <a:ext cx="5221742" cy="2910388"/>
        </a:xfrm>
        <a:prstGeom prst="rect">
          <a:avLst/>
        </a:prstGeom>
      </xdr:spPr>
    </xdr:pic>
    <xdr:clientData/>
  </xdr:twoCellAnchor>
  <xdr:twoCellAnchor>
    <xdr:from>
      <xdr:col>8</xdr:col>
      <xdr:colOff>772651</xdr:colOff>
      <xdr:row>94</xdr:row>
      <xdr:rowOff>134470</xdr:rowOff>
    </xdr:from>
    <xdr:to>
      <xdr:col>16</xdr:col>
      <xdr:colOff>926353</xdr:colOff>
      <xdr:row>114</xdr:row>
      <xdr:rowOff>179294</xdr:rowOff>
    </xdr:to>
    <xdr:grpSp>
      <xdr:nvGrpSpPr>
        <xdr:cNvPr id="3" name="Groupe 2">
          <a:extLst>
            <a:ext uri="{FF2B5EF4-FFF2-40B4-BE49-F238E27FC236}">
              <a16:creationId xmlns:a16="http://schemas.microsoft.com/office/drawing/2014/main" id="{00000000-0008-0000-0000-000003000000}"/>
            </a:ext>
          </a:extLst>
        </xdr:cNvPr>
        <xdr:cNvGrpSpPr/>
      </xdr:nvGrpSpPr>
      <xdr:grpSpPr>
        <a:xfrm>
          <a:off x="8367749" y="19508195"/>
          <a:ext cx="8919192" cy="4253256"/>
          <a:chOff x="4756956" y="20753293"/>
          <a:chExt cx="10871515" cy="6248832"/>
        </a:xfrm>
      </xdr:grpSpPr>
      <xdr:pic>
        <xdr:nvPicPr>
          <xdr:cNvPr id="38" name="Image 37">
            <a:extLst>
              <a:ext uri="{FF2B5EF4-FFF2-40B4-BE49-F238E27FC236}">
                <a16:creationId xmlns:a16="http://schemas.microsoft.com/office/drawing/2014/main" id="{00000000-0008-0000-0000-000026000000}"/>
              </a:ext>
            </a:extLst>
          </xdr:cNvPr>
          <xdr:cNvPicPr>
            <a:picLocks noChangeAspect="1"/>
          </xdr:cNvPicPr>
        </xdr:nvPicPr>
        <xdr:blipFill rotWithShape="1">
          <a:blip xmlns:r="http://schemas.openxmlformats.org/officeDocument/2006/relationships" r:embed="rId12"/>
          <a:srcRect l="3579" t="20389" b="59273"/>
          <a:stretch/>
        </xdr:blipFill>
        <xdr:spPr>
          <a:xfrm>
            <a:off x="5124824" y="20753293"/>
            <a:ext cx="10449934" cy="1688353"/>
          </a:xfrm>
          <a:prstGeom prst="rect">
            <a:avLst/>
          </a:prstGeom>
        </xdr:spPr>
      </xdr:pic>
      <xdr:pic>
        <xdr:nvPicPr>
          <xdr:cNvPr id="39" name="Image 38">
            <a:extLst>
              <a:ext uri="{FF2B5EF4-FFF2-40B4-BE49-F238E27FC236}">
                <a16:creationId xmlns:a16="http://schemas.microsoft.com/office/drawing/2014/main" id="{00000000-0008-0000-0000-000027000000}"/>
              </a:ext>
            </a:extLst>
          </xdr:cNvPr>
          <xdr:cNvPicPr>
            <a:picLocks noChangeAspect="1"/>
          </xdr:cNvPicPr>
        </xdr:nvPicPr>
        <xdr:blipFill rotWithShape="1">
          <a:blip xmlns:r="http://schemas.openxmlformats.org/officeDocument/2006/relationships" r:embed="rId13"/>
          <a:srcRect t="47740" r="2211"/>
          <a:stretch/>
        </xdr:blipFill>
        <xdr:spPr>
          <a:xfrm>
            <a:off x="4756956" y="22456589"/>
            <a:ext cx="10871515" cy="4545536"/>
          </a:xfrm>
          <a:prstGeom prst="rect">
            <a:avLst/>
          </a:prstGeom>
        </xdr:spPr>
      </xdr:pic>
    </xdr:grpSp>
    <xdr:clientData/>
  </xdr:twoCellAnchor>
  <xdr:twoCellAnchor editAs="oneCell">
    <xdr:from>
      <xdr:col>7</xdr:col>
      <xdr:colOff>101471</xdr:colOff>
      <xdr:row>119</xdr:row>
      <xdr:rowOff>0</xdr:rowOff>
    </xdr:from>
    <xdr:to>
      <xdr:col>16</xdr:col>
      <xdr:colOff>954405</xdr:colOff>
      <xdr:row>134</xdr:row>
      <xdr:rowOff>106275</xdr:rowOff>
    </xdr:to>
    <xdr:pic>
      <xdr:nvPicPr>
        <xdr:cNvPr id="4" name="Imag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4"/>
        <a:stretch>
          <a:fillRect/>
        </a:stretch>
      </xdr:blipFill>
      <xdr:spPr>
        <a:xfrm>
          <a:off x="6033118" y="26968824"/>
          <a:ext cx="9862463" cy="346803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20</xdr:col>
      <xdr:colOff>31750</xdr:colOff>
      <xdr:row>4</xdr:row>
      <xdr:rowOff>47625</xdr:rowOff>
    </xdr:from>
    <xdr:to>
      <xdr:col>29</xdr:col>
      <xdr:colOff>865803</xdr:colOff>
      <xdr:row>37</xdr:row>
      <xdr:rowOff>91121</xdr:rowOff>
    </xdr:to>
    <xdr:pic>
      <xdr:nvPicPr>
        <xdr:cNvPr id="2" name="Imag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9764375" y="825500"/>
          <a:ext cx="8692178" cy="6631621"/>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leau145" displayName="Tableau145" ref="C130:E196" totalsRowShown="0" headerRowDxfId="29" dataDxfId="28">
  <autoFilter ref="C130:E196" xr:uid="{00000000-0009-0000-0100-000004000000}"/>
  <tableColumns count="3">
    <tableColumn id="1" xr3:uid="{00000000-0010-0000-0000-000001000000}" name="Essence " dataDxfId="27"/>
    <tableColumn id="2" xr3:uid="{00000000-0010-0000-0000-000002000000}" name="Infradensité (tMS/m3) " dataDxfId="26"/>
    <tableColumn id="3" xr3:uid="{00000000-0010-0000-0000-000003000000}" name="Type" dataDxfId="25"/>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1000000}" name="Tableau1456" displayName="Tableau1456" ref="C130:E196" totalsRowShown="0" headerRowDxfId="24" dataDxfId="23">
  <autoFilter ref="C130:E196" xr:uid="{00000000-0009-0000-0100-000005000000}"/>
  <tableColumns count="3">
    <tableColumn id="1" xr3:uid="{00000000-0010-0000-0100-000001000000}" name="Essence " dataDxfId="22"/>
    <tableColumn id="2" xr3:uid="{00000000-0010-0000-0100-000002000000}" name="Infradensité (tMS/m3) " dataDxfId="21"/>
    <tableColumn id="3" xr3:uid="{00000000-0010-0000-0100-000003000000}" name="Type" dataDxfId="20"/>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2000000}" name="Tableau1457" displayName="Tableau1457" ref="C130:E196" totalsRowShown="0" headerRowDxfId="19" dataDxfId="18">
  <autoFilter ref="C130:E196" xr:uid="{00000000-0009-0000-0100-000006000000}"/>
  <tableColumns count="3">
    <tableColumn id="1" xr3:uid="{00000000-0010-0000-0200-000001000000}" name="Essence " dataDxfId="17"/>
    <tableColumn id="2" xr3:uid="{00000000-0010-0000-0200-000002000000}" name="Infradensité (tMS/m3) " dataDxfId="16"/>
    <tableColumn id="3" xr3:uid="{00000000-0010-0000-0200-000003000000}" name="Type" dataDxfId="15"/>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3000000}" name="Tableau1458" displayName="Tableau1458" ref="C130:E196" totalsRowShown="0" headerRowDxfId="14" dataDxfId="13">
  <autoFilter ref="C130:E196" xr:uid="{00000000-0009-0000-0100-000007000000}"/>
  <tableColumns count="3">
    <tableColumn id="1" xr3:uid="{00000000-0010-0000-0300-000001000000}" name="Essence " dataDxfId="12"/>
    <tableColumn id="2" xr3:uid="{00000000-0010-0000-0300-000002000000}" name="Infradensité (tMS/m3) " dataDxfId="11"/>
    <tableColumn id="3" xr3:uid="{00000000-0010-0000-0300-000003000000}" name="Type" dataDxfId="10"/>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4000000}" name="Tableau1459" displayName="Tableau1459" ref="C130:E196" totalsRowShown="0" headerRowDxfId="9" dataDxfId="8">
  <autoFilter ref="C130:E196" xr:uid="{00000000-0009-0000-0100-000008000000}"/>
  <tableColumns count="3">
    <tableColumn id="1" xr3:uid="{00000000-0010-0000-0400-000001000000}" name="Essence " dataDxfId="7"/>
    <tableColumn id="2" xr3:uid="{00000000-0010-0000-0400-000002000000}" name="Infradensité (tMS/m3) " dataDxfId="6"/>
    <tableColumn id="3" xr3:uid="{00000000-0010-0000-0400-000003000000}" name="Type" dataDxfId="5"/>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Tableau14" displayName="Tableau14" ref="C131:E197" totalsRowShown="0" headerRowDxfId="4" dataDxfId="3">
  <autoFilter ref="C131:E197" xr:uid="{00000000-0009-0000-0100-000003000000}"/>
  <tableColumns count="3">
    <tableColumn id="1" xr3:uid="{00000000-0010-0000-0500-000001000000}" name="Alisier torminal " dataDxfId="2"/>
    <tableColumn id="2" xr3:uid="{00000000-0010-0000-0500-000002000000}" name="0,62" dataDxfId="1"/>
    <tableColumn id="3" xr3:uid="{00000000-0010-0000-0500-000003000000}" name="Feuillus" dataDxfId="0"/>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fcba.fr/wp-content/uploads/2020/10/fcbainfo_2014_2_la_sylviculture_du_pin_taeda_en_aquitaine_jmdeboisseson.pdf" TargetMode="External"/><Relationship Id="rId2" Type="http://schemas.openxmlformats.org/officeDocument/2006/relationships/hyperlink" Target="https://www.forestresearch.gov.uk/research/archive-forest-management-tables-metric/" TargetMode="External"/><Relationship Id="rId1" Type="http://schemas.openxmlformats.org/officeDocument/2006/relationships/hyperlink" Target="https://www.forestresearch.gov.uk/research/archive-forest-management-tables-metric/"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dfci-aquitaine.fr/wp-content/uploads/2021/01/PidPFCI_24-33-40-47_valide_cle44f665.pdf" TargetMode="External"/><Relationship Id="rId2" Type="http://schemas.openxmlformats.org/officeDocument/2006/relationships/hyperlink" Target="http://www.landes.gouv.fr/IMG/pdf/annexe_3_-_guide_sdis.pdf" TargetMode="External"/><Relationship Id="rId1" Type="http://schemas.openxmlformats.org/officeDocument/2006/relationships/hyperlink" Target="http://www.landes.gouv.fr/IMG/pdf/annexe_3_-_guide_sdis.pdf"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table" Target="../tables/table2.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printerSettings" Target="../printerSettings/printerSettings4.bin"/><Relationship Id="rId1" Type="http://schemas.openxmlformats.org/officeDocument/2006/relationships/hyperlink" Target="https://www.timberpolis.fr/s208301/-Liriodendron-tulipifera" TargetMode="External"/></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table" Target="../tables/table5.xml"/></Relationships>
</file>

<file path=xl/worksheets/_rels/sheet8.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59999389629810485"/>
    <pageSetUpPr fitToPage="1"/>
  </sheetPr>
  <dimension ref="A1:AN151"/>
  <sheetViews>
    <sheetView topLeftCell="A93" zoomScale="51" zoomScaleNormal="70" zoomScalePageLayoutView="55" workbookViewId="0">
      <selection activeCell="H118" sqref="H118"/>
    </sheetView>
  </sheetViews>
  <sheetFormatPr baseColWidth="10" defaultColWidth="11.5" defaultRowHeight="15"/>
  <cols>
    <col min="1" max="1" width="11.5" style="18" customWidth="1"/>
    <col min="2" max="2" width="2" style="18" customWidth="1"/>
    <col min="3" max="17" width="14.5" style="18" customWidth="1"/>
    <col min="18" max="18" width="2.1640625" style="18" customWidth="1"/>
    <col min="19" max="16384" width="11.5" style="18"/>
  </cols>
  <sheetData>
    <row r="1" spans="2:18" ht="16" thickBot="1"/>
    <row r="2" spans="2:18">
      <c r="B2" s="9"/>
      <c r="C2" s="10"/>
      <c r="D2" s="10"/>
      <c r="E2" s="10"/>
      <c r="F2" s="10"/>
      <c r="G2" s="10"/>
      <c r="H2" s="10"/>
      <c r="I2" s="10"/>
      <c r="J2" s="10"/>
      <c r="K2" s="10"/>
      <c r="L2" s="10"/>
      <c r="M2" s="10"/>
      <c r="N2" s="10"/>
      <c r="O2" s="10"/>
      <c r="P2" s="10"/>
      <c r="Q2" s="10"/>
      <c r="R2" s="11"/>
    </row>
    <row r="3" spans="2:18">
      <c r="B3" s="236" t="s">
        <v>185</v>
      </c>
      <c r="C3" s="237"/>
      <c r="D3" s="237"/>
      <c r="E3" s="237"/>
      <c r="F3" s="237"/>
      <c r="G3" s="237"/>
      <c r="H3" s="237"/>
      <c r="I3" s="237"/>
      <c r="J3" s="237"/>
      <c r="K3" s="237"/>
      <c r="L3" s="237"/>
      <c r="M3" s="237"/>
      <c r="N3" s="237"/>
      <c r="O3" s="237"/>
      <c r="P3" s="237"/>
      <c r="Q3" s="237"/>
      <c r="R3" s="238"/>
    </row>
    <row r="4" spans="2:18" ht="16" thickBot="1">
      <c r="B4" s="15"/>
      <c r="C4" s="16"/>
      <c r="D4" s="16"/>
      <c r="E4" s="16"/>
      <c r="F4" s="16"/>
      <c r="G4" s="16"/>
      <c r="H4" s="16"/>
      <c r="I4" s="16"/>
      <c r="J4" s="16"/>
      <c r="K4" s="16"/>
      <c r="L4" s="16"/>
      <c r="M4" s="16"/>
      <c r="N4" s="16"/>
      <c r="O4" s="16"/>
      <c r="P4" s="16"/>
      <c r="Q4" s="16"/>
      <c r="R4" s="17"/>
    </row>
    <row r="5" spans="2:18">
      <c r="B5" s="12"/>
      <c r="C5"/>
      <c r="D5"/>
      <c r="E5"/>
      <c r="F5"/>
      <c r="G5"/>
      <c r="H5"/>
      <c r="I5"/>
      <c r="J5"/>
      <c r="K5"/>
      <c r="L5"/>
      <c r="M5"/>
      <c r="N5"/>
      <c r="O5"/>
      <c r="P5"/>
      <c r="Q5"/>
      <c r="R5" s="14"/>
    </row>
    <row r="6" spans="2:18">
      <c r="B6" s="12"/>
      <c r="C6" s="27" t="s">
        <v>219</v>
      </c>
      <c r="G6"/>
      <c r="H6"/>
      <c r="I6" s="27"/>
      <c r="M6"/>
      <c r="N6"/>
      <c r="O6"/>
      <c r="P6"/>
      <c r="Q6"/>
      <c r="R6" s="14"/>
    </row>
    <row r="7" spans="2:18">
      <c r="B7" s="12"/>
      <c r="G7"/>
      <c r="H7"/>
      <c r="I7"/>
      <c r="J7"/>
      <c r="K7"/>
      <c r="L7"/>
      <c r="M7"/>
      <c r="N7"/>
      <c r="O7"/>
      <c r="P7"/>
      <c r="Q7"/>
      <c r="R7" s="14"/>
    </row>
    <row r="8" spans="2:18" ht="17.25" customHeight="1">
      <c r="B8" s="12"/>
      <c r="C8" s="28" t="s">
        <v>122</v>
      </c>
      <c r="D8" s="234" t="s">
        <v>224</v>
      </c>
      <c r="E8" s="234"/>
      <c r="F8" s="234"/>
      <c r="G8" s="234"/>
      <c r="H8"/>
      <c r="I8"/>
      <c r="J8"/>
      <c r="K8"/>
      <c r="L8"/>
      <c r="M8"/>
      <c r="N8"/>
      <c r="O8"/>
      <c r="P8"/>
      <c r="Q8"/>
      <c r="R8" s="14"/>
    </row>
    <row r="9" spans="2:18" ht="17.25" customHeight="1">
      <c r="B9" s="12"/>
      <c r="D9" s="234"/>
      <c r="E9" s="234"/>
      <c r="F9" s="234"/>
      <c r="G9" s="234"/>
      <c r="H9"/>
      <c r="I9"/>
      <c r="J9"/>
      <c r="K9"/>
      <c r="L9"/>
      <c r="M9"/>
      <c r="N9"/>
      <c r="O9"/>
      <c r="P9"/>
      <c r="Q9"/>
      <c r="R9" s="14"/>
    </row>
    <row r="10" spans="2:18" ht="18" customHeight="1">
      <c r="B10" s="12"/>
      <c r="C10" s="13"/>
      <c r="D10" s="234"/>
      <c r="E10" s="234"/>
      <c r="F10" s="234"/>
      <c r="G10" s="234"/>
      <c r="H10" s="13"/>
      <c r="I10"/>
      <c r="J10"/>
      <c r="K10"/>
      <c r="L10"/>
      <c r="M10" s="13"/>
      <c r="N10" s="13"/>
      <c r="O10" s="13"/>
      <c r="P10" s="13"/>
      <c r="Q10" s="13"/>
      <c r="R10" s="14"/>
    </row>
    <row r="11" spans="2:18" ht="18" customHeight="1">
      <c r="B11" s="12"/>
      <c r="C11" s="13"/>
      <c r="D11" s="234"/>
      <c r="E11" s="234"/>
      <c r="F11" s="234"/>
      <c r="G11" s="234"/>
      <c r="H11" s="13"/>
      <c r="I11"/>
      <c r="J11"/>
      <c r="K11"/>
      <c r="L11"/>
      <c r="M11" s="13"/>
      <c r="N11" s="13"/>
      <c r="O11" s="13"/>
      <c r="P11" s="13"/>
      <c r="Q11" s="13"/>
      <c r="R11" s="14"/>
    </row>
    <row r="12" spans="2:18" ht="17.25" customHeight="1">
      <c r="B12" s="12"/>
      <c r="C12" s="13"/>
      <c r="D12" s="234"/>
      <c r="E12" s="234"/>
      <c r="F12" s="234"/>
      <c r="G12" s="234"/>
      <c r="H12" s="13"/>
      <c r="I12"/>
      <c r="J12"/>
      <c r="K12"/>
      <c r="L12"/>
      <c r="M12" s="13"/>
      <c r="N12" s="13"/>
      <c r="O12" s="13"/>
      <c r="P12" s="13"/>
      <c r="Q12" s="13"/>
      <c r="R12" s="14"/>
    </row>
    <row r="13" spans="2:18">
      <c r="B13" s="12"/>
      <c r="D13" s="234"/>
      <c r="E13" s="234"/>
      <c r="F13" s="234"/>
      <c r="G13" s="234"/>
      <c r="H13" s="13"/>
      <c r="I13"/>
      <c r="J13"/>
      <c r="K13"/>
      <c r="L13"/>
      <c r="M13" s="13"/>
      <c r="N13" s="13"/>
      <c r="O13" s="13"/>
      <c r="P13" s="13"/>
      <c r="Q13" s="13"/>
      <c r="R13" s="14"/>
    </row>
    <row r="14" spans="2:18">
      <c r="B14" s="12"/>
      <c r="C14" s="26" t="s">
        <v>121</v>
      </c>
      <c r="D14" s="1" t="s">
        <v>223</v>
      </c>
      <c r="E14" s="214"/>
      <c r="F14" s="214"/>
      <c r="G14" s="13"/>
      <c r="H14" s="13"/>
      <c r="I14"/>
      <c r="J14"/>
      <c r="K14"/>
      <c r="L14"/>
      <c r="M14" s="13"/>
      <c r="N14" s="13"/>
      <c r="O14" s="13"/>
      <c r="P14" s="13"/>
      <c r="Q14" s="13"/>
      <c r="R14" s="14"/>
    </row>
    <row r="15" spans="2:18">
      <c r="B15" s="12"/>
      <c r="C15" s="27"/>
      <c r="G15" s="13"/>
      <c r="H15" s="13"/>
      <c r="I15"/>
      <c r="J15"/>
      <c r="K15"/>
      <c r="L15"/>
      <c r="M15" s="13"/>
      <c r="N15" s="13"/>
      <c r="O15" s="13"/>
      <c r="P15" s="13"/>
      <c r="Q15" s="13"/>
      <c r="R15" s="14"/>
    </row>
    <row r="16" spans="2:18">
      <c r="B16" s="12"/>
      <c r="C16"/>
      <c r="D16"/>
      <c r="E16"/>
      <c r="F16"/>
      <c r="G16" s="13"/>
      <c r="H16" s="13"/>
      <c r="I16"/>
      <c r="J16"/>
      <c r="K16"/>
      <c r="L16"/>
      <c r="M16" s="13"/>
      <c r="N16" s="13"/>
      <c r="O16" s="13"/>
      <c r="P16" s="13"/>
      <c r="Q16" s="13"/>
      <c r="R16" s="14"/>
    </row>
    <row r="17" spans="2:40">
      <c r="B17" s="12"/>
      <c r="C17"/>
      <c r="D17"/>
      <c r="E17"/>
      <c r="F17"/>
      <c r="G17" s="13"/>
      <c r="H17" s="13"/>
      <c r="I17"/>
      <c r="J17"/>
      <c r="K17"/>
      <c r="L17"/>
      <c r="M17" s="13"/>
      <c r="N17" s="13"/>
      <c r="O17" s="13"/>
      <c r="P17" s="13"/>
      <c r="Q17" s="13"/>
      <c r="R17" s="14"/>
    </row>
    <row r="18" spans="2:40">
      <c r="B18" s="12"/>
      <c r="C18"/>
      <c r="D18"/>
      <c r="E18"/>
      <c r="F18"/>
      <c r="G18" s="13"/>
      <c r="H18" s="13"/>
      <c r="I18"/>
      <c r="J18"/>
      <c r="K18"/>
      <c r="L18"/>
      <c r="M18" s="13"/>
      <c r="N18" s="13"/>
      <c r="O18" s="13"/>
      <c r="P18" s="13"/>
      <c r="Q18" s="13"/>
      <c r="R18" s="14"/>
    </row>
    <row r="19" spans="2:40">
      <c r="B19" s="12"/>
      <c r="C19"/>
      <c r="D19"/>
      <c r="E19"/>
      <c r="F19"/>
      <c r="G19" s="13"/>
      <c r="H19" s="13"/>
      <c r="I19"/>
      <c r="J19"/>
      <c r="K19"/>
      <c r="L19"/>
      <c r="M19" s="13"/>
      <c r="N19" s="13"/>
      <c r="O19" s="13"/>
      <c r="P19" s="13"/>
      <c r="Q19" s="13"/>
      <c r="R19" s="14"/>
    </row>
    <row r="20" spans="2:40">
      <c r="B20" s="12"/>
      <c r="C20"/>
      <c r="D20"/>
      <c r="E20"/>
      <c r="F20"/>
      <c r="G20" s="13"/>
      <c r="H20" s="13"/>
      <c r="I20"/>
      <c r="J20"/>
      <c r="K20"/>
      <c r="L20"/>
      <c r="M20" s="13"/>
      <c r="N20" s="13"/>
      <c r="O20" s="13"/>
      <c r="P20" s="13"/>
      <c r="Q20" s="13"/>
      <c r="R20" s="14"/>
    </row>
    <row r="21" spans="2:40">
      <c r="B21" s="12"/>
      <c r="C21"/>
      <c r="D21"/>
      <c r="E21"/>
      <c r="F21"/>
      <c r="G21" s="13"/>
      <c r="H21" s="13"/>
      <c r="I21"/>
      <c r="J21"/>
      <c r="K21"/>
      <c r="L21"/>
      <c r="M21" s="13"/>
      <c r="N21" s="13"/>
      <c r="O21" s="13"/>
      <c r="P21" s="13"/>
      <c r="Q21" s="13"/>
      <c r="R21" s="14"/>
    </row>
    <row r="22" spans="2:40">
      <c r="B22" s="12"/>
      <c r="C22"/>
      <c r="D22"/>
      <c r="E22"/>
      <c r="F22"/>
      <c r="G22" s="13"/>
      <c r="H22" s="13"/>
      <c r="I22"/>
      <c r="J22"/>
      <c r="K22"/>
      <c r="L22"/>
      <c r="M22" s="13"/>
      <c r="N22" s="13"/>
      <c r="O22" s="13"/>
      <c r="P22" s="13"/>
      <c r="Q22" s="13"/>
      <c r="R22" s="14"/>
    </row>
    <row r="23" spans="2:40">
      <c r="B23" s="12"/>
      <c r="C23"/>
      <c r="D23"/>
      <c r="E23"/>
      <c r="F23"/>
      <c r="G23" s="13"/>
      <c r="H23" s="13"/>
      <c r="I23" s="13"/>
      <c r="J23" s="13"/>
      <c r="K23" s="13"/>
      <c r="L23" s="13"/>
      <c r="M23" s="13"/>
      <c r="N23" s="13"/>
      <c r="O23" s="13"/>
      <c r="P23" s="13"/>
      <c r="Q23" s="13"/>
      <c r="R23" s="14"/>
    </row>
    <row r="24" spans="2:40">
      <c r="B24" s="12"/>
      <c r="C24" s="13"/>
      <c r="D24" s="13"/>
      <c r="E24" s="13"/>
      <c r="F24" s="13"/>
      <c r="G24" s="13"/>
      <c r="H24" s="13"/>
      <c r="I24" s="13"/>
      <c r="J24" s="13"/>
      <c r="K24" s="13"/>
      <c r="L24" s="13"/>
      <c r="M24" s="13"/>
      <c r="N24" s="13"/>
      <c r="O24" s="13"/>
      <c r="P24" s="13"/>
      <c r="Q24" s="13"/>
      <c r="R24" s="14"/>
    </row>
    <row r="25" spans="2:40">
      <c r="B25" s="12"/>
      <c r="C25" s="13"/>
      <c r="D25" s="13"/>
      <c r="E25" s="13"/>
      <c r="F25" s="13"/>
      <c r="G25" s="13"/>
      <c r="H25" s="13"/>
      <c r="I25" s="13"/>
      <c r="J25" s="13"/>
      <c r="K25" s="13"/>
      <c r="L25" s="13"/>
      <c r="M25" s="13"/>
      <c r="N25" s="13"/>
      <c r="O25" s="13"/>
      <c r="P25" s="13"/>
      <c r="Q25" s="13"/>
      <c r="R25" s="14"/>
    </row>
    <row r="26" spans="2:40" ht="16.75" customHeight="1">
      <c r="B26" s="12"/>
      <c r="G26" s="13"/>
      <c r="H26" s="13"/>
      <c r="I26" s="13"/>
      <c r="J26" s="13"/>
      <c r="K26" s="13"/>
      <c r="L26" s="13"/>
      <c r="M26" s="13"/>
      <c r="N26" s="13"/>
      <c r="O26" s="13"/>
      <c r="P26" s="13"/>
      <c r="Q26" s="13"/>
      <c r="R26" s="14"/>
    </row>
    <row r="27" spans="2:40" ht="17.25" customHeight="1">
      <c r="B27" s="12"/>
      <c r="G27" s="13"/>
      <c r="H27" s="13"/>
      <c r="I27" s="13"/>
      <c r="J27" s="13"/>
      <c r="K27" s="13"/>
      <c r="L27" s="13"/>
      <c r="M27" s="13"/>
      <c r="N27" s="13"/>
      <c r="O27" s="13"/>
      <c r="P27" s="13"/>
      <c r="Q27" s="13"/>
      <c r="R27" s="14"/>
    </row>
    <row r="28" spans="2:40">
      <c r="B28" s="12"/>
      <c r="G28" s="13"/>
      <c r="H28" s="13"/>
      <c r="I28" s="13"/>
      <c r="J28" s="13"/>
      <c r="K28" s="13"/>
      <c r="L28" s="13"/>
      <c r="M28" s="13"/>
      <c r="N28" s="13"/>
      <c r="O28" s="13"/>
      <c r="P28" s="13"/>
      <c r="Q28" s="13"/>
      <c r="R28" s="14"/>
    </row>
    <row r="29" spans="2:40" ht="17.25" customHeight="1">
      <c r="B29" s="12"/>
      <c r="G29" s="13"/>
      <c r="H29" s="13"/>
      <c r="I29" s="13"/>
      <c r="J29" s="13"/>
      <c r="K29" s="13"/>
      <c r="L29" s="13"/>
      <c r="M29" s="13"/>
      <c r="N29" s="13"/>
      <c r="O29" s="13"/>
      <c r="P29" s="13"/>
      <c r="Q29" s="13"/>
      <c r="R29" s="14"/>
      <c r="AH29"/>
      <c r="AI29"/>
      <c r="AJ29"/>
      <c r="AK29"/>
      <c r="AL29"/>
      <c r="AM29"/>
      <c r="AN29"/>
    </row>
    <row r="30" spans="2:40">
      <c r="B30" s="12"/>
      <c r="G30" s="13"/>
      <c r="H30" s="13"/>
      <c r="I30" s="13"/>
      <c r="J30" s="13"/>
      <c r="K30" s="13"/>
      <c r="L30" s="13"/>
      <c r="M30" s="13"/>
      <c r="N30" s="13"/>
      <c r="O30" s="13"/>
      <c r="P30" s="13"/>
      <c r="Q30" s="13"/>
      <c r="R30" s="14"/>
      <c r="AH30"/>
      <c r="AI30"/>
      <c r="AJ30"/>
      <c r="AK30"/>
      <c r="AL30"/>
      <c r="AM30"/>
      <c r="AN30"/>
    </row>
    <row r="31" spans="2:40">
      <c r="B31" s="12"/>
      <c r="G31" s="13"/>
      <c r="H31" s="13"/>
      <c r="I31" s="13"/>
      <c r="J31" s="13"/>
      <c r="K31" s="13"/>
      <c r="L31" s="13"/>
      <c r="M31" s="13"/>
      <c r="N31" s="13"/>
      <c r="O31" s="13"/>
      <c r="P31" s="13"/>
      <c r="Q31" s="13"/>
      <c r="R31" s="14"/>
      <c r="AH31"/>
      <c r="AI31"/>
      <c r="AJ31"/>
      <c r="AK31"/>
      <c r="AL31"/>
      <c r="AM31"/>
      <c r="AN31"/>
    </row>
    <row r="32" spans="2:40" ht="17.25" customHeight="1">
      <c r="B32" s="12"/>
      <c r="G32" s="13"/>
      <c r="H32" s="13"/>
      <c r="I32" s="13"/>
      <c r="J32" s="13"/>
      <c r="K32" s="13"/>
      <c r="L32" s="13"/>
      <c r="M32" s="13"/>
      <c r="N32" s="13"/>
      <c r="O32" s="13"/>
      <c r="P32" s="13"/>
      <c r="Q32" s="13"/>
      <c r="R32" s="14"/>
      <c r="AH32"/>
      <c r="AI32"/>
      <c r="AJ32"/>
      <c r="AK32"/>
      <c r="AL32"/>
      <c r="AM32"/>
      <c r="AN32"/>
    </row>
    <row r="33" spans="1:40">
      <c r="B33" s="12"/>
      <c r="G33" s="13"/>
      <c r="H33" s="13"/>
      <c r="I33" s="13"/>
      <c r="J33" s="13"/>
      <c r="K33" s="13"/>
      <c r="L33" s="13"/>
      <c r="M33" s="13"/>
      <c r="N33" s="13"/>
      <c r="O33" s="13"/>
      <c r="P33" s="13"/>
      <c r="Q33" s="13"/>
      <c r="R33" s="14"/>
      <c r="AH33"/>
      <c r="AI33"/>
      <c r="AJ33"/>
      <c r="AK33"/>
      <c r="AL33"/>
      <c r="AM33"/>
      <c r="AN33"/>
    </row>
    <row r="34" spans="1:40">
      <c r="B34" s="12"/>
      <c r="G34" s="13"/>
      <c r="H34" s="13"/>
      <c r="I34" s="13"/>
      <c r="J34" s="13"/>
      <c r="K34" s="13"/>
      <c r="L34" s="13"/>
      <c r="M34" s="13"/>
      <c r="N34" s="13"/>
      <c r="O34" s="13"/>
      <c r="P34" s="13"/>
      <c r="Q34" s="13"/>
      <c r="R34" s="14"/>
      <c r="AH34"/>
      <c r="AI34"/>
      <c r="AJ34"/>
      <c r="AK34"/>
      <c r="AL34"/>
      <c r="AM34"/>
      <c r="AN34"/>
    </row>
    <row r="35" spans="1:40">
      <c r="B35" s="12"/>
      <c r="G35" s="13"/>
      <c r="H35" s="13"/>
      <c r="I35" s="13"/>
      <c r="J35" s="13"/>
      <c r="K35" s="13"/>
      <c r="L35" s="13"/>
      <c r="M35" s="13"/>
      <c r="N35" s="13"/>
      <c r="O35" s="13"/>
      <c r="P35" s="13"/>
      <c r="Q35" s="13"/>
      <c r="R35" s="14"/>
      <c r="AH35"/>
      <c r="AI35"/>
      <c r="AJ35"/>
      <c r="AK35"/>
      <c r="AL35"/>
      <c r="AM35"/>
      <c r="AN35"/>
    </row>
    <row r="36" spans="1:40">
      <c r="B36" s="12"/>
      <c r="G36" s="13"/>
      <c r="H36" s="13"/>
      <c r="I36" s="13"/>
      <c r="J36" s="223"/>
      <c r="K36" s="13"/>
      <c r="L36" s="13"/>
      <c r="M36" s="13"/>
      <c r="N36" s="13"/>
      <c r="O36" s="13"/>
      <c r="P36" s="13"/>
      <c r="Q36" s="13"/>
      <c r="R36" s="14"/>
      <c r="AH36"/>
      <c r="AI36"/>
      <c r="AJ36"/>
      <c r="AK36"/>
      <c r="AL36"/>
      <c r="AM36"/>
      <c r="AN36"/>
    </row>
    <row r="37" spans="1:40">
      <c r="B37" s="12"/>
      <c r="G37" s="13"/>
      <c r="H37" s="13"/>
      <c r="I37" s="13"/>
      <c r="J37" s="13"/>
      <c r="K37" s="13"/>
      <c r="L37" s="13"/>
      <c r="M37" s="13"/>
      <c r="N37" s="13"/>
      <c r="O37" s="13"/>
      <c r="P37" s="13"/>
      <c r="Q37" s="13"/>
      <c r="R37" s="14"/>
      <c r="AH37"/>
      <c r="AI37"/>
      <c r="AJ37"/>
      <c r="AK37"/>
      <c r="AL37"/>
      <c r="AM37"/>
      <c r="AN37"/>
    </row>
    <row r="38" spans="1:40">
      <c r="B38" s="12"/>
      <c r="G38" s="13"/>
      <c r="H38" s="13"/>
      <c r="I38" s="13"/>
      <c r="J38" s="13"/>
      <c r="K38" s="13"/>
      <c r="L38" s="13"/>
      <c r="M38" s="13"/>
      <c r="N38" s="13"/>
      <c r="O38" s="13"/>
      <c r="P38" s="13"/>
      <c r="Q38" s="13"/>
      <c r="R38" s="14"/>
      <c r="AH38"/>
      <c r="AI38"/>
      <c r="AJ38"/>
      <c r="AK38"/>
      <c r="AL38"/>
      <c r="AM38"/>
      <c r="AN38"/>
    </row>
    <row r="39" spans="1:40">
      <c r="B39" s="12"/>
      <c r="G39" s="13"/>
      <c r="H39" s="13"/>
      <c r="I39" s="13"/>
      <c r="J39" s="13"/>
      <c r="K39" s="13"/>
      <c r="L39" s="13"/>
      <c r="M39" s="13"/>
      <c r="N39" s="13"/>
      <c r="O39" s="13"/>
      <c r="P39" s="13"/>
      <c r="Q39" s="13"/>
      <c r="R39" s="14"/>
      <c r="AH39"/>
      <c r="AI39"/>
      <c r="AJ39"/>
      <c r="AK39"/>
      <c r="AL39"/>
      <c r="AM39"/>
      <c r="AN39"/>
    </row>
    <row r="40" spans="1:40">
      <c r="B40" s="12"/>
      <c r="G40" s="13"/>
      <c r="H40" s="13"/>
      <c r="I40" s="13"/>
      <c r="J40" s="13"/>
      <c r="K40" s="13"/>
      <c r="L40" s="13"/>
      <c r="M40" s="13"/>
      <c r="N40" s="13"/>
      <c r="O40" s="13"/>
      <c r="P40" s="13"/>
      <c r="Q40" s="13"/>
      <c r="R40" s="14"/>
      <c r="AH40"/>
      <c r="AI40"/>
      <c r="AJ40"/>
      <c r="AK40"/>
      <c r="AL40"/>
      <c r="AM40"/>
      <c r="AN40"/>
    </row>
    <row r="41" spans="1:40">
      <c r="B41" s="12"/>
      <c r="C41"/>
      <c r="D41"/>
      <c r="E41"/>
      <c r="F41"/>
      <c r="G41" s="13"/>
      <c r="H41" s="13"/>
      <c r="I41" s="13"/>
      <c r="J41" s="13"/>
      <c r="K41" s="13"/>
      <c r="L41" s="13"/>
      <c r="M41" s="13"/>
      <c r="N41" s="13"/>
      <c r="O41" s="13"/>
      <c r="P41" s="13"/>
      <c r="Q41" s="13"/>
      <c r="R41" s="14"/>
      <c r="AH41"/>
      <c r="AI41"/>
      <c r="AJ41"/>
      <c r="AK41"/>
      <c r="AL41"/>
      <c r="AM41"/>
      <c r="AN41"/>
    </row>
    <row r="42" spans="1:40">
      <c r="B42" s="12"/>
      <c r="C42"/>
      <c r="D42"/>
      <c r="E42"/>
      <c r="F42"/>
      <c r="G42" s="13"/>
      <c r="H42" s="13"/>
      <c r="I42" s="13"/>
      <c r="J42" s="13"/>
      <c r="K42" s="13"/>
      <c r="L42" s="13"/>
      <c r="M42" s="13"/>
      <c r="N42" s="13"/>
      <c r="O42" s="13"/>
      <c r="P42" s="13"/>
      <c r="Q42" s="13"/>
      <c r="R42" s="14"/>
      <c r="AH42"/>
      <c r="AI42"/>
      <c r="AJ42"/>
      <c r="AK42"/>
      <c r="AL42"/>
      <c r="AM42"/>
      <c r="AN42"/>
    </row>
    <row r="43" spans="1:40">
      <c r="B43" s="12"/>
      <c r="C43"/>
      <c r="D43"/>
      <c r="E43"/>
      <c r="F43"/>
      <c r="G43" s="13"/>
      <c r="H43" s="13"/>
      <c r="I43" s="13"/>
      <c r="J43" s="13"/>
      <c r="K43" s="13"/>
      <c r="L43" s="13"/>
      <c r="M43" s="13"/>
      <c r="N43" s="13"/>
      <c r="O43" s="13"/>
      <c r="P43" s="13"/>
      <c r="Q43" s="13"/>
      <c r="R43" s="14"/>
      <c r="T43"/>
      <c r="U43"/>
      <c r="V43"/>
      <c r="W43"/>
      <c r="X43"/>
      <c r="Y43"/>
      <c r="Z43"/>
      <c r="AA43"/>
      <c r="AB43"/>
      <c r="AC43"/>
      <c r="AD43"/>
      <c r="AE43"/>
      <c r="AF43"/>
      <c r="AG43"/>
      <c r="AH43"/>
      <c r="AI43"/>
      <c r="AJ43"/>
      <c r="AK43"/>
      <c r="AL43"/>
      <c r="AM43"/>
      <c r="AN43"/>
    </row>
    <row r="44" spans="1:40">
      <c r="B44" s="12"/>
      <c r="C44" s="26"/>
      <c r="D44" s="13"/>
      <c r="E44" s="13"/>
      <c r="F44" s="13"/>
      <c r="G44" s="13"/>
      <c r="H44" s="13"/>
      <c r="I44" s="13"/>
      <c r="J44" s="13"/>
      <c r="K44" s="13"/>
      <c r="L44" s="13"/>
      <c r="M44" s="13"/>
      <c r="N44" s="13"/>
      <c r="O44" s="13"/>
      <c r="P44" s="13"/>
      <c r="Q44" s="13"/>
      <c r="R44" s="14"/>
    </row>
    <row r="45" spans="1:40" ht="16" thickBot="1">
      <c r="B45" s="15"/>
      <c r="C45" s="16"/>
      <c r="D45" s="16"/>
      <c r="E45" s="16"/>
      <c r="F45" s="16"/>
      <c r="G45" s="16"/>
      <c r="H45" s="16"/>
      <c r="I45" s="16"/>
      <c r="J45" s="16"/>
      <c r="K45" s="16"/>
      <c r="L45" s="16"/>
      <c r="M45" s="16"/>
      <c r="N45" s="16"/>
      <c r="O45" s="16"/>
      <c r="P45" s="16"/>
      <c r="Q45" s="16"/>
      <c r="R45" s="17"/>
    </row>
    <row r="46" spans="1:40" ht="16" thickBot="1"/>
    <row r="47" spans="1:40">
      <c r="A47"/>
      <c r="B47" s="9"/>
      <c r="C47" s="10"/>
      <c r="D47" s="10"/>
      <c r="E47" s="10"/>
      <c r="F47" s="10"/>
      <c r="G47" s="10"/>
      <c r="H47" s="10"/>
      <c r="I47" s="10"/>
      <c r="J47" s="10"/>
      <c r="K47" s="10"/>
      <c r="L47" s="10"/>
      <c r="M47" s="10"/>
      <c r="N47" s="10"/>
      <c r="O47" s="10"/>
      <c r="P47" s="10"/>
      <c r="Q47" s="10"/>
      <c r="R47" s="11"/>
      <c r="S47"/>
      <c r="T47"/>
      <c r="U47"/>
      <c r="V47"/>
      <c r="W47"/>
      <c r="X47"/>
      <c r="Y47"/>
      <c r="Z47"/>
      <c r="AA47"/>
    </row>
    <row r="48" spans="1:40">
      <c r="A48"/>
      <c r="B48" s="236" t="s">
        <v>185</v>
      </c>
      <c r="C48" s="237"/>
      <c r="D48" s="237"/>
      <c r="E48" s="237"/>
      <c r="F48" s="237"/>
      <c r="G48" s="237"/>
      <c r="H48" s="237"/>
      <c r="I48" s="237"/>
      <c r="J48" s="237"/>
      <c r="K48" s="237"/>
      <c r="L48" s="237"/>
      <c r="M48" s="237"/>
      <c r="N48" s="237"/>
      <c r="O48" s="237"/>
      <c r="P48" s="237"/>
      <c r="Q48" s="237"/>
      <c r="R48" s="238"/>
      <c r="S48"/>
      <c r="T48"/>
      <c r="U48"/>
      <c r="V48"/>
      <c r="W48"/>
      <c r="X48"/>
      <c r="Y48"/>
      <c r="Z48"/>
      <c r="AA48"/>
    </row>
    <row r="49" spans="1:27" ht="16" thickBot="1">
      <c r="A49"/>
      <c r="B49" s="15"/>
      <c r="C49" s="16"/>
      <c r="D49" s="16"/>
      <c r="E49" s="16"/>
      <c r="F49" s="16"/>
      <c r="G49" s="16"/>
      <c r="H49" s="16"/>
      <c r="I49" s="16"/>
      <c r="J49" s="16"/>
      <c r="K49" s="16"/>
      <c r="L49" s="16"/>
      <c r="M49" s="16"/>
      <c r="N49" s="16"/>
      <c r="O49" s="16"/>
      <c r="P49" s="16"/>
      <c r="Q49" s="16"/>
      <c r="R49" s="17"/>
      <c r="S49"/>
      <c r="T49"/>
      <c r="U49"/>
      <c r="V49"/>
      <c r="W49"/>
      <c r="X49"/>
      <c r="Y49"/>
      <c r="Z49"/>
      <c r="AA49"/>
    </row>
    <row r="50" spans="1:27">
      <c r="A50"/>
      <c r="B50" s="12"/>
      <c r="C50"/>
      <c r="D50"/>
      <c r="E50"/>
      <c r="F50"/>
      <c r="G50"/>
      <c r="H50"/>
      <c r="I50"/>
      <c r="J50"/>
      <c r="K50"/>
      <c r="L50"/>
      <c r="M50"/>
      <c r="N50"/>
      <c r="O50"/>
      <c r="P50"/>
      <c r="Q50"/>
      <c r="R50" s="14"/>
      <c r="S50"/>
      <c r="T50"/>
      <c r="U50"/>
      <c r="V50"/>
      <c r="W50"/>
      <c r="X50"/>
      <c r="Y50"/>
      <c r="Z50"/>
      <c r="AA50"/>
    </row>
    <row r="51" spans="1:27">
      <c r="A51"/>
      <c r="B51" s="12"/>
      <c r="C51" s="27" t="s">
        <v>220</v>
      </c>
      <c r="G51"/>
      <c r="H51"/>
      <c r="I51"/>
      <c r="J51"/>
      <c r="K51"/>
      <c r="L51"/>
      <c r="M51"/>
      <c r="N51"/>
      <c r="O51"/>
      <c r="P51"/>
      <c r="Q51"/>
      <c r="R51" s="14"/>
      <c r="S51"/>
      <c r="T51"/>
      <c r="U51"/>
      <c r="V51"/>
      <c r="W51"/>
      <c r="X51"/>
      <c r="Y51"/>
      <c r="Z51"/>
      <c r="AA51"/>
    </row>
    <row r="52" spans="1:27">
      <c r="A52"/>
      <c r="B52" s="12"/>
      <c r="G52"/>
      <c r="H52"/>
      <c r="I52"/>
      <c r="J52"/>
      <c r="K52"/>
      <c r="L52"/>
      <c r="M52"/>
      <c r="N52"/>
      <c r="O52"/>
      <c r="P52"/>
      <c r="Q52"/>
      <c r="R52" s="14"/>
      <c r="S52"/>
      <c r="T52"/>
      <c r="U52"/>
      <c r="V52"/>
      <c r="W52"/>
      <c r="X52"/>
      <c r="Y52"/>
      <c r="Z52"/>
      <c r="AA52"/>
    </row>
    <row r="53" spans="1:27" ht="18" customHeight="1">
      <c r="A53"/>
      <c r="B53" s="12"/>
      <c r="C53" s="28" t="s">
        <v>122</v>
      </c>
      <c r="D53" s="235" t="s">
        <v>225</v>
      </c>
      <c r="E53" s="235"/>
      <c r="F53" s="235"/>
      <c r="G53" s="235"/>
      <c r="H53" s="235"/>
      <c r="I53"/>
      <c r="J53"/>
      <c r="K53"/>
      <c r="L53"/>
      <c r="M53"/>
      <c r="N53"/>
      <c r="O53"/>
      <c r="P53"/>
      <c r="Q53"/>
      <c r="R53" s="14"/>
      <c r="S53"/>
      <c r="T53"/>
      <c r="U53"/>
      <c r="V53"/>
      <c r="W53"/>
      <c r="X53"/>
      <c r="Y53"/>
      <c r="Z53"/>
      <c r="AA53"/>
    </row>
    <row r="54" spans="1:27">
      <c r="A54"/>
      <c r="B54" s="12"/>
      <c r="D54" s="235"/>
      <c r="E54" s="235"/>
      <c r="F54" s="235"/>
      <c r="G54" s="235"/>
      <c r="H54" s="235"/>
      <c r="I54"/>
      <c r="J54"/>
      <c r="K54"/>
      <c r="L54"/>
      <c r="M54"/>
      <c r="N54"/>
      <c r="O54"/>
      <c r="P54"/>
      <c r="Q54"/>
      <c r="R54" s="14"/>
      <c r="S54"/>
      <c r="T54"/>
      <c r="U54"/>
      <c r="V54"/>
      <c r="W54"/>
      <c r="X54"/>
      <c r="Y54"/>
      <c r="Z54"/>
      <c r="AA54"/>
    </row>
    <row r="55" spans="1:27" ht="18" customHeight="1">
      <c r="A55"/>
      <c r="B55" s="12"/>
      <c r="C55" s="13"/>
      <c r="D55" s="235" t="s">
        <v>226</v>
      </c>
      <c r="E55" s="235"/>
      <c r="F55" s="235"/>
      <c r="G55" s="13"/>
      <c r="H55" s="13"/>
      <c r="I55" s="13"/>
      <c r="J55" s="13"/>
      <c r="K55" s="13"/>
      <c r="L55" s="13"/>
      <c r="M55" s="13"/>
      <c r="N55" s="13"/>
      <c r="O55" s="13"/>
      <c r="P55" s="13"/>
      <c r="Q55" s="13"/>
      <c r="R55" s="14"/>
      <c r="S55"/>
      <c r="T55"/>
      <c r="U55"/>
      <c r="V55"/>
      <c r="W55"/>
      <c r="X55"/>
      <c r="Y55"/>
      <c r="Z55"/>
      <c r="AA55"/>
    </row>
    <row r="56" spans="1:27">
      <c r="A56"/>
      <c r="B56" s="12"/>
      <c r="C56" s="13"/>
      <c r="D56" s="235"/>
      <c r="E56" s="235"/>
      <c r="F56" s="235"/>
      <c r="G56" s="13"/>
      <c r="H56" s="13"/>
      <c r="I56" s="13"/>
      <c r="J56" s="13"/>
      <c r="K56" s="13"/>
      <c r="L56" s="13"/>
      <c r="M56" s="13"/>
      <c r="N56" s="13"/>
      <c r="O56" s="13"/>
      <c r="P56" s="13"/>
      <c r="Q56" s="13"/>
      <c r="R56" s="14"/>
      <c r="S56"/>
      <c r="T56"/>
      <c r="U56"/>
      <c r="V56"/>
      <c r="W56"/>
      <c r="X56"/>
      <c r="Y56"/>
      <c r="Z56"/>
      <c r="AA56"/>
    </row>
    <row r="57" spans="1:27" ht="17.25" customHeight="1">
      <c r="A57"/>
      <c r="B57" s="12"/>
      <c r="C57" s="13"/>
      <c r="D57" s="235"/>
      <c r="E57" s="235"/>
      <c r="F57" s="235"/>
      <c r="G57" s="13"/>
      <c r="H57" s="13"/>
      <c r="I57" s="13"/>
      <c r="J57" s="13"/>
      <c r="K57" s="13"/>
      <c r="L57" s="13"/>
      <c r="M57" s="13"/>
      <c r="N57" s="13"/>
      <c r="O57" s="13"/>
      <c r="P57" s="13"/>
      <c r="Q57" s="13"/>
      <c r="R57" s="14"/>
      <c r="S57"/>
      <c r="T57"/>
      <c r="U57"/>
      <c r="V57"/>
      <c r="W57"/>
      <c r="X57"/>
      <c r="Y57"/>
      <c r="Z57"/>
      <c r="AA57"/>
    </row>
    <row r="58" spans="1:27" ht="17.25" customHeight="1">
      <c r="A58"/>
      <c r="B58" s="12"/>
      <c r="C58" s="26" t="s">
        <v>121</v>
      </c>
      <c r="D58" s="229" t="s">
        <v>210</v>
      </c>
      <c r="E58" s="214"/>
      <c r="F58" s="214"/>
      <c r="G58" s="13"/>
      <c r="H58" s="13"/>
      <c r="I58" s="13"/>
      <c r="J58" s="13"/>
      <c r="K58" s="13"/>
      <c r="L58" s="13"/>
      <c r="M58" s="13"/>
      <c r="N58" s="13"/>
      <c r="O58" s="13"/>
      <c r="P58" s="13"/>
      <c r="Q58" s="13"/>
      <c r="R58" s="14"/>
      <c r="S58"/>
      <c r="T58"/>
      <c r="U58"/>
      <c r="V58"/>
      <c r="W58"/>
      <c r="X58"/>
      <c r="Y58"/>
      <c r="Z58"/>
      <c r="AA58"/>
    </row>
    <row r="59" spans="1:27">
      <c r="A59"/>
      <c r="B59" s="12"/>
      <c r="C59" s="13"/>
      <c r="D59" s="214"/>
      <c r="E59" s="214"/>
      <c r="F59" s="214"/>
      <c r="G59" s="13"/>
      <c r="H59" s="13"/>
      <c r="I59" s="13"/>
      <c r="J59" s="13"/>
      <c r="K59" s="13"/>
      <c r="L59" s="13"/>
      <c r="M59" s="13"/>
      <c r="N59" s="13"/>
      <c r="O59" s="13"/>
      <c r="P59" s="13"/>
      <c r="Q59" s="13"/>
      <c r="R59" s="14"/>
      <c r="S59"/>
      <c r="T59"/>
      <c r="U59"/>
      <c r="V59"/>
      <c r="W59"/>
      <c r="X59"/>
      <c r="Y59"/>
      <c r="Z59"/>
      <c r="AA59"/>
    </row>
    <row r="60" spans="1:27">
      <c r="A60"/>
      <c r="B60" s="12"/>
      <c r="C60" s="13"/>
      <c r="G60" s="13"/>
      <c r="H60" s="13"/>
      <c r="I60" s="13"/>
      <c r="J60" s="13"/>
      <c r="K60" s="13"/>
      <c r="L60" s="13"/>
      <c r="M60" s="13"/>
      <c r="N60" s="13"/>
      <c r="O60" s="13"/>
      <c r="P60" s="13"/>
      <c r="Q60" s="13"/>
      <c r="R60" s="14"/>
      <c r="S60"/>
      <c r="T60"/>
      <c r="U60"/>
      <c r="V60"/>
      <c r="W60"/>
      <c r="X60"/>
      <c r="Y60"/>
      <c r="Z60"/>
      <c r="AA60"/>
    </row>
    <row r="61" spans="1:27">
      <c r="A61"/>
      <c r="B61" s="12"/>
      <c r="C61" s="13"/>
      <c r="D61" s="13"/>
      <c r="E61" s="13"/>
      <c r="F61" s="13"/>
      <c r="G61" s="13"/>
      <c r="H61" s="13"/>
      <c r="I61" s="13"/>
      <c r="J61" s="13"/>
      <c r="K61" s="13"/>
      <c r="L61" s="13"/>
      <c r="M61" s="13"/>
      <c r="N61" s="13"/>
      <c r="O61" s="13"/>
      <c r="P61" s="13"/>
      <c r="Q61" s="13"/>
      <c r="R61" s="14"/>
      <c r="S61"/>
      <c r="T61"/>
      <c r="U61"/>
      <c r="V61"/>
      <c r="W61"/>
      <c r="X61"/>
      <c r="Y61"/>
      <c r="Z61"/>
      <c r="AA61"/>
    </row>
    <row r="62" spans="1:27">
      <c r="A62"/>
      <c r="B62" s="12"/>
      <c r="C62" s="27"/>
      <c r="D62" s="13"/>
      <c r="E62" s="13"/>
      <c r="F62" s="13"/>
      <c r="G62" s="13"/>
      <c r="H62" s="13"/>
      <c r="I62" s="13"/>
      <c r="J62" s="13"/>
      <c r="K62" s="13"/>
      <c r="L62" s="13"/>
      <c r="M62" s="13"/>
      <c r="N62" s="13"/>
      <c r="O62" s="13"/>
      <c r="P62" s="13"/>
      <c r="Q62" s="13"/>
      <c r="R62" s="14"/>
      <c r="S62"/>
      <c r="T62"/>
      <c r="U62"/>
      <c r="V62"/>
      <c r="W62"/>
      <c r="X62"/>
      <c r="Y62"/>
      <c r="Z62"/>
      <c r="AA62"/>
    </row>
    <row r="63" spans="1:27">
      <c r="A63"/>
      <c r="B63" s="12"/>
      <c r="D63" s="13"/>
      <c r="E63" s="13"/>
      <c r="F63" s="13"/>
      <c r="G63" s="13"/>
      <c r="H63" s="13"/>
      <c r="I63" s="13"/>
      <c r="J63" s="13"/>
      <c r="K63" s="13"/>
      <c r="L63" s="13"/>
      <c r="M63" s="13"/>
      <c r="N63" s="13"/>
      <c r="O63" s="13"/>
      <c r="P63" s="13"/>
      <c r="Q63" s="13"/>
      <c r="R63" s="14"/>
      <c r="S63"/>
      <c r="T63"/>
      <c r="U63"/>
      <c r="V63"/>
      <c r="W63"/>
      <c r="X63"/>
      <c r="Y63"/>
      <c r="Z63"/>
      <c r="AA63"/>
    </row>
    <row r="64" spans="1:27">
      <c r="A64"/>
      <c r="B64" s="12"/>
      <c r="C64" s="28"/>
      <c r="E64" s="13"/>
      <c r="F64" s="13"/>
      <c r="G64" s="13"/>
      <c r="H64" s="13"/>
      <c r="I64" s="13"/>
      <c r="J64" s="13"/>
      <c r="K64" s="13"/>
      <c r="L64" s="13"/>
      <c r="M64" s="13"/>
      <c r="N64" s="13"/>
      <c r="O64" s="13"/>
      <c r="P64" s="13"/>
      <c r="Q64" s="13"/>
      <c r="R64" s="14"/>
      <c r="S64"/>
      <c r="T64"/>
      <c r="U64"/>
      <c r="V64"/>
      <c r="W64"/>
      <c r="X64"/>
      <c r="Y64"/>
      <c r="Z64"/>
      <c r="AA64"/>
    </row>
    <row r="65" spans="1:27">
      <c r="A65"/>
      <c r="B65" s="12"/>
      <c r="C65" s="28"/>
      <c r="D65" s="13"/>
      <c r="E65" s="13"/>
      <c r="F65" s="13"/>
      <c r="G65" s="13"/>
      <c r="H65" s="13"/>
      <c r="I65" s="13"/>
      <c r="J65" s="13"/>
      <c r="K65" s="13"/>
      <c r="L65" s="13"/>
      <c r="M65" s="13"/>
      <c r="N65" s="13"/>
      <c r="O65" s="13"/>
      <c r="P65" s="13"/>
      <c r="Q65" s="13"/>
      <c r="R65" s="14"/>
      <c r="S65"/>
      <c r="T65"/>
      <c r="U65"/>
      <c r="V65"/>
      <c r="W65"/>
      <c r="X65"/>
      <c r="Y65"/>
      <c r="Z65"/>
      <c r="AA65"/>
    </row>
    <row r="66" spans="1:27" ht="18" customHeight="1">
      <c r="A66"/>
      <c r="B66" s="12"/>
      <c r="C66" s="13"/>
      <c r="D66" s="13"/>
      <c r="E66" s="13"/>
      <c r="F66" s="13"/>
      <c r="G66" s="13"/>
      <c r="H66" s="13"/>
      <c r="I66" s="13"/>
      <c r="J66" s="13"/>
      <c r="K66" s="13"/>
      <c r="L66" s="13"/>
      <c r="M66" s="13"/>
      <c r="N66" s="13"/>
      <c r="O66" s="13"/>
      <c r="P66" s="13"/>
      <c r="Q66" s="13"/>
      <c r="R66" s="14"/>
      <c r="S66"/>
      <c r="T66"/>
      <c r="U66"/>
      <c r="V66"/>
      <c r="W66"/>
      <c r="X66"/>
      <c r="Y66"/>
      <c r="Z66"/>
      <c r="AA66"/>
    </row>
    <row r="67" spans="1:27" ht="18" customHeight="1">
      <c r="A67"/>
      <c r="B67" s="12"/>
      <c r="C67" s="13"/>
      <c r="D67" s="13"/>
      <c r="E67" s="13"/>
      <c r="F67" s="13"/>
      <c r="G67" s="13"/>
      <c r="H67" s="13"/>
      <c r="I67" s="13"/>
      <c r="J67" s="13"/>
      <c r="K67" s="13"/>
      <c r="L67" s="13"/>
      <c r="M67" s="13"/>
      <c r="N67" s="13"/>
      <c r="O67" s="13"/>
      <c r="P67" s="13"/>
      <c r="Q67" s="13"/>
      <c r="R67" s="14"/>
      <c r="S67"/>
      <c r="T67"/>
      <c r="U67"/>
      <c r="V67"/>
      <c r="W67"/>
      <c r="X67"/>
      <c r="Y67"/>
      <c r="Z67"/>
      <c r="AA67"/>
    </row>
    <row r="68" spans="1:27" ht="17.25" customHeight="1">
      <c r="A68"/>
      <c r="B68" s="12"/>
      <c r="C68" s="13"/>
      <c r="D68" s="13"/>
      <c r="E68" s="13"/>
      <c r="F68" s="13"/>
      <c r="G68" s="13"/>
      <c r="H68" s="13"/>
      <c r="I68" s="13"/>
      <c r="J68" s="13"/>
      <c r="K68" s="13"/>
      <c r="L68" s="13"/>
      <c r="M68" s="13"/>
      <c r="N68" s="13"/>
      <c r="O68" s="13"/>
      <c r="P68" s="13"/>
      <c r="Q68" s="13"/>
      <c r="R68" s="14"/>
      <c r="S68"/>
      <c r="T68"/>
      <c r="U68"/>
      <c r="V68"/>
      <c r="W68"/>
      <c r="X68"/>
      <c r="Y68"/>
      <c r="Z68"/>
      <c r="AA68"/>
    </row>
    <row r="69" spans="1:27">
      <c r="A69"/>
      <c r="B69" s="12"/>
      <c r="C69" s="13"/>
      <c r="D69" s="13"/>
      <c r="E69" s="13"/>
      <c r="F69" s="13"/>
      <c r="G69" s="13"/>
      <c r="H69" s="13"/>
      <c r="I69" s="13"/>
      <c r="J69" s="13"/>
      <c r="K69" s="13"/>
      <c r="L69" s="13"/>
      <c r="M69" s="13"/>
      <c r="N69" s="13"/>
      <c r="O69" s="13"/>
      <c r="P69" s="13"/>
      <c r="Q69" s="13"/>
      <c r="R69" s="14"/>
      <c r="S69"/>
      <c r="T69"/>
      <c r="U69"/>
      <c r="V69"/>
      <c r="W69"/>
      <c r="X69"/>
      <c r="Y69"/>
      <c r="Z69"/>
      <c r="AA69"/>
    </row>
    <row r="70" spans="1:27">
      <c r="A70"/>
      <c r="B70" s="12"/>
      <c r="J70" s="13"/>
      <c r="K70" s="13"/>
      <c r="L70" s="13"/>
      <c r="M70" s="13"/>
      <c r="N70" s="13"/>
      <c r="O70" s="13"/>
      <c r="P70" s="13"/>
      <c r="Q70" s="13"/>
      <c r="R70" s="14"/>
      <c r="S70"/>
      <c r="T70"/>
      <c r="U70"/>
      <c r="V70"/>
      <c r="W70"/>
      <c r="X70"/>
      <c r="Y70"/>
      <c r="Z70"/>
      <c r="AA70"/>
    </row>
    <row r="71" spans="1:27">
      <c r="A71"/>
      <c r="B71" s="12"/>
      <c r="J71" s="13"/>
      <c r="K71" s="13"/>
      <c r="L71" s="13"/>
      <c r="M71" s="13"/>
      <c r="N71" s="13"/>
      <c r="O71" s="13"/>
      <c r="P71" s="13"/>
      <c r="Q71" s="13"/>
      <c r="R71" s="14"/>
      <c r="S71"/>
      <c r="T71"/>
      <c r="U71"/>
      <c r="V71"/>
      <c r="W71"/>
      <c r="X71"/>
      <c r="Y71"/>
      <c r="Z71"/>
      <c r="AA71"/>
    </row>
    <row r="72" spans="1:27">
      <c r="A72"/>
      <c r="B72" s="12"/>
      <c r="C72" s="27"/>
      <c r="J72" s="13"/>
      <c r="K72" s="13"/>
      <c r="L72" s="13"/>
      <c r="M72" s="13"/>
      <c r="N72" s="13"/>
      <c r="O72" s="13"/>
      <c r="P72" s="13"/>
      <c r="Q72" s="13"/>
      <c r="R72" s="14"/>
      <c r="S72"/>
      <c r="T72"/>
      <c r="U72"/>
      <c r="V72"/>
      <c r="W72"/>
      <c r="X72"/>
      <c r="Y72"/>
      <c r="Z72"/>
      <c r="AA72"/>
    </row>
    <row r="73" spans="1:27">
      <c r="A73"/>
      <c r="B73" s="12"/>
      <c r="J73" s="13"/>
      <c r="K73" s="13"/>
      <c r="L73" s="13"/>
      <c r="M73" s="13"/>
      <c r="N73" s="13"/>
      <c r="O73" s="13"/>
      <c r="P73" s="13"/>
      <c r="Q73" s="13"/>
      <c r="R73" s="14"/>
      <c r="S73"/>
      <c r="T73"/>
      <c r="U73"/>
      <c r="V73"/>
      <c r="W73"/>
      <c r="X73"/>
      <c r="Y73"/>
      <c r="Z73"/>
      <c r="AA73"/>
    </row>
    <row r="74" spans="1:27" ht="18" customHeight="1">
      <c r="A74"/>
      <c r="B74" s="12"/>
      <c r="C74" s="28"/>
      <c r="D74" s="226"/>
      <c r="E74" s="226"/>
      <c r="F74" s="226"/>
      <c r="J74" s="13"/>
      <c r="K74" s="13"/>
      <c r="L74" s="13"/>
      <c r="M74" s="13"/>
      <c r="N74" s="13"/>
      <c r="O74" s="13"/>
      <c r="P74" s="13"/>
      <c r="Q74" s="13"/>
      <c r="R74" s="14"/>
      <c r="S74"/>
      <c r="T74"/>
      <c r="U74"/>
      <c r="V74"/>
      <c r="W74"/>
      <c r="X74"/>
      <c r="Y74"/>
      <c r="Z74"/>
      <c r="AA74"/>
    </row>
    <row r="75" spans="1:27">
      <c r="A75"/>
      <c r="B75" s="12"/>
      <c r="D75" s="226"/>
      <c r="E75" s="226"/>
      <c r="F75" s="226"/>
      <c r="J75" s="13"/>
      <c r="K75" s="13"/>
      <c r="L75" s="13"/>
      <c r="M75" s="13"/>
      <c r="N75" s="13"/>
      <c r="O75" s="13"/>
      <c r="P75" s="13"/>
      <c r="Q75" s="13"/>
      <c r="R75" s="14"/>
      <c r="S75"/>
      <c r="T75"/>
      <c r="U75"/>
      <c r="V75"/>
      <c r="W75"/>
      <c r="X75"/>
      <c r="Y75"/>
      <c r="Z75"/>
      <c r="AA75"/>
    </row>
    <row r="76" spans="1:27" ht="18" customHeight="1">
      <c r="A76"/>
      <c r="B76" s="12"/>
      <c r="C76" s="13"/>
      <c r="D76" s="226"/>
      <c r="E76" s="226"/>
      <c r="F76" s="226"/>
      <c r="J76" s="13"/>
      <c r="K76" s="13"/>
      <c r="L76" s="13"/>
      <c r="M76" s="13"/>
      <c r="N76" s="13"/>
      <c r="O76" s="13"/>
      <c r="P76" s="13"/>
      <c r="Q76" s="13"/>
      <c r="R76" s="14"/>
      <c r="S76"/>
      <c r="T76"/>
      <c r="U76"/>
      <c r="V76"/>
      <c r="W76"/>
      <c r="X76"/>
      <c r="Y76"/>
      <c r="Z76"/>
      <c r="AA76"/>
    </row>
    <row r="77" spans="1:27">
      <c r="A77"/>
      <c r="B77" s="12"/>
      <c r="C77" s="13"/>
      <c r="D77" s="226"/>
      <c r="E77" s="226"/>
      <c r="F77" s="226"/>
      <c r="J77" s="13"/>
      <c r="K77" s="13"/>
      <c r="L77" s="13"/>
      <c r="M77" s="13"/>
      <c r="N77" s="13"/>
      <c r="O77" s="13"/>
      <c r="P77" s="13"/>
      <c r="Q77" s="13"/>
      <c r="R77" s="14"/>
      <c r="S77"/>
      <c r="T77"/>
      <c r="U77"/>
      <c r="V77"/>
      <c r="W77"/>
      <c r="X77"/>
      <c r="Y77"/>
      <c r="Z77"/>
      <c r="AA77"/>
    </row>
    <row r="78" spans="1:27">
      <c r="A78"/>
      <c r="B78" s="12"/>
      <c r="C78" s="13"/>
      <c r="D78" s="226"/>
      <c r="E78" s="226"/>
      <c r="F78" s="226"/>
      <c r="J78" s="13"/>
      <c r="K78" s="13"/>
      <c r="L78" s="13"/>
      <c r="M78" s="13"/>
      <c r="N78" s="13"/>
      <c r="O78" s="13"/>
      <c r="P78" s="13"/>
      <c r="Q78" s="13"/>
      <c r="R78" s="14"/>
      <c r="S78"/>
      <c r="T78"/>
      <c r="U78"/>
      <c r="V78"/>
      <c r="W78"/>
      <c r="X78"/>
      <c r="Y78"/>
      <c r="Z78"/>
      <c r="AA78"/>
    </row>
    <row r="79" spans="1:27" ht="18" customHeight="1">
      <c r="A79"/>
      <c r="B79" s="12"/>
      <c r="C79" s="26"/>
      <c r="D79" s="213"/>
      <c r="E79" s="214"/>
      <c r="F79" s="214"/>
      <c r="J79" s="13"/>
      <c r="K79" s="13"/>
      <c r="L79" s="13"/>
      <c r="M79" s="13"/>
      <c r="N79" s="13"/>
      <c r="O79" s="13"/>
      <c r="P79" s="13"/>
      <c r="Q79" s="13"/>
      <c r="R79" s="14"/>
      <c r="S79"/>
      <c r="T79"/>
      <c r="U79"/>
      <c r="V79"/>
      <c r="W79"/>
      <c r="X79"/>
      <c r="Y79"/>
      <c r="Z79"/>
      <c r="AA79"/>
    </row>
    <row r="80" spans="1:27">
      <c r="A80"/>
      <c r="B80" s="12"/>
      <c r="J80" s="13"/>
      <c r="K80" s="13"/>
      <c r="L80" s="13"/>
      <c r="M80" s="13"/>
      <c r="N80" s="13"/>
      <c r="O80" s="13"/>
      <c r="P80" s="13"/>
      <c r="Q80" s="13"/>
      <c r="R80" s="14"/>
      <c r="S80"/>
      <c r="T80"/>
      <c r="U80"/>
      <c r="V80"/>
      <c r="W80"/>
      <c r="X80"/>
      <c r="Y80"/>
      <c r="Z80"/>
      <c r="AA80"/>
    </row>
    <row r="81" spans="1:27" ht="18" customHeight="1">
      <c r="A81"/>
      <c r="B81" s="12"/>
      <c r="C81" s="13"/>
      <c r="G81" s="13"/>
      <c r="H81" s="13"/>
      <c r="I81" s="13"/>
      <c r="J81" s="13"/>
      <c r="K81" s="13"/>
      <c r="L81" s="13"/>
      <c r="M81" s="13"/>
      <c r="N81" s="13"/>
      <c r="O81" s="13"/>
      <c r="P81" s="13"/>
      <c r="Q81" s="13"/>
      <c r="R81" s="14"/>
      <c r="S81"/>
      <c r="T81"/>
      <c r="U81"/>
      <c r="V81"/>
      <c r="W81"/>
      <c r="X81"/>
      <c r="Y81"/>
      <c r="Z81"/>
      <c r="AA81"/>
    </row>
    <row r="82" spans="1:27" ht="30" customHeight="1">
      <c r="A82"/>
      <c r="B82" s="12"/>
      <c r="C82" s="19"/>
      <c r="D82"/>
      <c r="E82"/>
      <c r="F82"/>
      <c r="G82" s="13"/>
      <c r="H82" s="13"/>
      <c r="I82" s="13"/>
      <c r="J82" s="13"/>
      <c r="K82" s="13"/>
      <c r="L82" s="13"/>
      <c r="M82" s="13"/>
      <c r="N82" s="13"/>
      <c r="O82" s="13"/>
      <c r="P82" s="13"/>
      <c r="Q82" s="13"/>
      <c r="R82" s="14"/>
      <c r="S82"/>
      <c r="T82"/>
      <c r="U82"/>
      <c r="V82"/>
      <c r="W82"/>
      <c r="X82"/>
      <c r="Y82"/>
      <c r="Z82"/>
      <c r="AA82"/>
    </row>
    <row r="83" spans="1:27">
      <c r="A83"/>
      <c r="B83" s="12"/>
      <c r="C83" s="13"/>
      <c r="D83"/>
      <c r="E83"/>
      <c r="F83"/>
      <c r="G83" s="13"/>
      <c r="H83" s="13"/>
      <c r="I83" s="13"/>
      <c r="J83" s="13"/>
      <c r="K83" s="13"/>
      <c r="L83" s="13"/>
      <c r="M83" s="13"/>
      <c r="N83" s="13"/>
      <c r="O83" s="13"/>
      <c r="P83" s="13"/>
      <c r="Q83" s="13"/>
      <c r="R83" s="14"/>
      <c r="S83"/>
      <c r="T83"/>
      <c r="U83"/>
      <c r="V83"/>
      <c r="W83"/>
      <c r="X83"/>
      <c r="Y83"/>
      <c r="Z83"/>
      <c r="AA83"/>
    </row>
    <row r="84" spans="1:27">
      <c r="A84"/>
      <c r="B84" s="12"/>
      <c r="C84" s="28"/>
      <c r="D84"/>
      <c r="E84"/>
      <c r="F84"/>
      <c r="G84" s="13"/>
      <c r="H84" s="13"/>
      <c r="I84" s="13"/>
      <c r="J84" s="13"/>
      <c r="K84" s="13"/>
      <c r="L84" s="13"/>
      <c r="M84" s="13"/>
      <c r="N84" s="13"/>
      <c r="O84" s="13"/>
      <c r="P84" s="13"/>
      <c r="Q84" s="13"/>
      <c r="R84" s="14"/>
      <c r="S84"/>
      <c r="T84"/>
      <c r="U84"/>
      <c r="V84"/>
      <c r="W84"/>
      <c r="X84"/>
      <c r="Y84"/>
      <c r="Z84"/>
      <c r="AA84"/>
    </row>
    <row r="85" spans="1:27">
      <c r="A85"/>
      <c r="B85" s="12"/>
      <c r="D85"/>
      <c r="E85"/>
      <c r="F85"/>
      <c r="G85" s="13"/>
      <c r="H85" s="13"/>
      <c r="I85" s="13"/>
      <c r="J85" s="13"/>
      <c r="K85" s="13"/>
      <c r="L85" s="13"/>
      <c r="M85" s="13"/>
      <c r="N85" s="13"/>
      <c r="O85" s="13"/>
      <c r="P85" s="13"/>
      <c r="Q85" s="13"/>
      <c r="R85" s="14"/>
      <c r="S85"/>
      <c r="T85"/>
      <c r="U85"/>
      <c r="V85"/>
      <c r="W85"/>
      <c r="X85"/>
      <c r="Y85"/>
      <c r="Z85"/>
      <c r="AA85"/>
    </row>
    <row r="86" spans="1:27">
      <c r="A86"/>
      <c r="B86" s="12"/>
      <c r="C86" s="13"/>
      <c r="D86"/>
      <c r="E86"/>
      <c r="F86"/>
      <c r="G86" s="13"/>
      <c r="H86" s="13"/>
      <c r="I86" s="13"/>
      <c r="J86" s="13"/>
      <c r="K86" s="13"/>
      <c r="L86" s="13"/>
      <c r="M86" s="13"/>
      <c r="N86" s="13"/>
      <c r="O86" s="13"/>
      <c r="P86" s="13"/>
      <c r="Q86" s="13"/>
      <c r="R86" s="14"/>
      <c r="S86"/>
      <c r="T86"/>
      <c r="U86"/>
      <c r="V86"/>
      <c r="W86"/>
      <c r="X86"/>
      <c r="Y86"/>
      <c r="Z86"/>
      <c r="AA86"/>
    </row>
    <row r="87" spans="1:27">
      <c r="A87"/>
      <c r="B87" s="12"/>
      <c r="C87" s="13"/>
      <c r="D87"/>
      <c r="E87"/>
      <c r="F87"/>
      <c r="G87" s="13"/>
      <c r="H87" s="13"/>
      <c r="I87" s="13"/>
      <c r="J87" s="13"/>
      <c r="K87" s="13"/>
      <c r="L87" s="13"/>
      <c r="M87" s="13"/>
      <c r="N87" s="13"/>
      <c r="O87" s="13"/>
      <c r="P87" s="13"/>
      <c r="Q87" s="13"/>
      <c r="R87" s="14"/>
      <c r="S87"/>
      <c r="T87"/>
      <c r="U87"/>
      <c r="V87"/>
      <c r="W87"/>
      <c r="X87"/>
      <c r="Y87"/>
      <c r="Z87"/>
      <c r="AA87"/>
    </row>
    <row r="88" spans="1:27">
      <c r="A88"/>
      <c r="B88" s="12"/>
      <c r="C88" s="13"/>
      <c r="D88"/>
      <c r="E88"/>
      <c r="F88"/>
      <c r="G88" s="13"/>
      <c r="H88" s="13"/>
      <c r="I88" s="13"/>
      <c r="J88" s="13"/>
      <c r="K88" s="13"/>
      <c r="L88" s="13"/>
      <c r="M88" s="13"/>
      <c r="N88" s="13"/>
      <c r="O88" s="13"/>
      <c r="P88" s="13"/>
      <c r="Q88" s="13"/>
      <c r="R88" s="14"/>
      <c r="S88"/>
      <c r="T88"/>
      <c r="U88"/>
      <c r="V88"/>
      <c r="W88"/>
      <c r="X88"/>
      <c r="Y88"/>
      <c r="Z88"/>
      <c r="AA88"/>
    </row>
    <row r="89" spans="1:27">
      <c r="A89"/>
      <c r="B89" s="12"/>
      <c r="C89" s="26"/>
      <c r="E89" s="13"/>
      <c r="F89" s="13"/>
      <c r="G89" s="13"/>
      <c r="H89" s="13"/>
      <c r="I89" s="13"/>
      <c r="J89" s="13"/>
      <c r="K89" s="13"/>
      <c r="L89" s="13"/>
      <c r="M89" s="13"/>
      <c r="N89" s="13"/>
      <c r="O89" s="13"/>
      <c r="P89" s="13"/>
      <c r="Q89" s="13"/>
      <c r="R89" s="14"/>
      <c r="S89"/>
      <c r="T89"/>
      <c r="U89"/>
      <c r="V89"/>
      <c r="W89"/>
      <c r="X89"/>
      <c r="Y89"/>
      <c r="Z89"/>
      <c r="AA89"/>
    </row>
    <row r="90" spans="1:27" ht="16" thickBot="1">
      <c r="A90"/>
      <c r="B90" s="15"/>
      <c r="C90" s="16"/>
      <c r="D90" s="16"/>
      <c r="E90" s="16"/>
      <c r="F90" s="16"/>
      <c r="G90" s="16"/>
      <c r="H90" s="16"/>
      <c r="I90" s="16"/>
      <c r="J90" s="16"/>
      <c r="K90" s="16"/>
      <c r="L90" s="16"/>
      <c r="M90" s="16"/>
      <c r="N90" s="16"/>
      <c r="O90" s="16"/>
      <c r="P90" s="16"/>
      <c r="Q90" s="16"/>
      <c r="R90" s="17"/>
      <c r="S90"/>
      <c r="T90"/>
      <c r="U90"/>
      <c r="V90"/>
      <c r="W90"/>
      <c r="X90"/>
      <c r="Y90"/>
      <c r="Z90"/>
      <c r="AA90"/>
    </row>
    <row r="91" spans="1:27" ht="16" thickBot="1">
      <c r="A91"/>
      <c r="B91"/>
      <c r="C91"/>
      <c r="D91"/>
      <c r="E91"/>
      <c r="F91"/>
      <c r="G91"/>
      <c r="H91"/>
      <c r="I91"/>
      <c r="J91"/>
      <c r="K91"/>
      <c r="L91"/>
      <c r="M91"/>
      <c r="N91"/>
      <c r="O91"/>
      <c r="P91"/>
      <c r="Q91"/>
      <c r="R91"/>
      <c r="S91"/>
      <c r="T91"/>
      <c r="U91"/>
      <c r="V91"/>
      <c r="W91"/>
      <c r="X91"/>
      <c r="Y91"/>
      <c r="Z91"/>
      <c r="AA91"/>
    </row>
    <row r="92" spans="1:27">
      <c r="A92"/>
      <c r="B92" s="9"/>
      <c r="C92" s="10"/>
      <c r="D92" s="10"/>
      <c r="E92" s="10"/>
      <c r="F92" s="10"/>
      <c r="G92" s="10"/>
      <c r="H92" s="10"/>
      <c r="I92" s="10"/>
      <c r="J92" s="10"/>
      <c r="K92" s="10"/>
      <c r="L92" s="10"/>
      <c r="M92" s="10"/>
      <c r="N92" s="10"/>
      <c r="O92" s="10"/>
      <c r="P92" s="10"/>
      <c r="Q92" s="10"/>
      <c r="R92" s="11"/>
      <c r="S92"/>
      <c r="T92"/>
      <c r="U92"/>
      <c r="V92"/>
      <c r="W92"/>
      <c r="X92"/>
      <c r="Y92"/>
      <c r="Z92"/>
      <c r="AA92"/>
    </row>
    <row r="93" spans="1:27">
      <c r="A93"/>
      <c r="B93" s="236" t="s">
        <v>185</v>
      </c>
      <c r="C93" s="237"/>
      <c r="D93" s="237"/>
      <c r="E93" s="237"/>
      <c r="F93" s="237"/>
      <c r="G93" s="237"/>
      <c r="H93" s="237"/>
      <c r="I93" s="237"/>
      <c r="J93" s="237"/>
      <c r="K93" s="237"/>
      <c r="L93" s="237"/>
      <c r="M93" s="237"/>
      <c r="N93" s="237"/>
      <c r="O93" s="237"/>
      <c r="P93" s="237"/>
      <c r="Q93" s="237"/>
      <c r="R93" s="238"/>
      <c r="S93"/>
      <c r="T93"/>
      <c r="U93"/>
      <c r="V93"/>
      <c r="W93"/>
      <c r="X93"/>
      <c r="Y93"/>
      <c r="Z93"/>
      <c r="AA93"/>
    </row>
    <row r="94" spans="1:27" ht="16" thickBot="1">
      <c r="A94"/>
      <c r="B94" s="15"/>
      <c r="C94" s="16"/>
      <c r="D94" s="16"/>
      <c r="E94" s="16"/>
      <c r="F94" s="16"/>
      <c r="G94" s="16"/>
      <c r="H94" s="16"/>
      <c r="I94" s="16"/>
      <c r="J94" s="16"/>
      <c r="K94" s="16"/>
      <c r="L94" s="16"/>
      <c r="M94" s="16"/>
      <c r="N94" s="16"/>
      <c r="O94" s="16"/>
      <c r="P94" s="16"/>
      <c r="Q94" s="16"/>
      <c r="R94" s="17"/>
      <c r="S94"/>
      <c r="T94"/>
      <c r="U94"/>
      <c r="V94"/>
      <c r="W94"/>
      <c r="X94"/>
      <c r="Y94"/>
      <c r="Z94"/>
      <c r="AA94"/>
    </row>
    <row r="95" spans="1:27">
      <c r="A95"/>
      <c r="B95" s="12"/>
      <c r="C95"/>
      <c r="D95"/>
      <c r="E95"/>
      <c r="F95"/>
      <c r="G95"/>
      <c r="H95"/>
      <c r="I95"/>
      <c r="J95"/>
      <c r="K95"/>
      <c r="L95"/>
      <c r="M95"/>
      <c r="N95"/>
      <c r="O95"/>
      <c r="P95"/>
      <c r="Q95"/>
      <c r="R95" s="14"/>
      <c r="S95"/>
      <c r="T95"/>
      <c r="U95"/>
      <c r="V95"/>
      <c r="W95"/>
      <c r="X95"/>
      <c r="Y95"/>
      <c r="Z95"/>
      <c r="AA95"/>
    </row>
    <row r="96" spans="1:27">
      <c r="A96"/>
      <c r="B96" s="12"/>
      <c r="C96" s="27" t="s">
        <v>231</v>
      </c>
      <c r="G96"/>
      <c r="H96"/>
      <c r="I96"/>
      <c r="J96"/>
      <c r="K96"/>
      <c r="L96"/>
      <c r="M96"/>
      <c r="N96"/>
      <c r="O96"/>
      <c r="P96"/>
      <c r="Q96"/>
      <c r="R96" s="14"/>
      <c r="S96"/>
      <c r="T96"/>
      <c r="U96"/>
      <c r="V96"/>
      <c r="W96"/>
    </row>
    <row r="97" spans="1:23">
      <c r="A97"/>
      <c r="B97" s="12"/>
      <c r="G97"/>
      <c r="H97"/>
      <c r="I97"/>
      <c r="J97"/>
      <c r="K97"/>
      <c r="L97"/>
      <c r="M97"/>
      <c r="N97"/>
      <c r="O97"/>
      <c r="P97"/>
      <c r="Q97"/>
      <c r="R97" s="14"/>
      <c r="S97"/>
      <c r="T97"/>
      <c r="U97"/>
      <c r="V97"/>
      <c r="W97"/>
    </row>
    <row r="98" spans="1:23" ht="18" customHeight="1">
      <c r="A98"/>
      <c r="B98" s="12"/>
      <c r="C98" s="28" t="s">
        <v>122</v>
      </c>
      <c r="D98" s="234" t="s">
        <v>230</v>
      </c>
      <c r="E98" s="234"/>
      <c r="F98" s="234"/>
      <c r="G98" s="230"/>
      <c r="H98" s="230"/>
      <c r="I98"/>
      <c r="J98"/>
      <c r="K98"/>
      <c r="L98"/>
      <c r="M98"/>
      <c r="N98"/>
      <c r="O98"/>
      <c r="P98"/>
      <c r="Q98"/>
      <c r="R98" s="14"/>
      <c r="S98"/>
      <c r="T98"/>
      <c r="U98"/>
      <c r="V98"/>
      <c r="W98"/>
    </row>
    <row r="99" spans="1:23">
      <c r="A99"/>
      <c r="B99" s="12"/>
      <c r="D99" s="234"/>
      <c r="E99" s="234"/>
      <c r="F99" s="234"/>
      <c r="G99" s="230"/>
      <c r="H99" s="230"/>
      <c r="I99"/>
      <c r="J99"/>
      <c r="K99"/>
      <c r="L99"/>
      <c r="M99"/>
      <c r="N99"/>
      <c r="O99"/>
      <c r="P99"/>
      <c r="Q99"/>
      <c r="R99" s="14"/>
      <c r="S99"/>
      <c r="T99"/>
      <c r="U99"/>
      <c r="V99"/>
      <c r="W99"/>
    </row>
    <row r="100" spans="1:23" ht="18" customHeight="1">
      <c r="A100"/>
      <c r="B100" s="12"/>
      <c r="C100" s="13"/>
      <c r="D100" s="234"/>
      <c r="E100" s="234"/>
      <c r="F100" s="234"/>
      <c r="G100" s="13"/>
      <c r="H100" s="13"/>
      <c r="I100" s="13"/>
      <c r="J100" s="13"/>
      <c r="K100" s="13"/>
      <c r="L100" s="13"/>
      <c r="M100" s="13"/>
      <c r="N100" s="13"/>
      <c r="O100" s="13"/>
      <c r="P100" s="13"/>
      <c r="Q100" s="13"/>
      <c r="R100" s="14"/>
      <c r="S100"/>
      <c r="T100"/>
      <c r="U100"/>
      <c r="V100"/>
      <c r="W100"/>
    </row>
    <row r="101" spans="1:23" ht="30" customHeight="1">
      <c r="A101"/>
      <c r="B101" s="12"/>
      <c r="C101" s="13"/>
      <c r="D101" s="234"/>
      <c r="E101" s="234"/>
      <c r="F101" s="234"/>
      <c r="G101" s="13"/>
      <c r="H101" s="13"/>
      <c r="I101" s="13"/>
      <c r="J101" s="13"/>
      <c r="K101" s="13"/>
      <c r="L101" s="13"/>
      <c r="M101" s="13"/>
      <c r="N101" s="13"/>
      <c r="O101" s="13"/>
      <c r="P101" s="13"/>
      <c r="Q101" s="13"/>
      <c r="R101" s="14"/>
      <c r="S101"/>
      <c r="T101"/>
      <c r="U101"/>
      <c r="V101"/>
      <c r="W101"/>
    </row>
    <row r="102" spans="1:23">
      <c r="A102"/>
      <c r="B102" s="12"/>
      <c r="C102" s="13"/>
      <c r="D102" s="234"/>
      <c r="E102" s="234"/>
      <c r="F102" s="234"/>
      <c r="G102" s="13"/>
      <c r="H102" s="13"/>
      <c r="I102" s="13"/>
      <c r="J102" s="13"/>
      <c r="K102" s="13"/>
      <c r="L102" s="13"/>
      <c r="M102" s="13"/>
      <c r="N102" s="13"/>
      <c r="O102" s="13"/>
      <c r="P102" s="13"/>
      <c r="Q102" s="13"/>
      <c r="R102" s="14"/>
      <c r="S102"/>
      <c r="T102"/>
      <c r="U102"/>
      <c r="V102"/>
      <c r="W102"/>
    </row>
    <row r="103" spans="1:23">
      <c r="A103"/>
      <c r="B103" s="12"/>
      <c r="C103" s="26" t="s">
        <v>121</v>
      </c>
      <c r="D103" s="213" t="s">
        <v>209</v>
      </c>
      <c r="E103" s="214"/>
      <c r="F103" s="214"/>
      <c r="G103" s="13"/>
      <c r="H103" s="13"/>
      <c r="I103" s="13"/>
      <c r="J103" s="13"/>
      <c r="K103" s="13"/>
      <c r="L103" s="13"/>
      <c r="M103" s="13"/>
      <c r="N103" s="13"/>
      <c r="O103" s="13"/>
      <c r="P103" s="13"/>
      <c r="Q103" s="13"/>
      <c r="R103" s="14"/>
      <c r="S103"/>
      <c r="T103"/>
      <c r="U103"/>
      <c r="V103"/>
      <c r="W103"/>
    </row>
    <row r="104" spans="1:23">
      <c r="A104"/>
      <c r="B104" s="12"/>
      <c r="C104" s="13"/>
      <c r="D104" s="214"/>
      <c r="E104" s="214"/>
      <c r="F104" s="214"/>
      <c r="G104" s="13"/>
      <c r="H104" s="13"/>
      <c r="I104" s="13"/>
      <c r="J104" s="13"/>
      <c r="K104" s="13"/>
      <c r="L104" s="13"/>
      <c r="M104" s="13"/>
      <c r="N104" s="13"/>
      <c r="O104" s="13"/>
      <c r="P104" s="13"/>
      <c r="Q104" s="13"/>
      <c r="R104" s="14"/>
      <c r="S104"/>
      <c r="T104"/>
      <c r="U104"/>
      <c r="V104"/>
      <c r="W104"/>
    </row>
    <row r="105" spans="1:23">
      <c r="A105"/>
      <c r="B105" s="12"/>
      <c r="C105" s="13"/>
      <c r="G105" s="13"/>
      <c r="H105" s="13"/>
      <c r="I105" s="13"/>
      <c r="J105" s="13"/>
      <c r="K105" s="13"/>
      <c r="L105" s="13"/>
      <c r="M105" s="13"/>
      <c r="N105" s="13"/>
      <c r="O105" s="13"/>
      <c r="P105" s="13"/>
      <c r="Q105" s="13"/>
      <c r="R105" s="14"/>
      <c r="S105"/>
      <c r="T105"/>
      <c r="U105"/>
      <c r="V105"/>
      <c r="W105"/>
    </row>
    <row r="106" spans="1:23">
      <c r="A106"/>
      <c r="B106" s="12"/>
      <c r="C106" s="13"/>
      <c r="D106" s="13"/>
      <c r="E106" s="13"/>
      <c r="F106" s="13"/>
      <c r="G106" s="13"/>
      <c r="H106" s="13"/>
      <c r="I106" s="13"/>
      <c r="J106" s="13"/>
      <c r="K106" s="13"/>
      <c r="L106" s="13"/>
      <c r="M106" s="13"/>
      <c r="N106" s="13"/>
      <c r="O106" s="13"/>
      <c r="P106" s="13"/>
      <c r="Q106" s="13"/>
      <c r="R106" s="14"/>
      <c r="S106"/>
      <c r="T106"/>
      <c r="U106"/>
      <c r="V106"/>
      <c r="W106"/>
    </row>
    <row r="107" spans="1:23">
      <c r="A107"/>
      <c r="B107" s="12"/>
      <c r="C107" s="27"/>
      <c r="D107" s="13"/>
      <c r="E107" s="13"/>
      <c r="F107" s="13"/>
      <c r="G107" s="13"/>
      <c r="H107" s="13"/>
      <c r="I107" s="13"/>
      <c r="J107" s="13"/>
      <c r="K107" s="13"/>
      <c r="L107" s="13"/>
      <c r="M107" s="13"/>
      <c r="N107" s="13"/>
      <c r="O107" s="13"/>
      <c r="P107" s="13"/>
      <c r="Q107" s="13"/>
      <c r="R107" s="14"/>
      <c r="S107"/>
      <c r="T107"/>
      <c r="U107"/>
      <c r="V107"/>
      <c r="W107"/>
    </row>
    <row r="108" spans="1:23">
      <c r="A108"/>
      <c r="B108" s="12"/>
      <c r="D108" s="13"/>
      <c r="E108" s="13"/>
      <c r="F108" s="13"/>
      <c r="G108" s="13"/>
      <c r="H108" s="13"/>
      <c r="I108" s="13"/>
      <c r="J108" s="13"/>
      <c r="K108" s="13"/>
      <c r="L108" s="13"/>
      <c r="M108" s="13"/>
      <c r="N108" s="13"/>
      <c r="O108" s="13"/>
      <c r="P108" s="13"/>
      <c r="Q108" s="13"/>
      <c r="R108" s="14"/>
      <c r="S108"/>
      <c r="T108"/>
      <c r="U108"/>
      <c r="V108"/>
      <c r="W108"/>
    </row>
    <row r="109" spans="1:23">
      <c r="A109"/>
      <c r="B109" s="12"/>
      <c r="C109" s="28"/>
      <c r="E109" s="13"/>
      <c r="F109" s="13"/>
      <c r="G109" s="13"/>
      <c r="H109" s="13"/>
      <c r="I109" s="13"/>
      <c r="J109" s="13"/>
      <c r="K109" s="13"/>
      <c r="L109" s="13"/>
      <c r="M109" s="13"/>
      <c r="N109" s="13"/>
      <c r="O109" s="13"/>
      <c r="P109" s="13"/>
      <c r="Q109" s="13"/>
      <c r="R109" s="14"/>
      <c r="S109"/>
      <c r="T109"/>
      <c r="U109"/>
      <c r="V109"/>
      <c r="W109"/>
    </row>
    <row r="110" spans="1:23">
      <c r="A110"/>
      <c r="B110" s="12"/>
      <c r="C110" s="28"/>
      <c r="D110" s="13"/>
      <c r="E110" s="13"/>
      <c r="F110" s="13"/>
      <c r="G110" s="13"/>
      <c r="H110" s="13"/>
      <c r="I110" s="13"/>
      <c r="J110" s="13"/>
      <c r="K110" s="13"/>
      <c r="L110" s="13"/>
      <c r="M110" s="13"/>
      <c r="N110" s="13"/>
      <c r="O110" s="13"/>
      <c r="P110" s="13"/>
      <c r="Q110" s="13"/>
      <c r="R110" s="14"/>
      <c r="S110"/>
      <c r="T110"/>
      <c r="U110"/>
      <c r="V110"/>
      <c r="W110"/>
    </row>
    <row r="111" spans="1:23">
      <c r="A111"/>
      <c r="B111" s="12"/>
      <c r="C111" s="13"/>
      <c r="D111" s="13"/>
      <c r="E111" s="13"/>
      <c r="F111" s="13"/>
      <c r="G111" s="13"/>
      <c r="H111" s="13"/>
      <c r="I111" s="13"/>
      <c r="J111" s="13"/>
      <c r="K111" s="13"/>
      <c r="L111" s="13"/>
      <c r="M111" s="13"/>
      <c r="N111" s="13"/>
      <c r="O111" s="13"/>
      <c r="P111" s="13"/>
      <c r="Q111" s="13"/>
      <c r="R111" s="14"/>
      <c r="S111"/>
      <c r="T111"/>
      <c r="U111"/>
      <c r="V111"/>
      <c r="W111"/>
    </row>
    <row r="112" spans="1:23">
      <c r="A112"/>
      <c r="B112" s="12"/>
      <c r="C112" s="13"/>
      <c r="D112" s="13"/>
      <c r="E112" s="13"/>
      <c r="F112" s="13"/>
      <c r="G112" s="13"/>
      <c r="H112" s="13"/>
      <c r="I112" s="13"/>
      <c r="J112" s="13"/>
      <c r="K112" s="13"/>
      <c r="L112" s="13"/>
      <c r="M112" s="13"/>
      <c r="N112" s="13"/>
      <c r="O112" s="13"/>
      <c r="P112" s="13"/>
      <c r="Q112" s="13"/>
      <c r="R112" s="14"/>
      <c r="S112"/>
      <c r="T112"/>
      <c r="U112"/>
      <c r="V112"/>
      <c r="W112"/>
    </row>
    <row r="113" spans="1:23">
      <c r="A113"/>
      <c r="B113" s="12"/>
      <c r="C113" s="13"/>
      <c r="D113" s="13"/>
      <c r="E113" s="13"/>
      <c r="F113" s="13"/>
      <c r="G113" s="13"/>
      <c r="H113" s="13"/>
      <c r="I113" s="13"/>
      <c r="J113" s="13"/>
      <c r="K113" s="13"/>
      <c r="L113" s="13"/>
      <c r="M113" s="13"/>
      <c r="N113" s="13"/>
      <c r="O113" s="13"/>
      <c r="P113" s="13"/>
      <c r="Q113" s="13"/>
      <c r="R113" s="14"/>
      <c r="S113"/>
      <c r="T113"/>
      <c r="U113"/>
      <c r="V113"/>
      <c r="W113"/>
    </row>
    <row r="114" spans="1:23">
      <c r="A114"/>
      <c r="B114" s="12"/>
      <c r="C114" s="13"/>
      <c r="D114" s="13"/>
      <c r="E114" s="13"/>
      <c r="F114" s="13"/>
      <c r="G114" s="13"/>
      <c r="H114" s="13"/>
      <c r="I114" s="13"/>
      <c r="J114" s="13"/>
      <c r="K114" s="13"/>
      <c r="L114" s="13"/>
      <c r="M114" s="13"/>
      <c r="N114" s="13"/>
      <c r="O114" s="13"/>
      <c r="P114" s="13"/>
      <c r="Q114" s="13"/>
      <c r="R114" s="14"/>
      <c r="S114"/>
      <c r="T114"/>
      <c r="U114"/>
      <c r="V114"/>
      <c r="W114"/>
    </row>
    <row r="115" spans="1:23">
      <c r="A115"/>
      <c r="B115" s="12"/>
      <c r="J115" s="13"/>
      <c r="K115" s="13"/>
      <c r="L115" s="13"/>
      <c r="M115" s="13"/>
      <c r="N115" s="13"/>
      <c r="O115" s="13"/>
      <c r="P115" s="13"/>
      <c r="Q115" s="13"/>
      <c r="R115" s="14"/>
      <c r="S115"/>
      <c r="T115"/>
      <c r="U115"/>
      <c r="V115"/>
      <c r="W115"/>
    </row>
    <row r="116" spans="1:23">
      <c r="A116"/>
      <c r="B116" s="12"/>
      <c r="J116" s="13"/>
      <c r="K116" s="13"/>
      <c r="L116" s="13"/>
      <c r="M116" s="13"/>
      <c r="N116" s="13"/>
      <c r="O116" s="13"/>
      <c r="P116" s="13"/>
      <c r="Q116" s="13"/>
      <c r="R116" s="14"/>
      <c r="S116"/>
      <c r="T116"/>
      <c r="U116"/>
      <c r="V116"/>
      <c r="W116"/>
    </row>
    <row r="117" spans="1:23">
      <c r="A117"/>
      <c r="B117" s="12"/>
      <c r="C117" s="27"/>
      <c r="J117" s="13"/>
      <c r="K117" s="13"/>
      <c r="L117" s="13"/>
      <c r="M117" s="13"/>
      <c r="N117" s="13"/>
      <c r="O117" s="13"/>
      <c r="P117" s="13"/>
      <c r="Q117" s="13"/>
      <c r="R117" s="14"/>
      <c r="S117"/>
      <c r="T117"/>
      <c r="U117"/>
      <c r="V117"/>
      <c r="W117"/>
    </row>
    <row r="118" spans="1:23">
      <c r="A118"/>
      <c r="B118" s="12"/>
      <c r="H118" s="233" t="s">
        <v>234</v>
      </c>
      <c r="J118" s="13"/>
      <c r="K118" s="13"/>
      <c r="L118" s="13"/>
      <c r="M118" s="13"/>
      <c r="N118" s="13"/>
      <c r="O118" s="13"/>
      <c r="P118" s="13"/>
      <c r="Q118" s="13"/>
      <c r="R118" s="14"/>
      <c r="S118"/>
      <c r="T118"/>
      <c r="U118"/>
      <c r="V118"/>
      <c r="W118"/>
    </row>
    <row r="119" spans="1:23">
      <c r="A119"/>
      <c r="B119" s="12"/>
      <c r="C119" s="28"/>
      <c r="D119" s="226"/>
      <c r="E119" s="226"/>
      <c r="F119" s="226"/>
      <c r="J119" s="13"/>
      <c r="K119" s="13"/>
      <c r="L119" s="13"/>
      <c r="M119" s="13"/>
      <c r="N119" s="13"/>
      <c r="O119" s="13"/>
      <c r="P119" s="13"/>
      <c r="Q119" s="13"/>
      <c r="R119" s="14"/>
      <c r="S119"/>
      <c r="T119"/>
      <c r="U119"/>
      <c r="V119"/>
      <c r="W119"/>
    </row>
    <row r="120" spans="1:23">
      <c r="A120"/>
      <c r="B120" s="12"/>
      <c r="D120" s="226"/>
      <c r="E120" s="226"/>
      <c r="F120" s="226"/>
      <c r="J120" s="13"/>
      <c r="K120" s="13"/>
      <c r="L120" s="13"/>
      <c r="M120" s="13"/>
      <c r="N120" s="13"/>
      <c r="O120" s="13"/>
      <c r="P120" s="13"/>
      <c r="Q120" s="13"/>
      <c r="R120" s="14"/>
      <c r="S120"/>
      <c r="T120"/>
      <c r="U120"/>
      <c r="V120"/>
      <c r="W120"/>
    </row>
    <row r="121" spans="1:23">
      <c r="A121"/>
      <c r="B121" s="12"/>
      <c r="C121" s="13"/>
      <c r="D121" s="226"/>
      <c r="E121" s="226"/>
      <c r="F121" s="226"/>
      <c r="J121" s="13"/>
      <c r="K121" s="13"/>
      <c r="L121" s="13"/>
      <c r="M121" s="13"/>
      <c r="N121" s="13"/>
      <c r="O121" s="13"/>
      <c r="P121" s="13"/>
      <c r="Q121" s="13"/>
      <c r="R121" s="14"/>
      <c r="S121"/>
      <c r="T121"/>
      <c r="U121"/>
      <c r="V121"/>
      <c r="W121"/>
    </row>
    <row r="122" spans="1:23">
      <c r="A122"/>
      <c r="B122" s="12"/>
      <c r="C122" s="13"/>
      <c r="D122" s="226"/>
      <c r="E122" s="226"/>
      <c r="F122" s="226"/>
      <c r="J122" s="13"/>
      <c r="K122" s="13"/>
      <c r="L122" s="13"/>
      <c r="M122" s="13"/>
      <c r="N122" s="13"/>
      <c r="O122" s="13"/>
      <c r="P122" s="13"/>
      <c r="Q122" s="13"/>
      <c r="R122" s="14"/>
      <c r="S122"/>
      <c r="T122"/>
      <c r="U122"/>
      <c r="V122"/>
      <c r="W122"/>
    </row>
    <row r="123" spans="1:23">
      <c r="A123"/>
      <c r="B123" s="12"/>
      <c r="C123" s="13"/>
      <c r="D123" s="226"/>
      <c r="E123" s="226"/>
      <c r="F123" s="226"/>
      <c r="J123" s="13"/>
      <c r="K123" s="13"/>
      <c r="L123" s="13"/>
      <c r="M123" s="13"/>
      <c r="N123" s="13"/>
      <c r="O123" s="13"/>
      <c r="P123" s="13"/>
      <c r="Q123" s="13"/>
      <c r="R123" s="14"/>
      <c r="S123"/>
      <c r="T123"/>
      <c r="U123"/>
      <c r="V123"/>
      <c r="W123"/>
    </row>
    <row r="124" spans="1:23">
      <c r="A124"/>
      <c r="B124" s="12"/>
      <c r="C124" s="26"/>
      <c r="D124" s="213"/>
      <c r="E124" s="214"/>
      <c r="F124" s="214"/>
      <c r="J124" s="13"/>
      <c r="K124" s="13"/>
      <c r="L124" s="13"/>
      <c r="M124" s="13"/>
      <c r="N124" s="13"/>
      <c r="O124" s="13"/>
      <c r="P124" s="13"/>
      <c r="Q124" s="13"/>
      <c r="R124" s="14"/>
      <c r="S124"/>
      <c r="T124"/>
      <c r="U124"/>
      <c r="V124"/>
      <c r="W124"/>
    </row>
    <row r="125" spans="1:23">
      <c r="A125"/>
      <c r="B125" s="12"/>
      <c r="J125" s="13"/>
      <c r="K125" s="13"/>
      <c r="L125" s="13"/>
      <c r="M125" s="13"/>
      <c r="N125" s="13"/>
      <c r="O125" s="13"/>
      <c r="P125" s="13"/>
      <c r="Q125" s="13"/>
      <c r="R125" s="14"/>
      <c r="S125"/>
      <c r="T125"/>
      <c r="U125"/>
      <c r="V125"/>
      <c r="W125"/>
    </row>
    <row r="126" spans="1:23">
      <c r="A126"/>
      <c r="B126" s="12"/>
      <c r="C126" s="13"/>
      <c r="G126" s="13"/>
      <c r="H126" s="13"/>
      <c r="I126" s="13"/>
      <c r="J126" s="13"/>
      <c r="K126" s="13"/>
      <c r="L126" s="13"/>
      <c r="M126" s="13"/>
      <c r="N126" s="13"/>
      <c r="O126" s="13"/>
      <c r="P126" s="13"/>
      <c r="Q126" s="13"/>
      <c r="R126" s="14"/>
      <c r="S126"/>
      <c r="T126"/>
      <c r="U126"/>
      <c r="V126"/>
      <c r="W126"/>
    </row>
    <row r="127" spans="1:23">
      <c r="A127"/>
      <c r="B127" s="12"/>
      <c r="C127" s="19"/>
      <c r="D127"/>
      <c r="E127"/>
      <c r="F127"/>
      <c r="G127" s="13"/>
      <c r="H127" s="13"/>
      <c r="I127" s="13"/>
      <c r="J127" s="13"/>
      <c r="K127" s="13"/>
      <c r="L127" s="13"/>
      <c r="M127" s="13"/>
      <c r="N127" s="13"/>
      <c r="O127" s="13"/>
      <c r="P127" s="13"/>
      <c r="Q127" s="13"/>
      <c r="R127" s="14"/>
      <c r="S127"/>
      <c r="T127"/>
      <c r="U127"/>
      <c r="V127"/>
      <c r="W127"/>
    </row>
    <row r="128" spans="1:23">
      <c r="A128"/>
      <c r="B128" s="12"/>
      <c r="C128" s="13"/>
      <c r="D128"/>
      <c r="E128"/>
      <c r="F128"/>
      <c r="G128" s="13"/>
      <c r="H128" s="13"/>
      <c r="I128" s="13"/>
      <c r="J128" s="13"/>
      <c r="K128" s="13"/>
      <c r="L128" s="13"/>
      <c r="M128" s="13"/>
      <c r="N128" s="13"/>
      <c r="O128" s="13"/>
      <c r="P128" s="13"/>
      <c r="Q128" s="13"/>
      <c r="R128" s="14"/>
      <c r="S128"/>
      <c r="T128"/>
      <c r="U128"/>
      <c r="V128"/>
      <c r="W128"/>
    </row>
    <row r="129" spans="1:23">
      <c r="A129"/>
      <c r="B129" s="12"/>
      <c r="C129" s="28"/>
      <c r="D129"/>
      <c r="E129"/>
      <c r="F129"/>
      <c r="G129" s="13"/>
      <c r="H129" s="13"/>
      <c r="I129" s="13"/>
      <c r="J129" s="13"/>
      <c r="K129" s="13"/>
      <c r="L129" s="13"/>
      <c r="M129" s="13"/>
      <c r="N129" s="13"/>
      <c r="O129" s="13"/>
      <c r="P129" s="13"/>
      <c r="Q129" s="13"/>
      <c r="R129" s="14"/>
      <c r="S129"/>
      <c r="T129"/>
      <c r="U129"/>
      <c r="V129"/>
      <c r="W129"/>
    </row>
    <row r="130" spans="1:23">
      <c r="A130"/>
      <c r="B130" s="12"/>
      <c r="D130"/>
      <c r="E130"/>
      <c r="F130"/>
      <c r="G130" s="13"/>
      <c r="H130" s="13"/>
      <c r="I130" s="13"/>
      <c r="J130" s="13"/>
      <c r="K130" s="13"/>
      <c r="L130" s="13"/>
      <c r="M130" s="13"/>
      <c r="N130" s="13"/>
      <c r="O130" s="13"/>
      <c r="P130" s="13"/>
      <c r="Q130" s="13"/>
      <c r="R130" s="14"/>
      <c r="S130"/>
      <c r="T130"/>
      <c r="U130"/>
      <c r="V130"/>
      <c r="W130"/>
    </row>
    <row r="131" spans="1:23">
      <c r="A131"/>
      <c r="B131" s="12"/>
      <c r="C131" s="13"/>
      <c r="D131"/>
      <c r="E131"/>
      <c r="F131"/>
      <c r="G131" s="13"/>
      <c r="H131" s="13"/>
      <c r="I131" s="13"/>
      <c r="J131" s="13"/>
      <c r="K131" s="13"/>
      <c r="L131" s="13"/>
      <c r="M131" s="13"/>
      <c r="N131" s="13"/>
      <c r="O131" s="13"/>
      <c r="P131" s="13"/>
      <c r="Q131" s="13"/>
      <c r="R131" s="14"/>
      <c r="S131"/>
      <c r="T131"/>
      <c r="U131"/>
      <c r="V131"/>
      <c r="W131"/>
    </row>
    <row r="132" spans="1:23">
      <c r="A132"/>
      <c r="B132" s="12"/>
      <c r="C132" s="13"/>
      <c r="D132"/>
      <c r="E132"/>
      <c r="F132"/>
      <c r="G132" s="13"/>
      <c r="H132" s="13"/>
      <c r="I132" s="13"/>
      <c r="J132" s="13"/>
      <c r="K132" s="13"/>
      <c r="L132" s="13"/>
      <c r="M132" s="13"/>
      <c r="N132" s="13"/>
      <c r="O132" s="13"/>
      <c r="P132" s="13"/>
      <c r="Q132" s="13"/>
      <c r="R132" s="14"/>
      <c r="S132"/>
      <c r="T132"/>
      <c r="U132"/>
      <c r="V132"/>
      <c r="W132"/>
    </row>
    <row r="133" spans="1:23">
      <c r="A133"/>
      <c r="B133" s="12"/>
      <c r="C133" s="13"/>
      <c r="D133"/>
      <c r="E133"/>
      <c r="F133"/>
      <c r="G133" s="13"/>
      <c r="H133" s="13"/>
      <c r="I133" s="13"/>
      <c r="J133" s="13"/>
      <c r="K133" s="13"/>
      <c r="L133" s="13"/>
      <c r="M133" s="13"/>
      <c r="N133" s="13"/>
      <c r="O133" s="13"/>
      <c r="P133" s="13"/>
      <c r="Q133" s="13"/>
      <c r="R133" s="14"/>
      <c r="S133"/>
      <c r="T133"/>
      <c r="U133"/>
      <c r="V133"/>
      <c r="W133"/>
    </row>
    <row r="134" spans="1:23">
      <c r="A134"/>
      <c r="B134" s="12"/>
      <c r="C134" s="26"/>
      <c r="E134" s="13"/>
      <c r="F134" s="13"/>
      <c r="G134" s="13"/>
      <c r="H134" s="13"/>
      <c r="I134" s="13"/>
      <c r="J134" s="13"/>
      <c r="K134" s="13"/>
      <c r="L134" s="13"/>
      <c r="M134" s="13"/>
      <c r="N134" s="13"/>
      <c r="O134" s="13"/>
      <c r="P134" s="13"/>
      <c r="Q134" s="13"/>
      <c r="R134" s="14"/>
      <c r="S134"/>
      <c r="T134"/>
      <c r="U134"/>
      <c r="V134"/>
      <c r="W134"/>
    </row>
    <row r="135" spans="1:23" ht="16" thickBot="1">
      <c r="A135"/>
      <c r="B135" s="15"/>
      <c r="C135" s="16"/>
      <c r="D135" s="16"/>
      <c r="E135" s="16"/>
      <c r="F135" s="16"/>
      <c r="G135" s="16"/>
      <c r="H135" s="16"/>
      <c r="I135" s="16"/>
      <c r="J135" s="16"/>
      <c r="K135" s="16"/>
      <c r="L135" s="16"/>
      <c r="M135" s="16"/>
      <c r="N135" s="16"/>
      <c r="O135" s="16"/>
      <c r="P135" s="16"/>
      <c r="Q135" s="16"/>
      <c r="R135" s="17"/>
      <c r="S135"/>
      <c r="T135"/>
      <c r="U135"/>
      <c r="V135"/>
      <c r="W135"/>
    </row>
    <row r="136" spans="1:23">
      <c r="A136"/>
      <c r="B136"/>
      <c r="C136"/>
      <c r="D136"/>
      <c r="E136"/>
      <c r="F136"/>
      <c r="G136"/>
      <c r="H136"/>
      <c r="I136"/>
      <c r="J136"/>
      <c r="K136"/>
      <c r="L136"/>
      <c r="M136"/>
      <c r="N136"/>
      <c r="O136"/>
      <c r="P136"/>
      <c r="Q136"/>
      <c r="R136"/>
      <c r="S136"/>
      <c r="T136"/>
      <c r="U136"/>
      <c r="V136"/>
      <c r="W136"/>
    </row>
    <row r="137" spans="1:23">
      <c r="A137"/>
      <c r="B137"/>
      <c r="K137"/>
      <c r="L137"/>
      <c r="M137"/>
      <c r="N137"/>
      <c r="O137"/>
      <c r="P137"/>
      <c r="Q137"/>
      <c r="R137"/>
      <c r="S137"/>
      <c r="T137"/>
      <c r="U137"/>
      <c r="V137"/>
      <c r="W137"/>
    </row>
    <row r="138" spans="1:23">
      <c r="A138"/>
      <c r="B138"/>
      <c r="K138"/>
      <c r="L138"/>
      <c r="M138"/>
      <c r="N138"/>
      <c r="O138"/>
      <c r="P138"/>
      <c r="Q138"/>
      <c r="R138"/>
      <c r="S138"/>
      <c r="T138"/>
      <c r="U138"/>
      <c r="V138"/>
      <c r="W138"/>
    </row>
    <row r="139" spans="1:23">
      <c r="A139"/>
      <c r="B139"/>
      <c r="K139"/>
      <c r="L139"/>
      <c r="M139"/>
      <c r="N139"/>
      <c r="O139"/>
      <c r="P139"/>
      <c r="Q139"/>
      <c r="R139"/>
      <c r="S139"/>
      <c r="T139"/>
      <c r="U139"/>
      <c r="V139"/>
      <c r="W139"/>
    </row>
    <row r="140" spans="1:23">
      <c r="A140"/>
      <c r="B140"/>
      <c r="K140"/>
      <c r="L140"/>
      <c r="M140"/>
      <c r="N140"/>
      <c r="O140"/>
      <c r="P140"/>
      <c r="Q140"/>
      <c r="R140"/>
      <c r="S140"/>
      <c r="T140"/>
      <c r="U140"/>
      <c r="V140"/>
      <c r="W140"/>
    </row>
    <row r="141" spans="1:23">
      <c r="A141"/>
      <c r="B141"/>
      <c r="K141"/>
      <c r="L141"/>
      <c r="M141"/>
      <c r="N141"/>
      <c r="O141"/>
      <c r="P141"/>
      <c r="Q141"/>
      <c r="R141"/>
      <c r="S141"/>
      <c r="T141"/>
      <c r="U141"/>
      <c r="V141"/>
      <c r="W141"/>
    </row>
    <row r="142" spans="1:23">
      <c r="A142"/>
      <c r="B142"/>
      <c r="K142"/>
      <c r="L142"/>
      <c r="M142"/>
      <c r="N142"/>
      <c r="O142"/>
      <c r="P142"/>
      <c r="Q142"/>
      <c r="R142"/>
      <c r="S142"/>
      <c r="T142"/>
      <c r="U142"/>
      <c r="V142"/>
      <c r="W142"/>
    </row>
    <row r="143" spans="1:23">
      <c r="A143"/>
      <c r="B143"/>
      <c r="K143"/>
      <c r="L143"/>
      <c r="M143"/>
      <c r="N143"/>
      <c r="O143"/>
      <c r="P143"/>
      <c r="Q143"/>
      <c r="R143"/>
      <c r="S143"/>
      <c r="T143"/>
      <c r="U143"/>
      <c r="V143"/>
      <c r="W143"/>
    </row>
    <row r="144" spans="1:23">
      <c r="A144"/>
      <c r="B144"/>
      <c r="K144"/>
      <c r="L144"/>
      <c r="M144"/>
      <c r="N144"/>
      <c r="O144"/>
      <c r="P144"/>
      <c r="Q144"/>
      <c r="R144"/>
      <c r="S144"/>
      <c r="T144"/>
      <c r="U144"/>
      <c r="V144"/>
      <c r="W144"/>
    </row>
    <row r="145" spans="1:23">
      <c r="A145"/>
      <c r="B145"/>
      <c r="K145"/>
      <c r="L145"/>
      <c r="M145"/>
      <c r="N145"/>
      <c r="O145"/>
      <c r="P145"/>
      <c r="Q145"/>
      <c r="R145"/>
      <c r="S145"/>
      <c r="T145"/>
      <c r="U145"/>
      <c r="V145"/>
      <c r="W145"/>
    </row>
    <row r="146" spans="1:23">
      <c r="B146"/>
    </row>
    <row r="147" spans="1:23">
      <c r="B147"/>
    </row>
    <row r="148" spans="1:23">
      <c r="B148"/>
    </row>
    <row r="149" spans="1:23">
      <c r="B149"/>
    </row>
    <row r="150" spans="1:23">
      <c r="B150"/>
    </row>
    <row r="151" spans="1:23">
      <c r="B151"/>
    </row>
  </sheetData>
  <mergeCells count="7">
    <mergeCell ref="D98:F102"/>
    <mergeCell ref="D55:F57"/>
    <mergeCell ref="B93:R93"/>
    <mergeCell ref="B3:R3"/>
    <mergeCell ref="B48:R48"/>
    <mergeCell ref="D8:G13"/>
    <mergeCell ref="D53:H54"/>
  </mergeCells>
  <hyperlinks>
    <hyperlink ref="D103" r:id="rId1" display="https://www.forestresearch.gov.uk/research/archive-forest-management-tables-metric/" xr:uid="{00000000-0004-0000-0000-000000000000}"/>
    <hyperlink ref="D58" r:id="rId2" xr:uid="{00000000-0004-0000-0000-000001000000}"/>
    <hyperlink ref="D14" r:id="rId3" xr:uid="{00000000-0004-0000-0000-000002000000}"/>
  </hyperlinks>
  <pageMargins left="0.23622047244094491" right="0.23622047244094491" top="0.31496062992125984" bottom="0.31496062992125984" header="0.31496062992125984" footer="0.31496062992125984"/>
  <pageSetup paperSize="9" scale="64" fitToHeight="0" orientation="landscape"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59999389629810485"/>
    <pageSetUpPr fitToPage="1"/>
  </sheetPr>
  <dimension ref="A2:X101"/>
  <sheetViews>
    <sheetView tabSelected="1" topLeftCell="L1" zoomScale="80" zoomScaleNormal="70" zoomScalePageLayoutView="55" workbookViewId="0">
      <selection activeCell="U2" sqref="U2:AD39"/>
    </sheetView>
  </sheetViews>
  <sheetFormatPr baseColWidth="10" defaultColWidth="11.5" defaultRowHeight="15"/>
  <cols>
    <col min="1" max="1" width="11.5" style="18"/>
    <col min="2" max="2" width="11.5" style="18" customWidth="1"/>
    <col min="3" max="3" width="2" style="18" customWidth="1"/>
    <col min="4" max="9" width="14.5" style="18" customWidth="1"/>
    <col min="10" max="10" width="15.33203125" style="18" customWidth="1"/>
    <col min="11" max="17" width="14.5" style="18" customWidth="1"/>
    <col min="18" max="18" width="15.5" style="18" customWidth="1"/>
    <col min="19" max="19" width="2.1640625" style="18" customWidth="1"/>
    <col min="20" max="16384" width="11.5" style="18"/>
  </cols>
  <sheetData>
    <row r="2" spans="3:21">
      <c r="U2" s="18" t="s">
        <v>237</v>
      </c>
    </row>
    <row r="3" spans="3:21">
      <c r="U3" s="1" t="s">
        <v>215</v>
      </c>
    </row>
    <row r="4" spans="3:21" ht="16" thickBot="1">
      <c r="U4" s="1" t="s">
        <v>235</v>
      </c>
    </row>
    <row r="5" spans="3:21">
      <c r="C5" s="9"/>
      <c r="D5" s="10"/>
      <c r="E5" s="10"/>
      <c r="F5" s="10"/>
      <c r="G5" s="10"/>
      <c r="H5" s="10"/>
      <c r="I5" s="10"/>
      <c r="J5" s="10"/>
      <c r="K5" s="10"/>
      <c r="L5" s="10"/>
      <c r="M5" s="10"/>
      <c r="N5" s="10"/>
      <c r="O5" s="10"/>
      <c r="P5" s="10"/>
      <c r="Q5" s="10"/>
      <c r="R5" s="10"/>
      <c r="S5" s="11"/>
    </row>
    <row r="6" spans="3:21">
      <c r="C6" s="12"/>
      <c r="D6" s="237" t="s">
        <v>128</v>
      </c>
      <c r="E6" s="237"/>
      <c r="F6" s="237"/>
      <c r="G6" s="237"/>
      <c r="H6" s="237"/>
      <c r="I6" s="237"/>
      <c r="J6" s="237"/>
      <c r="K6" s="237"/>
      <c r="L6" s="237"/>
      <c r="M6" s="237"/>
      <c r="N6" s="237"/>
      <c r="O6" s="237"/>
      <c r="P6" s="237"/>
      <c r="Q6" s="237"/>
      <c r="R6" s="237"/>
      <c r="S6" s="14"/>
    </row>
    <row r="7" spans="3:21" ht="16" thickBot="1">
      <c r="C7" s="15"/>
      <c r="D7" s="16"/>
      <c r="E7" s="16"/>
      <c r="F7" s="16"/>
      <c r="G7" s="16"/>
      <c r="H7" s="16"/>
      <c r="I7" s="16"/>
      <c r="J7" s="16"/>
      <c r="K7" s="16"/>
      <c r="L7" s="16"/>
      <c r="M7" s="16"/>
      <c r="N7" s="16"/>
      <c r="O7" s="16"/>
      <c r="P7" s="16"/>
      <c r="Q7" s="16"/>
      <c r="R7" s="16"/>
      <c r="S7" s="17"/>
    </row>
    <row r="8" spans="3:21">
      <c r="C8" s="12"/>
      <c r="D8" s="13"/>
      <c r="E8" s="13"/>
      <c r="F8" s="13"/>
      <c r="G8" s="13"/>
      <c r="H8" s="13"/>
      <c r="I8" s="13"/>
      <c r="J8" s="13"/>
      <c r="K8" s="13"/>
      <c r="L8" s="10"/>
      <c r="M8" s="10"/>
      <c r="N8" s="10"/>
      <c r="O8" s="10"/>
      <c r="P8" s="10"/>
      <c r="Q8" s="10"/>
      <c r="R8" s="10"/>
      <c r="S8" s="11"/>
    </row>
    <row r="9" spans="3:21" ht="16.5" customHeight="1">
      <c r="C9" s="12"/>
      <c r="S9" s="14"/>
    </row>
    <row r="10" spans="3:21">
      <c r="C10" s="12"/>
      <c r="D10" s="19" t="s">
        <v>85</v>
      </c>
      <c r="K10" s="19"/>
      <c r="L10" s="13"/>
      <c r="M10" s="13"/>
      <c r="N10" s="13"/>
      <c r="S10" s="14"/>
    </row>
    <row r="11" spans="3:21">
      <c r="C11" s="12"/>
      <c r="D11" s="123" t="s">
        <v>84</v>
      </c>
      <c r="E11" s="13" t="s">
        <v>212</v>
      </c>
      <c r="F11" s="13"/>
      <c r="H11" s="123" t="s">
        <v>88</v>
      </c>
      <c r="I11" s="125">
        <f>SUM(E24:Q24)</f>
        <v>15.2</v>
      </c>
      <c r="K11" s="13" t="s">
        <v>227</v>
      </c>
      <c r="L11" s="13"/>
      <c r="M11" s="13"/>
      <c r="N11" s="13"/>
      <c r="O11" s="13" t="s">
        <v>208</v>
      </c>
      <c r="P11" s="215" t="s">
        <v>221</v>
      </c>
      <c r="Q11" s="13"/>
      <c r="R11" s="13"/>
      <c r="S11" s="14"/>
    </row>
    <row r="12" spans="3:21">
      <c r="C12" s="12"/>
      <c r="D12" s="124" t="s">
        <v>179</v>
      </c>
      <c r="E12" s="18" t="s">
        <v>211</v>
      </c>
      <c r="F12" s="13"/>
      <c r="H12" s="123" t="s">
        <v>86</v>
      </c>
      <c r="I12" s="225" t="s">
        <v>214</v>
      </c>
      <c r="K12" s="224" t="s">
        <v>228</v>
      </c>
      <c r="L12" s="224"/>
      <c r="M12" s="224"/>
      <c r="N12" s="13"/>
      <c r="O12" s="13" t="s">
        <v>203</v>
      </c>
      <c r="P12" s="215" t="s">
        <v>221</v>
      </c>
      <c r="Q12" s="13"/>
      <c r="R12" s="13"/>
      <c r="S12" s="14"/>
    </row>
    <row r="13" spans="3:21">
      <c r="C13" s="12"/>
      <c r="D13" s="124" t="s">
        <v>180</v>
      </c>
      <c r="E13" s="18" t="s">
        <v>213</v>
      </c>
      <c r="F13" s="13"/>
      <c r="H13" s="123" t="s">
        <v>87</v>
      </c>
      <c r="I13" s="225" t="s">
        <v>123</v>
      </c>
      <c r="K13" s="13" t="s">
        <v>229</v>
      </c>
      <c r="L13" s="13"/>
      <c r="M13" s="13"/>
      <c r="N13" s="13"/>
      <c r="O13" s="19" t="s">
        <v>204</v>
      </c>
      <c r="P13" s="216" t="s">
        <v>221</v>
      </c>
      <c r="Q13" s="13"/>
      <c r="R13" s="13"/>
      <c r="S13" s="14"/>
    </row>
    <row r="14" spans="3:21">
      <c r="C14" s="12"/>
      <c r="F14" s="13"/>
      <c r="G14" s="13"/>
      <c r="H14" s="13"/>
      <c r="I14" s="1" t="s">
        <v>215</v>
      </c>
      <c r="L14" s="13"/>
      <c r="M14" s="13"/>
      <c r="N14" s="13"/>
      <c r="P14" s="13"/>
      <c r="Q14" s="13"/>
      <c r="R14" s="13"/>
      <c r="S14" s="14"/>
    </row>
    <row r="15" spans="3:21">
      <c r="C15" s="12"/>
      <c r="I15" s="18" t="s">
        <v>233</v>
      </c>
      <c r="O15" s="13"/>
      <c r="P15" s="13"/>
      <c r="Q15" s="13"/>
      <c r="R15" s="13"/>
      <c r="S15" s="14"/>
    </row>
    <row r="16" spans="3:21">
      <c r="C16" s="12"/>
      <c r="S16" s="14"/>
    </row>
    <row r="17" spans="3:19">
      <c r="C17" s="12"/>
      <c r="D17" s="27" t="s">
        <v>183</v>
      </c>
      <c r="S17" s="14"/>
    </row>
    <row r="18" spans="3:19" ht="16" thickBot="1">
      <c r="C18" s="12"/>
      <c r="D18" s="13"/>
      <c r="S18" s="14"/>
    </row>
    <row r="19" spans="3:19" ht="32">
      <c r="C19" s="12"/>
      <c r="D19" s="102" t="s">
        <v>131</v>
      </c>
      <c r="E19" s="117" t="str">
        <f>'Pin Taeda'!F17</f>
        <v xml:space="preserve">Pin maritime </v>
      </c>
      <c r="F19" s="118" t="str">
        <f>'Sequoia Sempervirens'!$F$17</f>
        <v>Sequoia</v>
      </c>
      <c r="G19" s="118" t="str">
        <f>'Tulipier de Virginie'!$F$17</f>
        <v>Tulipier de Virginie</v>
      </c>
      <c r="H19" s="118"/>
      <c r="I19" s="118"/>
      <c r="J19" s="118"/>
      <c r="K19" s="118"/>
      <c r="L19" s="118"/>
      <c r="M19" s="118"/>
      <c r="N19" s="118"/>
      <c r="O19" s="118"/>
      <c r="P19" s="118"/>
      <c r="Q19" s="119"/>
      <c r="R19" s="106"/>
      <c r="S19" s="14"/>
    </row>
    <row r="20" spans="3:19" ht="16">
      <c r="C20" s="12"/>
      <c r="D20" s="103" t="s">
        <v>178</v>
      </c>
      <c r="E20" s="115" t="str">
        <f>'Pin Taeda'!D5</f>
        <v>Cultures</v>
      </c>
      <c r="F20" s="116" t="str">
        <f>'Sequoia Sempervirens'!$D$5</f>
        <v>Cultures</v>
      </c>
      <c r="G20" s="116" t="str">
        <f>'Tulipier de Virginie'!$D$5</f>
        <v>Cultures</v>
      </c>
      <c r="H20" s="116"/>
      <c r="I20" s="116"/>
      <c r="J20" s="116"/>
      <c r="K20" s="116"/>
      <c r="L20" s="116"/>
      <c r="M20" s="116"/>
      <c r="N20" s="116"/>
      <c r="O20" s="116"/>
      <c r="P20" s="116"/>
      <c r="Q20" s="120"/>
      <c r="R20" s="107"/>
      <c r="S20" s="14"/>
    </row>
    <row r="21" spans="3:19">
      <c r="C21" s="12"/>
      <c r="D21" s="104" t="s">
        <v>175</v>
      </c>
      <c r="E21" s="110">
        <f>'Pin Taeda'!C127</f>
        <v>298.09597642154074</v>
      </c>
      <c r="F21" s="111">
        <f>'Sequoia Sempervirens'!$C$127</f>
        <v>191.92000413907624</v>
      </c>
      <c r="G21" s="111">
        <f>'Tulipier de Virginie'!$C$127</f>
        <v>185.00634831972866</v>
      </c>
      <c r="H21" s="111"/>
      <c r="I21" s="111"/>
      <c r="J21" s="111"/>
      <c r="K21" s="111"/>
      <c r="L21" s="111"/>
      <c r="M21" s="111"/>
      <c r="N21" s="111"/>
      <c r="O21" s="111"/>
      <c r="P21" s="111"/>
      <c r="Q21" s="121"/>
      <c r="R21" s="108">
        <f>SUMPRODUCT(E21:Q21,$E$24:$Q$24)</f>
        <v>4324.262809155839</v>
      </c>
      <c r="S21" s="14"/>
    </row>
    <row r="22" spans="3:19">
      <c r="C22" s="12"/>
      <c r="D22" s="104" t="s">
        <v>176</v>
      </c>
      <c r="E22" s="110">
        <f>'Pin Taeda'!D127</f>
        <v>27.484745990424141</v>
      </c>
      <c r="F22" s="111">
        <f>'Sequoia Sempervirens'!$D$127</f>
        <v>19.945796449026279</v>
      </c>
      <c r="G22" s="111">
        <f>'Tulipier de Virginie'!$D$127</f>
        <v>0.1609564872599975</v>
      </c>
      <c r="H22" s="111"/>
      <c r="I22" s="111"/>
      <c r="J22" s="111"/>
      <c r="K22" s="111"/>
      <c r="L22" s="111"/>
      <c r="M22" s="111"/>
      <c r="N22" s="111"/>
      <c r="O22" s="111"/>
      <c r="P22" s="111"/>
      <c r="Q22" s="121"/>
      <c r="R22" s="108">
        <f>SUMPRODUCT(E22:Q22,$E$24:$Q$24)</f>
        <v>374.14382246021148</v>
      </c>
      <c r="S22" s="14"/>
    </row>
    <row r="23" spans="3:19">
      <c r="C23" s="12"/>
      <c r="D23" s="104" t="s">
        <v>177</v>
      </c>
      <c r="E23" s="110">
        <f>'Pin Taeda'!E127</f>
        <v>106.19999999999999</v>
      </c>
      <c r="F23" s="111">
        <f>'Sequoia Sempervirens'!$E$127</f>
        <v>131.57</v>
      </c>
      <c r="G23" s="111">
        <f>'Tulipier de Virginie'!$E$127</f>
        <v>24.75</v>
      </c>
      <c r="H23" s="111"/>
      <c r="I23" s="111"/>
      <c r="J23" s="111"/>
      <c r="K23" s="111"/>
      <c r="L23" s="111"/>
      <c r="M23" s="111"/>
      <c r="N23" s="111"/>
      <c r="O23" s="111"/>
      <c r="P23" s="111"/>
      <c r="Q23" s="121"/>
      <c r="R23" s="108">
        <f>SUMPRODUCT(E23:Q23,$E$24:$Q$24)</f>
        <v>1500.9444999999998</v>
      </c>
      <c r="S23" s="14"/>
    </row>
    <row r="24" spans="3:19" ht="16" thickBot="1">
      <c r="C24" s="12"/>
      <c r="D24" s="105" t="s">
        <v>174</v>
      </c>
      <c r="E24" s="112">
        <f>'Pin Taeda'!F21</f>
        <v>13.35</v>
      </c>
      <c r="F24" s="113">
        <f>'Sequoia Sempervirens'!F21</f>
        <v>0.35</v>
      </c>
      <c r="G24" s="113">
        <f>'Tulipier de Virginie'!F21</f>
        <v>1.5</v>
      </c>
      <c r="H24" s="113">
        <f>D!F21</f>
        <v>0</v>
      </c>
      <c r="I24" s="113">
        <f>F!F21</f>
        <v>0</v>
      </c>
      <c r="J24" s="113">
        <f>E!F21</f>
        <v>0</v>
      </c>
      <c r="K24" s="113">
        <f>0</f>
        <v>0</v>
      </c>
      <c r="L24" s="113">
        <f>0</f>
        <v>0</v>
      </c>
      <c r="M24" s="113">
        <f>0</f>
        <v>0</v>
      </c>
      <c r="N24" s="113">
        <f>0</f>
        <v>0</v>
      </c>
      <c r="O24" s="113">
        <f>0</f>
        <v>0</v>
      </c>
      <c r="P24" s="113">
        <f>0</f>
        <v>0</v>
      </c>
      <c r="Q24" s="122">
        <f>0</f>
        <v>0</v>
      </c>
      <c r="R24" s="109"/>
      <c r="S24" s="14"/>
    </row>
    <row r="25" spans="3:19">
      <c r="C25" s="12"/>
      <c r="D25" s="10"/>
      <c r="E25" s="114">
        <f>SUM(E21:E23)*E24</f>
        <v>5764.2726441997311</v>
      </c>
      <c r="F25" s="114">
        <f>SUM(F21:F23)*F24</f>
        <v>120.20253020583588</v>
      </c>
      <c r="G25" s="114">
        <f>SUM(G21:G23)*G24</f>
        <v>314.87595721048297</v>
      </c>
      <c r="H25" s="114">
        <f>SUM(H21:H23)*H24</f>
        <v>0</v>
      </c>
      <c r="I25" s="114">
        <f>SUM(I21:I23)*I24</f>
        <v>0</v>
      </c>
      <c r="J25" s="114">
        <f t="shared" ref="J25:Q25" si="0">SUM(J21:J23)*J24</f>
        <v>0</v>
      </c>
      <c r="K25" s="114">
        <f t="shared" si="0"/>
        <v>0</v>
      </c>
      <c r="L25" s="114">
        <f t="shared" si="0"/>
        <v>0</v>
      </c>
      <c r="M25" s="114">
        <f t="shared" si="0"/>
        <v>0</v>
      </c>
      <c r="N25" s="114">
        <f t="shared" si="0"/>
        <v>0</v>
      </c>
      <c r="O25" s="114">
        <f t="shared" si="0"/>
        <v>0</v>
      </c>
      <c r="P25" s="114">
        <f t="shared" si="0"/>
        <v>0</v>
      </c>
      <c r="Q25" s="114">
        <f t="shared" si="0"/>
        <v>0</v>
      </c>
      <c r="R25" s="126">
        <f>IF(SUM(E25:P25)=SUM(R21:R23),SUM(R21:R23),"erreur")</f>
        <v>6199.3511316160502</v>
      </c>
      <c r="S25" s="14"/>
    </row>
    <row r="26" spans="3:19">
      <c r="C26" s="12"/>
      <c r="I26" s="13"/>
      <c r="J26" s="13"/>
      <c r="K26" s="13"/>
      <c r="R26" s="13"/>
      <c r="S26" s="14"/>
    </row>
    <row r="27" spans="3:19">
      <c r="C27" s="12"/>
      <c r="S27" s="14"/>
    </row>
    <row r="28" spans="3:19">
      <c r="C28" s="12"/>
      <c r="S28" s="14"/>
    </row>
    <row r="29" spans="3:19">
      <c r="C29" s="12"/>
      <c r="D29" s="19" t="s">
        <v>182</v>
      </c>
      <c r="M29" s="19" t="s">
        <v>126</v>
      </c>
      <c r="S29" s="14"/>
    </row>
    <row r="30" spans="3:19">
      <c r="C30" s="12"/>
      <c r="K30" s="13"/>
      <c r="M30" s="13"/>
      <c r="N30" s="13"/>
      <c r="O30" s="13"/>
      <c r="P30" s="13"/>
      <c r="Q30" s="13"/>
      <c r="R30" s="13" t="s">
        <v>93</v>
      </c>
      <c r="S30" s="14"/>
    </row>
    <row r="31" spans="3:19">
      <c r="C31" s="12"/>
      <c r="E31" s="13"/>
      <c r="F31" s="13"/>
      <c r="G31" s="13"/>
      <c r="H31" s="13"/>
      <c r="I31" s="13"/>
      <c r="J31" s="170" t="s">
        <v>191</v>
      </c>
      <c r="K31" s="171" t="s">
        <v>192</v>
      </c>
      <c r="L31" s="13"/>
      <c r="M31" s="20" t="s">
        <v>89</v>
      </c>
      <c r="N31" s="239" t="s">
        <v>100</v>
      </c>
      <c r="O31" s="240"/>
      <c r="P31" s="241"/>
      <c r="Q31" s="20" t="s">
        <v>222</v>
      </c>
      <c r="R31" s="127">
        <v>0.2</v>
      </c>
      <c r="S31" s="14"/>
    </row>
    <row r="32" spans="3:19">
      <c r="C32" s="12"/>
      <c r="D32" s="242" t="s">
        <v>184</v>
      </c>
      <c r="E32" s="242"/>
      <c r="F32" s="13" t="s">
        <v>97</v>
      </c>
      <c r="G32" s="13"/>
      <c r="H32" s="13"/>
      <c r="I32" s="13" t="s">
        <v>101</v>
      </c>
      <c r="J32" s="29">
        <f>SUMPRODUCT(E24:Q24,E21:Q21)</f>
        <v>4324.262809155839</v>
      </c>
      <c r="K32" s="185">
        <f>J32*(1-$R$31)*(1-$R$32)*(1-$R$33)*(1-$R$34)</f>
        <v>3113.469222592204</v>
      </c>
      <c r="L32" s="13"/>
      <c r="M32" s="20" t="s">
        <v>90</v>
      </c>
      <c r="N32" s="239" t="s">
        <v>75</v>
      </c>
      <c r="O32" s="240"/>
      <c r="P32" s="241"/>
      <c r="Q32" s="20" t="s">
        <v>94</v>
      </c>
      <c r="R32" s="127">
        <v>0.1</v>
      </c>
      <c r="S32" s="14"/>
    </row>
    <row r="33" spans="1:24">
      <c r="C33" s="12"/>
      <c r="D33" s="242"/>
      <c r="E33" s="242"/>
      <c r="F33" s="13" t="s">
        <v>127</v>
      </c>
      <c r="G33" s="13"/>
      <c r="H33" s="13"/>
      <c r="I33" s="13" t="s">
        <v>102</v>
      </c>
      <c r="J33" s="29">
        <f>SUMPRODUCT(E24:Q24,E22:Q22)</f>
        <v>374.14382246021148</v>
      </c>
      <c r="K33" s="185">
        <f>J33*(1-$R$31)*(1-$R$32)*(1-$R$33)*(1-$R$34)</f>
        <v>269.38355217135228</v>
      </c>
      <c r="L33" s="13"/>
      <c r="M33" s="20" t="s">
        <v>91</v>
      </c>
      <c r="N33" s="239" t="s">
        <v>95</v>
      </c>
      <c r="O33" s="240"/>
      <c r="P33" s="241"/>
      <c r="Q33" s="20" t="s">
        <v>99</v>
      </c>
      <c r="R33" s="127">
        <v>0</v>
      </c>
      <c r="S33" s="14"/>
    </row>
    <row r="34" spans="1:24">
      <c r="C34" s="12"/>
      <c r="D34" s="13" t="s">
        <v>98</v>
      </c>
      <c r="E34" s="13"/>
      <c r="F34" s="13"/>
      <c r="G34" s="13"/>
      <c r="H34" s="13"/>
      <c r="I34" s="13" t="s">
        <v>103</v>
      </c>
      <c r="J34" s="29">
        <f>SUMPRODUCT(E24:Q24,E23:Q23)</f>
        <v>1500.9444999999998</v>
      </c>
      <c r="K34" s="185">
        <f>J34*(1-$R$31)*(1-$R$32)*(1-$R$33)*(1-$R$34)</f>
        <v>1080.68004</v>
      </c>
      <c r="L34" s="13"/>
      <c r="M34" s="20" t="s">
        <v>92</v>
      </c>
      <c r="N34" s="239" t="s">
        <v>96</v>
      </c>
      <c r="O34" s="240"/>
      <c r="P34" s="241"/>
      <c r="Q34" s="20" t="s">
        <v>77</v>
      </c>
      <c r="R34" s="127">
        <v>0</v>
      </c>
      <c r="S34" s="14"/>
    </row>
    <row r="35" spans="1:24">
      <c r="C35" s="12"/>
      <c r="D35" s="13"/>
      <c r="E35" s="13"/>
      <c r="F35" s="13"/>
      <c r="G35" s="13"/>
      <c r="H35" s="13"/>
      <c r="I35" s="13"/>
      <c r="J35" s="13"/>
      <c r="K35" s="13"/>
      <c r="L35" s="13"/>
      <c r="M35" s="13"/>
      <c r="N35" s="13"/>
      <c r="O35" s="13"/>
      <c r="P35" s="13"/>
      <c r="Q35" s="13"/>
      <c r="R35" s="13"/>
      <c r="S35" s="14"/>
    </row>
    <row r="36" spans="1:24">
      <c r="C36" s="12"/>
      <c r="D36" s="13"/>
      <c r="E36" s="13"/>
      <c r="F36" s="13"/>
      <c r="G36" s="13"/>
      <c r="H36" s="13"/>
      <c r="I36" s="30" t="s">
        <v>181</v>
      </c>
      <c r="J36" s="29">
        <f>J34+J33+J32</f>
        <v>6199.3511316160502</v>
      </c>
      <c r="K36" s="13"/>
      <c r="L36" s="13"/>
      <c r="M36" s="13"/>
      <c r="N36" s="13"/>
      <c r="O36" s="13"/>
      <c r="P36" s="13"/>
      <c r="Q36" s="30" t="s">
        <v>186</v>
      </c>
      <c r="R36" s="29">
        <f>J36*(1-R31)*(1-R32)*(1-R33)*(1-R34)</f>
        <v>4463.5328147635564</v>
      </c>
      <c r="S36" s="14"/>
      <c r="W36" s="220"/>
    </row>
    <row r="37" spans="1:24">
      <c r="C37" s="12"/>
      <c r="K37" s="13"/>
      <c r="S37" s="14"/>
    </row>
    <row r="38" spans="1:24">
      <c r="C38" s="12"/>
      <c r="K38" s="13"/>
      <c r="S38" s="14"/>
    </row>
    <row r="39" spans="1:24" ht="16" thickBot="1">
      <c r="C39" s="15"/>
      <c r="D39" s="16"/>
      <c r="E39" s="16"/>
      <c r="F39" s="16"/>
      <c r="G39" s="16"/>
      <c r="H39" s="16"/>
      <c r="I39" s="16"/>
      <c r="J39" s="16"/>
      <c r="K39" s="16"/>
      <c r="L39" s="16"/>
      <c r="M39" s="16"/>
      <c r="N39" s="16"/>
      <c r="O39" s="16"/>
      <c r="P39" s="16"/>
      <c r="Q39" s="16"/>
      <c r="R39" s="16"/>
      <c r="S39" s="17"/>
      <c r="U39" s="18" t="s">
        <v>236</v>
      </c>
    </row>
    <row r="41" spans="1:24">
      <c r="A41"/>
      <c r="B41"/>
      <c r="C41"/>
      <c r="D41"/>
      <c r="E41"/>
      <c r="F41"/>
      <c r="G41"/>
      <c r="H41"/>
      <c r="I41"/>
      <c r="J41"/>
      <c r="K41"/>
      <c r="L41"/>
      <c r="M41"/>
      <c r="N41"/>
      <c r="O41"/>
      <c r="P41"/>
      <c r="Q41"/>
      <c r="R41"/>
      <c r="S41"/>
      <c r="T41"/>
      <c r="U41"/>
      <c r="V41"/>
      <c r="W41"/>
      <c r="X41"/>
    </row>
    <row r="42" spans="1:24">
      <c r="A42"/>
      <c r="B42"/>
      <c r="C42"/>
      <c r="D42"/>
      <c r="E42"/>
      <c r="F42"/>
      <c r="G42"/>
      <c r="H42"/>
      <c r="I42"/>
      <c r="J42"/>
      <c r="K42"/>
      <c r="L42"/>
      <c r="M42"/>
      <c r="N42"/>
      <c r="O42"/>
      <c r="P42"/>
      <c r="Q42"/>
      <c r="R42"/>
      <c r="S42"/>
      <c r="T42"/>
      <c r="U42"/>
      <c r="V42"/>
      <c r="W42"/>
      <c r="X42"/>
    </row>
    <row r="43" spans="1:24">
      <c r="A43"/>
      <c r="B43"/>
      <c r="C43"/>
      <c r="D43"/>
      <c r="E43"/>
      <c r="F43"/>
      <c r="G43"/>
      <c r="H43"/>
      <c r="I43"/>
      <c r="J43"/>
      <c r="K43"/>
      <c r="L43"/>
      <c r="M43"/>
      <c r="N43"/>
      <c r="O43"/>
      <c r="P43"/>
      <c r="Q43"/>
      <c r="R43"/>
      <c r="S43"/>
      <c r="T43"/>
      <c r="U43"/>
      <c r="V43"/>
      <c r="W43"/>
      <c r="X43"/>
    </row>
    <row r="44" spans="1:24">
      <c r="A44"/>
      <c r="B44"/>
      <c r="C44"/>
      <c r="D44"/>
      <c r="E44"/>
      <c r="F44"/>
      <c r="G44"/>
      <c r="H44"/>
      <c r="I44"/>
      <c r="J44"/>
      <c r="K44"/>
      <c r="L44"/>
      <c r="M44"/>
      <c r="N44"/>
      <c r="O44"/>
      <c r="P44"/>
      <c r="Q44"/>
      <c r="R44"/>
      <c r="S44"/>
      <c r="T44"/>
      <c r="U44"/>
      <c r="V44"/>
      <c r="W44"/>
      <c r="X44"/>
    </row>
    <row r="45" spans="1:24">
      <c r="A45"/>
      <c r="B45"/>
      <c r="C45"/>
      <c r="D45"/>
      <c r="E45"/>
      <c r="F45"/>
      <c r="G45"/>
      <c r="H45"/>
      <c r="I45"/>
      <c r="J45"/>
      <c r="K45"/>
      <c r="L45"/>
      <c r="M45"/>
      <c r="N45"/>
      <c r="O45"/>
      <c r="P45"/>
      <c r="Q45"/>
      <c r="R45"/>
      <c r="S45"/>
      <c r="T45"/>
      <c r="U45"/>
      <c r="V45"/>
      <c r="W45"/>
      <c r="X45"/>
    </row>
    <row r="46" spans="1:24">
      <c r="A46"/>
      <c r="B46"/>
      <c r="C46"/>
      <c r="D46"/>
      <c r="E46"/>
      <c r="F46"/>
      <c r="G46"/>
      <c r="H46"/>
      <c r="I46"/>
      <c r="J46"/>
      <c r="K46"/>
      <c r="L46"/>
      <c r="M46"/>
      <c r="N46"/>
      <c r="O46"/>
      <c r="P46"/>
      <c r="Q46"/>
      <c r="R46"/>
      <c r="S46"/>
      <c r="T46"/>
      <c r="U46"/>
      <c r="V46"/>
      <c r="W46"/>
      <c r="X46"/>
    </row>
    <row r="47" spans="1:24">
      <c r="A47"/>
      <c r="B47"/>
      <c r="C47"/>
      <c r="D47"/>
      <c r="E47"/>
      <c r="F47"/>
      <c r="G47"/>
      <c r="H47"/>
      <c r="I47"/>
      <c r="J47"/>
      <c r="K47"/>
      <c r="L47"/>
      <c r="M47"/>
      <c r="N47"/>
      <c r="O47"/>
      <c r="P47"/>
      <c r="Q47"/>
      <c r="R47"/>
      <c r="S47"/>
      <c r="T47"/>
      <c r="U47"/>
      <c r="V47"/>
      <c r="W47"/>
      <c r="X47"/>
    </row>
    <row r="48" spans="1:24">
      <c r="A48"/>
      <c r="B48"/>
      <c r="C48"/>
      <c r="D48"/>
      <c r="E48"/>
      <c r="F48"/>
      <c r="G48"/>
      <c r="H48"/>
      <c r="I48"/>
      <c r="J48"/>
      <c r="K48"/>
      <c r="L48"/>
      <c r="M48"/>
      <c r="N48"/>
      <c r="O48"/>
      <c r="P48"/>
      <c r="Q48"/>
      <c r="R48"/>
      <c r="S48"/>
      <c r="T48"/>
      <c r="U48"/>
      <c r="V48"/>
      <c r="W48"/>
      <c r="X48"/>
    </row>
    <row r="49" spans="1:24">
      <c r="A49"/>
      <c r="B49"/>
      <c r="C49"/>
      <c r="D49"/>
      <c r="E49"/>
      <c r="F49"/>
      <c r="G49"/>
      <c r="H49"/>
      <c r="I49"/>
      <c r="J49"/>
      <c r="K49"/>
      <c r="L49"/>
      <c r="M49"/>
      <c r="N49"/>
      <c r="O49"/>
      <c r="P49"/>
      <c r="Q49"/>
      <c r="R49"/>
      <c r="S49"/>
      <c r="T49"/>
      <c r="U49"/>
      <c r="V49"/>
      <c r="W49"/>
      <c r="X49"/>
    </row>
    <row r="50" spans="1:24">
      <c r="A50"/>
      <c r="B50"/>
      <c r="C50"/>
      <c r="D50"/>
      <c r="E50"/>
      <c r="F50"/>
      <c r="G50"/>
      <c r="H50"/>
      <c r="I50"/>
      <c r="J50"/>
      <c r="K50"/>
      <c r="L50"/>
      <c r="M50"/>
      <c r="N50"/>
      <c r="O50"/>
      <c r="P50"/>
      <c r="Q50"/>
      <c r="R50"/>
      <c r="S50"/>
      <c r="T50"/>
      <c r="U50"/>
      <c r="V50"/>
      <c r="W50"/>
      <c r="X50"/>
    </row>
    <row r="51" spans="1:24">
      <c r="A51"/>
      <c r="B51"/>
      <c r="C51"/>
      <c r="D51"/>
      <c r="E51"/>
      <c r="F51"/>
      <c r="G51"/>
      <c r="H51"/>
      <c r="I51"/>
      <c r="J51"/>
      <c r="K51"/>
      <c r="L51"/>
      <c r="M51"/>
      <c r="N51"/>
      <c r="O51"/>
      <c r="P51"/>
      <c r="Q51"/>
      <c r="R51"/>
      <c r="S51"/>
      <c r="T51"/>
      <c r="U51"/>
      <c r="V51"/>
      <c r="W51"/>
      <c r="X51"/>
    </row>
    <row r="52" spans="1:24">
      <c r="A52"/>
      <c r="B52"/>
      <c r="C52"/>
      <c r="D52"/>
      <c r="E52"/>
      <c r="F52"/>
      <c r="G52"/>
      <c r="H52"/>
      <c r="I52"/>
      <c r="J52"/>
      <c r="K52"/>
      <c r="L52"/>
      <c r="M52"/>
      <c r="N52"/>
      <c r="O52"/>
      <c r="P52"/>
      <c r="Q52"/>
      <c r="R52"/>
      <c r="S52"/>
      <c r="T52"/>
      <c r="U52"/>
      <c r="V52"/>
      <c r="W52"/>
      <c r="X52"/>
    </row>
    <row r="53" spans="1:24">
      <c r="A53"/>
      <c r="B53"/>
      <c r="C53"/>
      <c r="D53"/>
      <c r="E53"/>
      <c r="F53"/>
      <c r="G53"/>
      <c r="H53"/>
      <c r="I53"/>
      <c r="J53"/>
      <c r="K53"/>
      <c r="L53"/>
      <c r="M53"/>
      <c r="N53"/>
      <c r="O53"/>
      <c r="P53"/>
      <c r="Q53"/>
      <c r="R53"/>
      <c r="S53"/>
      <c r="T53"/>
      <c r="U53"/>
      <c r="V53"/>
      <c r="W53"/>
      <c r="X53"/>
    </row>
    <row r="54" spans="1:24">
      <c r="A54"/>
      <c r="B54"/>
      <c r="C54"/>
      <c r="D54"/>
      <c r="E54"/>
      <c r="F54"/>
      <c r="G54"/>
      <c r="H54"/>
      <c r="I54"/>
      <c r="J54"/>
      <c r="K54"/>
      <c r="L54"/>
      <c r="M54"/>
      <c r="N54"/>
      <c r="O54"/>
      <c r="P54"/>
      <c r="Q54"/>
      <c r="R54"/>
      <c r="S54"/>
      <c r="T54"/>
      <c r="U54"/>
      <c r="V54"/>
      <c r="W54"/>
      <c r="X54"/>
    </row>
    <row r="55" spans="1:24">
      <c r="A55"/>
      <c r="B55"/>
      <c r="C55"/>
      <c r="D55"/>
      <c r="E55"/>
      <c r="F55"/>
      <c r="G55"/>
      <c r="H55"/>
      <c r="I55"/>
      <c r="J55"/>
      <c r="K55"/>
      <c r="L55"/>
      <c r="M55"/>
      <c r="N55"/>
      <c r="O55"/>
      <c r="P55"/>
      <c r="Q55"/>
      <c r="R55"/>
      <c r="S55"/>
      <c r="T55"/>
      <c r="U55"/>
      <c r="V55"/>
      <c r="W55"/>
      <c r="X55"/>
    </row>
    <row r="56" spans="1:24">
      <c r="A56"/>
      <c r="B56"/>
      <c r="C56"/>
      <c r="D56"/>
      <c r="E56"/>
      <c r="F56"/>
      <c r="G56"/>
      <c r="H56"/>
      <c r="I56"/>
      <c r="J56"/>
      <c r="K56"/>
      <c r="L56"/>
      <c r="M56"/>
      <c r="N56"/>
      <c r="O56"/>
      <c r="P56"/>
      <c r="Q56"/>
      <c r="R56"/>
      <c r="S56"/>
      <c r="T56"/>
      <c r="U56"/>
      <c r="V56"/>
      <c r="W56"/>
      <c r="X56"/>
    </row>
    <row r="57" spans="1:24">
      <c r="A57"/>
      <c r="B57"/>
      <c r="C57"/>
      <c r="D57"/>
      <c r="E57"/>
      <c r="F57"/>
      <c r="G57"/>
      <c r="H57"/>
      <c r="I57"/>
      <c r="J57"/>
      <c r="K57"/>
      <c r="L57"/>
      <c r="M57"/>
      <c r="N57"/>
      <c r="O57"/>
      <c r="P57"/>
      <c r="Q57"/>
      <c r="R57"/>
      <c r="S57"/>
      <c r="T57"/>
      <c r="U57"/>
      <c r="V57"/>
      <c r="W57"/>
      <c r="X57"/>
    </row>
    <row r="58" spans="1:24">
      <c r="A58"/>
      <c r="B58"/>
      <c r="C58"/>
      <c r="D58"/>
      <c r="E58"/>
      <c r="F58"/>
      <c r="G58"/>
      <c r="H58"/>
      <c r="I58"/>
      <c r="J58"/>
      <c r="K58"/>
      <c r="L58"/>
      <c r="M58"/>
      <c r="N58"/>
      <c r="O58"/>
      <c r="P58"/>
      <c r="Q58"/>
      <c r="R58"/>
      <c r="S58"/>
      <c r="T58"/>
      <c r="U58"/>
      <c r="V58"/>
      <c r="W58"/>
      <c r="X58"/>
    </row>
    <row r="59" spans="1:24">
      <c r="A59"/>
      <c r="B59"/>
      <c r="C59"/>
      <c r="D59"/>
      <c r="E59"/>
      <c r="F59"/>
      <c r="G59"/>
      <c r="H59"/>
      <c r="I59"/>
      <c r="J59"/>
      <c r="K59"/>
      <c r="L59"/>
      <c r="M59"/>
      <c r="N59"/>
      <c r="O59"/>
      <c r="P59"/>
      <c r="Q59"/>
      <c r="R59"/>
      <c r="S59"/>
      <c r="T59"/>
      <c r="U59"/>
      <c r="V59"/>
      <c r="W59"/>
      <c r="X59"/>
    </row>
    <row r="60" spans="1:24">
      <c r="A60"/>
      <c r="B60"/>
      <c r="C60"/>
      <c r="D60"/>
      <c r="E60"/>
      <c r="F60"/>
      <c r="G60"/>
      <c r="H60"/>
      <c r="I60"/>
      <c r="J60"/>
      <c r="K60"/>
      <c r="L60"/>
      <c r="M60"/>
      <c r="N60"/>
      <c r="O60"/>
      <c r="P60"/>
      <c r="Q60"/>
      <c r="R60"/>
      <c r="S60"/>
      <c r="T60"/>
      <c r="U60"/>
      <c r="V60"/>
      <c r="W60"/>
      <c r="X60"/>
    </row>
    <row r="61" spans="1:24">
      <c r="A61"/>
      <c r="B61"/>
      <c r="C61"/>
      <c r="D61"/>
      <c r="E61"/>
      <c r="F61"/>
      <c r="G61"/>
      <c r="H61"/>
      <c r="I61"/>
      <c r="J61"/>
      <c r="K61"/>
      <c r="L61"/>
      <c r="M61"/>
      <c r="N61"/>
      <c r="O61"/>
      <c r="P61"/>
      <c r="Q61"/>
      <c r="R61"/>
      <c r="S61"/>
      <c r="T61"/>
      <c r="U61"/>
      <c r="V61"/>
      <c r="W61"/>
      <c r="X61"/>
    </row>
    <row r="62" spans="1:24">
      <c r="A62"/>
      <c r="B62"/>
      <c r="C62"/>
      <c r="D62"/>
      <c r="E62"/>
      <c r="F62"/>
      <c r="G62"/>
      <c r="H62"/>
      <c r="I62"/>
      <c r="J62"/>
      <c r="K62"/>
      <c r="L62"/>
      <c r="M62"/>
      <c r="N62"/>
      <c r="O62"/>
      <c r="P62"/>
      <c r="Q62"/>
      <c r="R62"/>
      <c r="S62"/>
      <c r="T62"/>
      <c r="U62"/>
      <c r="V62"/>
      <c r="W62"/>
      <c r="X62"/>
    </row>
    <row r="63" spans="1:24">
      <c r="A63"/>
      <c r="B63"/>
      <c r="C63"/>
      <c r="D63"/>
      <c r="E63"/>
      <c r="F63"/>
      <c r="G63"/>
      <c r="H63"/>
      <c r="I63"/>
      <c r="J63"/>
      <c r="K63"/>
      <c r="L63"/>
      <c r="M63"/>
      <c r="N63"/>
      <c r="O63"/>
      <c r="P63"/>
      <c r="Q63"/>
      <c r="R63"/>
      <c r="S63"/>
      <c r="T63"/>
      <c r="U63"/>
      <c r="V63"/>
      <c r="W63"/>
      <c r="X63"/>
    </row>
    <row r="64" spans="1:24">
      <c r="A64"/>
      <c r="B64"/>
      <c r="C64"/>
      <c r="D64"/>
      <c r="E64"/>
      <c r="F64"/>
      <c r="G64"/>
      <c r="H64"/>
      <c r="I64"/>
      <c r="J64"/>
      <c r="K64"/>
      <c r="L64"/>
      <c r="M64"/>
      <c r="N64"/>
      <c r="O64"/>
      <c r="P64"/>
      <c r="Q64"/>
      <c r="R64"/>
      <c r="S64"/>
      <c r="T64"/>
      <c r="U64"/>
      <c r="V64"/>
      <c r="W64"/>
      <c r="X64"/>
    </row>
    <row r="65" spans="1:24">
      <c r="A65"/>
      <c r="B65"/>
      <c r="C65"/>
      <c r="D65"/>
      <c r="E65"/>
      <c r="F65"/>
      <c r="G65"/>
      <c r="H65"/>
      <c r="I65"/>
      <c r="J65"/>
      <c r="K65"/>
      <c r="L65"/>
      <c r="M65"/>
      <c r="N65"/>
      <c r="O65"/>
      <c r="P65"/>
      <c r="Q65"/>
      <c r="R65"/>
      <c r="S65"/>
      <c r="T65"/>
      <c r="U65"/>
      <c r="V65"/>
      <c r="W65"/>
      <c r="X65"/>
    </row>
    <row r="66" spans="1:24">
      <c r="A66"/>
      <c r="B66"/>
      <c r="C66"/>
      <c r="D66"/>
      <c r="E66"/>
      <c r="F66"/>
      <c r="G66"/>
      <c r="H66"/>
      <c r="I66"/>
      <c r="J66"/>
      <c r="K66"/>
      <c r="L66"/>
      <c r="M66"/>
      <c r="N66"/>
      <c r="O66"/>
      <c r="P66"/>
      <c r="Q66"/>
      <c r="R66"/>
      <c r="S66"/>
      <c r="T66"/>
      <c r="U66"/>
      <c r="V66"/>
      <c r="W66"/>
      <c r="X66"/>
    </row>
    <row r="67" spans="1:24">
      <c r="A67"/>
      <c r="B67"/>
      <c r="C67"/>
      <c r="D67"/>
      <c r="E67"/>
      <c r="F67"/>
      <c r="G67"/>
      <c r="H67"/>
      <c r="I67"/>
      <c r="J67"/>
      <c r="K67"/>
      <c r="L67"/>
      <c r="M67"/>
      <c r="N67"/>
      <c r="O67"/>
      <c r="P67"/>
      <c r="Q67"/>
      <c r="R67"/>
      <c r="S67"/>
      <c r="T67"/>
      <c r="U67"/>
      <c r="V67"/>
      <c r="W67"/>
      <c r="X67"/>
    </row>
    <row r="68" spans="1:24">
      <c r="A68"/>
      <c r="B68"/>
      <c r="C68"/>
      <c r="D68"/>
      <c r="E68"/>
      <c r="F68"/>
      <c r="G68"/>
      <c r="H68"/>
      <c r="I68"/>
      <c r="J68"/>
      <c r="K68"/>
      <c r="L68"/>
      <c r="M68"/>
      <c r="N68"/>
      <c r="O68"/>
      <c r="P68"/>
      <c r="Q68"/>
      <c r="R68"/>
      <c r="S68"/>
      <c r="T68"/>
      <c r="U68"/>
      <c r="V68"/>
      <c r="W68"/>
      <c r="X68"/>
    </row>
    <row r="69" spans="1:24">
      <c r="A69"/>
      <c r="B69"/>
      <c r="C69"/>
      <c r="D69"/>
      <c r="E69"/>
      <c r="F69"/>
      <c r="G69"/>
      <c r="H69"/>
      <c r="I69"/>
      <c r="J69"/>
      <c r="K69"/>
      <c r="L69"/>
      <c r="M69"/>
      <c r="N69"/>
      <c r="O69"/>
      <c r="P69"/>
      <c r="Q69"/>
      <c r="R69"/>
      <c r="S69"/>
      <c r="T69"/>
      <c r="U69"/>
      <c r="V69"/>
      <c r="W69"/>
      <c r="X69"/>
    </row>
    <row r="70" spans="1:24">
      <c r="A70"/>
      <c r="B70"/>
      <c r="C70"/>
      <c r="D70"/>
      <c r="E70"/>
      <c r="F70"/>
      <c r="G70"/>
      <c r="H70"/>
      <c r="I70"/>
      <c r="J70"/>
      <c r="K70"/>
      <c r="L70"/>
      <c r="M70"/>
      <c r="N70"/>
      <c r="O70"/>
      <c r="P70"/>
      <c r="Q70"/>
      <c r="R70"/>
      <c r="S70"/>
      <c r="T70"/>
      <c r="U70"/>
      <c r="V70"/>
      <c r="W70"/>
      <c r="X70"/>
    </row>
    <row r="71" spans="1:24">
      <c r="A71"/>
      <c r="B71"/>
      <c r="C71"/>
      <c r="D71"/>
      <c r="E71"/>
      <c r="F71"/>
      <c r="G71"/>
      <c r="H71"/>
      <c r="I71"/>
      <c r="J71"/>
      <c r="K71"/>
      <c r="L71"/>
      <c r="M71"/>
      <c r="N71"/>
      <c r="O71"/>
      <c r="P71"/>
      <c r="Q71"/>
      <c r="R71"/>
      <c r="S71"/>
      <c r="T71"/>
      <c r="U71"/>
      <c r="V71"/>
      <c r="W71"/>
      <c r="X71"/>
    </row>
    <row r="72" spans="1:24">
      <c r="A72"/>
      <c r="B72"/>
      <c r="C72"/>
      <c r="D72"/>
      <c r="E72"/>
      <c r="F72"/>
      <c r="G72"/>
      <c r="H72"/>
      <c r="I72"/>
      <c r="J72"/>
      <c r="K72"/>
      <c r="L72"/>
      <c r="M72"/>
      <c r="N72"/>
      <c r="O72"/>
      <c r="P72"/>
      <c r="Q72"/>
      <c r="R72"/>
      <c r="S72"/>
      <c r="T72"/>
      <c r="U72"/>
      <c r="V72"/>
      <c r="W72"/>
      <c r="X72"/>
    </row>
    <row r="73" spans="1:24">
      <c r="A73"/>
      <c r="B73"/>
      <c r="C73"/>
      <c r="D73"/>
      <c r="E73"/>
      <c r="F73"/>
      <c r="G73"/>
      <c r="H73"/>
      <c r="I73"/>
      <c r="J73"/>
      <c r="K73"/>
      <c r="L73"/>
      <c r="M73"/>
      <c r="N73"/>
      <c r="O73"/>
      <c r="P73"/>
      <c r="Q73"/>
      <c r="R73"/>
      <c r="S73"/>
      <c r="T73"/>
      <c r="U73"/>
      <c r="V73"/>
      <c r="W73"/>
      <c r="X73"/>
    </row>
    <row r="74" spans="1:24">
      <c r="A74"/>
      <c r="B74"/>
      <c r="C74"/>
      <c r="D74"/>
      <c r="E74"/>
      <c r="F74"/>
      <c r="G74"/>
      <c r="H74"/>
      <c r="I74"/>
      <c r="J74"/>
      <c r="K74"/>
      <c r="L74"/>
      <c r="M74"/>
      <c r="N74"/>
      <c r="O74"/>
      <c r="P74"/>
      <c r="Q74"/>
      <c r="R74"/>
      <c r="S74"/>
      <c r="T74"/>
      <c r="U74"/>
      <c r="V74"/>
      <c r="W74"/>
      <c r="X74"/>
    </row>
    <row r="75" spans="1:24">
      <c r="A75"/>
      <c r="B75"/>
      <c r="C75"/>
      <c r="D75"/>
      <c r="E75"/>
      <c r="F75"/>
      <c r="G75"/>
      <c r="H75"/>
      <c r="I75"/>
      <c r="J75"/>
      <c r="K75"/>
      <c r="L75"/>
      <c r="M75"/>
      <c r="N75"/>
      <c r="O75"/>
      <c r="P75"/>
      <c r="Q75"/>
      <c r="R75"/>
      <c r="S75"/>
      <c r="T75"/>
      <c r="U75"/>
      <c r="V75"/>
      <c r="W75"/>
      <c r="X75"/>
    </row>
    <row r="76" spans="1:24">
      <c r="A76"/>
      <c r="B76"/>
      <c r="C76"/>
      <c r="D76"/>
      <c r="E76"/>
      <c r="F76"/>
      <c r="G76"/>
      <c r="H76"/>
      <c r="I76"/>
      <c r="J76"/>
      <c r="K76"/>
      <c r="L76"/>
      <c r="M76"/>
      <c r="N76"/>
      <c r="O76"/>
      <c r="P76"/>
      <c r="Q76"/>
      <c r="R76"/>
      <c r="S76"/>
      <c r="T76"/>
      <c r="U76"/>
      <c r="V76"/>
      <c r="W76"/>
      <c r="X76"/>
    </row>
    <row r="77" spans="1:24">
      <c r="A77"/>
      <c r="B77"/>
      <c r="C77"/>
      <c r="D77"/>
      <c r="E77"/>
      <c r="F77"/>
      <c r="G77"/>
      <c r="H77"/>
      <c r="I77"/>
      <c r="J77"/>
      <c r="K77"/>
      <c r="L77"/>
      <c r="M77"/>
      <c r="N77"/>
      <c r="O77"/>
      <c r="P77"/>
      <c r="Q77"/>
      <c r="R77"/>
      <c r="S77"/>
      <c r="T77"/>
      <c r="U77"/>
      <c r="V77"/>
      <c r="W77"/>
      <c r="X77"/>
    </row>
    <row r="78" spans="1:24">
      <c r="A78"/>
      <c r="B78"/>
      <c r="C78"/>
      <c r="D78"/>
      <c r="E78"/>
      <c r="F78"/>
      <c r="G78"/>
      <c r="H78"/>
      <c r="I78"/>
      <c r="J78"/>
      <c r="K78"/>
      <c r="L78"/>
      <c r="M78"/>
      <c r="N78"/>
      <c r="O78"/>
      <c r="P78"/>
      <c r="Q78"/>
      <c r="R78"/>
      <c r="S78"/>
      <c r="T78"/>
      <c r="U78"/>
      <c r="V78"/>
      <c r="W78"/>
      <c r="X78"/>
    </row>
    <row r="79" spans="1:24">
      <c r="G79"/>
      <c r="H79"/>
      <c r="I79"/>
      <c r="J79"/>
      <c r="K79"/>
      <c r="L79"/>
    </row>
    <row r="80" spans="1:24">
      <c r="G80"/>
      <c r="H80"/>
      <c r="I80"/>
      <c r="J80"/>
      <c r="K80"/>
      <c r="L80"/>
    </row>
    <row r="81" spans="7:12">
      <c r="G81"/>
      <c r="H81"/>
      <c r="I81"/>
      <c r="J81"/>
      <c r="K81"/>
      <c r="L81"/>
    </row>
    <row r="82" spans="7:12">
      <c r="G82"/>
      <c r="H82"/>
      <c r="I82"/>
      <c r="J82"/>
      <c r="K82"/>
      <c r="L82"/>
    </row>
    <row r="83" spans="7:12">
      <c r="G83"/>
      <c r="H83"/>
      <c r="I83"/>
      <c r="J83"/>
      <c r="K83"/>
      <c r="L83"/>
    </row>
    <row r="84" spans="7:12">
      <c r="G84"/>
      <c r="H84"/>
      <c r="I84"/>
      <c r="J84"/>
      <c r="K84"/>
      <c r="L84"/>
    </row>
    <row r="85" spans="7:12">
      <c r="G85"/>
      <c r="H85"/>
      <c r="I85"/>
      <c r="J85"/>
      <c r="K85"/>
      <c r="L85"/>
    </row>
    <row r="86" spans="7:12">
      <c r="G86"/>
      <c r="H86"/>
      <c r="I86"/>
      <c r="J86"/>
      <c r="K86"/>
      <c r="L86"/>
    </row>
    <row r="87" spans="7:12">
      <c r="G87"/>
      <c r="H87"/>
      <c r="I87"/>
      <c r="J87"/>
      <c r="K87"/>
      <c r="L87"/>
    </row>
    <row r="88" spans="7:12">
      <c r="G88"/>
      <c r="H88"/>
      <c r="I88"/>
      <c r="J88"/>
      <c r="K88"/>
      <c r="L88"/>
    </row>
    <row r="89" spans="7:12">
      <c r="G89"/>
      <c r="H89"/>
      <c r="I89"/>
      <c r="J89"/>
      <c r="K89"/>
      <c r="L89"/>
    </row>
    <row r="90" spans="7:12">
      <c r="G90"/>
      <c r="H90"/>
      <c r="I90"/>
      <c r="J90"/>
      <c r="K90"/>
      <c r="L90"/>
    </row>
    <row r="91" spans="7:12">
      <c r="G91"/>
      <c r="H91"/>
      <c r="I91"/>
      <c r="J91"/>
      <c r="K91"/>
      <c r="L91"/>
    </row>
    <row r="92" spans="7:12">
      <c r="G92"/>
      <c r="H92"/>
      <c r="I92"/>
      <c r="J92"/>
      <c r="K92"/>
      <c r="L92"/>
    </row>
    <row r="93" spans="7:12">
      <c r="G93"/>
      <c r="H93"/>
      <c r="I93"/>
      <c r="J93"/>
      <c r="K93"/>
      <c r="L93"/>
    </row>
    <row r="94" spans="7:12">
      <c r="G94"/>
      <c r="H94"/>
      <c r="I94"/>
      <c r="J94"/>
      <c r="K94"/>
      <c r="L94"/>
    </row>
    <row r="95" spans="7:12">
      <c r="G95"/>
      <c r="H95"/>
      <c r="I95"/>
      <c r="J95"/>
      <c r="K95"/>
      <c r="L95"/>
    </row>
    <row r="96" spans="7:12">
      <c r="G96"/>
      <c r="H96"/>
      <c r="I96"/>
      <c r="J96"/>
      <c r="K96"/>
      <c r="L96"/>
    </row>
    <row r="97" spans="7:12">
      <c r="G97"/>
      <c r="H97"/>
      <c r="I97"/>
      <c r="J97"/>
      <c r="K97"/>
      <c r="L97"/>
    </row>
    <row r="98" spans="7:12">
      <c r="G98"/>
      <c r="H98"/>
      <c r="I98"/>
      <c r="J98"/>
      <c r="K98"/>
      <c r="L98"/>
    </row>
    <row r="99" spans="7:12">
      <c r="G99"/>
      <c r="H99"/>
      <c r="I99"/>
      <c r="J99"/>
      <c r="K99"/>
      <c r="L99"/>
    </row>
    <row r="100" spans="7:12">
      <c r="G100"/>
      <c r="H100"/>
      <c r="I100"/>
      <c r="J100"/>
      <c r="K100"/>
      <c r="L100"/>
    </row>
    <row r="101" spans="7:12">
      <c r="G101"/>
      <c r="H101"/>
      <c r="I101"/>
      <c r="J101"/>
      <c r="K101"/>
      <c r="L101"/>
    </row>
  </sheetData>
  <mergeCells count="6">
    <mergeCell ref="N34:P34"/>
    <mergeCell ref="D6:R6"/>
    <mergeCell ref="N31:P31"/>
    <mergeCell ref="D32:E33"/>
    <mergeCell ref="N32:P32"/>
    <mergeCell ref="N33:P33"/>
  </mergeCells>
  <hyperlinks>
    <hyperlink ref="I14" r:id="rId1" xr:uid="{00000000-0004-0000-0100-000000000000}"/>
    <hyperlink ref="U3" r:id="rId2" xr:uid="{00000000-0004-0000-0100-000001000000}"/>
    <hyperlink ref="U4" r:id="rId3" xr:uid="{4018641D-0BA8-204E-BFBB-1EEF77B587CD}"/>
  </hyperlinks>
  <pageMargins left="0.23622047244094491" right="0.23622047244094491" top="0.31496062992125984" bottom="0.31496062992125984" header="0.31496062992125984" footer="0.31496062992125984"/>
  <pageSetup paperSize="9" scale="24" fitToHeight="0" orientation="portrait"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79998168889431442"/>
  </sheetPr>
  <dimension ref="B3:AY207"/>
  <sheetViews>
    <sheetView zoomScale="75" zoomScaleNormal="85" workbookViewId="0">
      <selection activeCell="F22" sqref="F22"/>
    </sheetView>
  </sheetViews>
  <sheetFormatPr baseColWidth="10" defaultRowHeight="15"/>
  <cols>
    <col min="3" max="5" width="13.6640625" customWidth="1"/>
    <col min="6" max="6" width="16.5" style="24" customWidth="1"/>
    <col min="7" max="7" width="14.5" style="22" customWidth="1"/>
    <col min="8" max="8" width="11.5" style="22"/>
    <col min="9" max="9" width="10.5" style="22" customWidth="1"/>
    <col min="10" max="11" width="10.5" style="8" customWidth="1"/>
    <col min="12" max="23" width="10.5" customWidth="1"/>
    <col min="24" max="25" width="11.5" customWidth="1"/>
    <col min="26" max="42" width="10.5" customWidth="1"/>
    <col min="43" max="46" width="10.5" style="135" customWidth="1"/>
    <col min="47" max="51" width="10.5" customWidth="1"/>
    <col min="54" max="54" width="19.33203125" customWidth="1"/>
  </cols>
  <sheetData>
    <row r="3" spans="2:51" ht="16">
      <c r="I3" s="266" t="s">
        <v>172</v>
      </c>
      <c r="J3" s="267"/>
      <c r="K3" s="267"/>
      <c r="L3" s="267"/>
      <c r="M3" s="267"/>
      <c r="N3" s="267"/>
      <c r="O3" s="268"/>
      <c r="P3" s="269" t="s">
        <v>144</v>
      </c>
      <c r="Q3" s="270"/>
      <c r="R3" s="270"/>
      <c r="S3" s="270"/>
      <c r="T3" s="270"/>
      <c r="U3" s="270"/>
      <c r="V3" s="270"/>
      <c r="W3" s="270"/>
      <c r="X3" s="271"/>
      <c r="Y3" s="88"/>
      <c r="Z3" s="88"/>
      <c r="AA3" s="257" t="s">
        <v>159</v>
      </c>
      <c r="AB3" s="258"/>
      <c r="AC3" s="258"/>
      <c r="AD3" s="258"/>
      <c r="AE3" s="258"/>
      <c r="AF3" s="258"/>
      <c r="AG3" s="258"/>
      <c r="AH3" s="258"/>
      <c r="AI3" s="259"/>
      <c r="AJ3" s="88"/>
      <c r="AK3" s="257" t="s">
        <v>171</v>
      </c>
      <c r="AL3" s="258"/>
      <c r="AM3" s="258"/>
      <c r="AN3" s="258"/>
      <c r="AO3" s="258"/>
      <c r="AP3" s="258"/>
      <c r="AQ3" s="258"/>
      <c r="AR3" s="258"/>
      <c r="AS3" s="258"/>
      <c r="AT3" s="258"/>
      <c r="AU3" s="258"/>
      <c r="AV3" s="258"/>
      <c r="AW3" s="258"/>
      <c r="AX3" s="258"/>
      <c r="AY3" s="259"/>
    </row>
    <row r="4" spans="2:51" ht="45" customHeight="1">
      <c r="B4" s="261" t="s">
        <v>173</v>
      </c>
      <c r="C4" s="261"/>
      <c r="D4" s="261"/>
      <c r="E4" s="261"/>
      <c r="F4" s="261"/>
      <c r="I4" s="57" t="s">
        <v>76</v>
      </c>
      <c r="J4" s="58" t="s">
        <v>108</v>
      </c>
      <c r="K4" s="58" t="s">
        <v>109</v>
      </c>
      <c r="L4" s="58" t="s">
        <v>72</v>
      </c>
      <c r="M4" s="58" t="s">
        <v>110</v>
      </c>
      <c r="N4" s="58" t="s">
        <v>111</v>
      </c>
      <c r="O4" s="86" t="s">
        <v>113</v>
      </c>
      <c r="P4" s="57" t="s">
        <v>76</v>
      </c>
      <c r="Q4" s="59" t="s">
        <v>118</v>
      </c>
      <c r="R4" s="59" t="s">
        <v>119</v>
      </c>
      <c r="S4" s="60" t="s">
        <v>105</v>
      </c>
      <c r="T4" s="61" t="s">
        <v>104</v>
      </c>
      <c r="U4" s="58" t="s">
        <v>3</v>
      </c>
      <c r="V4" s="58" t="s">
        <v>106</v>
      </c>
      <c r="W4" s="58" t="s">
        <v>107</v>
      </c>
      <c r="X4" s="87" t="s">
        <v>112</v>
      </c>
      <c r="Y4" s="64" t="s">
        <v>120</v>
      </c>
      <c r="AA4" s="68" t="s">
        <v>76</v>
      </c>
      <c r="AB4" s="59" t="s">
        <v>146</v>
      </c>
      <c r="AC4" s="60" t="s">
        <v>147</v>
      </c>
      <c r="AD4" s="66" t="s">
        <v>148</v>
      </c>
      <c r="AE4" s="62" t="s">
        <v>149</v>
      </c>
      <c r="AF4" s="62" t="s">
        <v>150</v>
      </c>
      <c r="AG4" s="62" t="s">
        <v>151</v>
      </c>
      <c r="AH4" s="62" t="s">
        <v>152</v>
      </c>
      <c r="AI4" s="73" t="s">
        <v>153</v>
      </c>
      <c r="AK4" s="68" t="s">
        <v>76</v>
      </c>
      <c r="AL4" s="59" t="s">
        <v>146</v>
      </c>
      <c r="AM4" s="60" t="s">
        <v>147</v>
      </c>
      <c r="AN4" s="66" t="s">
        <v>148</v>
      </c>
      <c r="AO4" s="62" t="s">
        <v>149</v>
      </c>
      <c r="AP4" s="62" t="s">
        <v>161</v>
      </c>
      <c r="AQ4" s="196" t="s">
        <v>187</v>
      </c>
      <c r="AR4" s="196" t="s">
        <v>188</v>
      </c>
      <c r="AS4" s="196" t="s">
        <v>189</v>
      </c>
      <c r="AT4" s="196" t="s">
        <v>190</v>
      </c>
      <c r="AU4" s="62" t="s">
        <v>162</v>
      </c>
      <c r="AV4" s="62" t="s">
        <v>163</v>
      </c>
      <c r="AW4" s="62" t="s">
        <v>164</v>
      </c>
      <c r="AX4" s="62" t="s">
        <v>165</v>
      </c>
      <c r="AY4" s="73" t="s">
        <v>153</v>
      </c>
    </row>
    <row r="5" spans="2:51">
      <c r="B5" s="250" t="s">
        <v>133</v>
      </c>
      <c r="C5" s="89" t="s">
        <v>73</v>
      </c>
      <c r="D5" s="262" t="s">
        <v>1</v>
      </c>
      <c r="E5" s="262"/>
      <c r="F5" s="90">
        <f>IF(D5="","",VLOOKUP(D5,$B$99:$C$102,2,0))</f>
        <v>45</v>
      </c>
      <c r="I5" s="53">
        <v>0</v>
      </c>
      <c r="J5" s="31">
        <v>0</v>
      </c>
      <c r="K5" s="31">
        <v>0</v>
      </c>
      <c r="L5" s="31">
        <v>0</v>
      </c>
      <c r="M5" s="31">
        <f>IF(I5&lt;=$F$10,IF(I5&lt;=30,I5*($F$9-$F$6)/30,$F$9-$F$6),)</f>
        <v>0</v>
      </c>
      <c r="N5" s="31">
        <f t="shared" ref="N5:N68" si="0">IF(P6&lt;=$F$18,0,)</f>
        <v>0</v>
      </c>
      <c r="O5" s="32">
        <f t="shared" ref="O5:O68" si="1">((J5+K5)*0.475+L5+M5+N5)*44/12</f>
        <v>0</v>
      </c>
      <c r="P5" s="53">
        <v>0</v>
      </c>
      <c r="Q5" s="31">
        <v>0</v>
      </c>
      <c r="R5" s="31">
        <v>0</v>
      </c>
      <c r="S5" s="31">
        <f>$F$19*R5</f>
        <v>0</v>
      </c>
      <c r="T5" s="31">
        <f t="shared" ref="T5:T68" si="2">IF(S5=0,0,EXP(-1.0587+0.8836*LN(S5)+0.284))</f>
        <v>0</v>
      </c>
      <c r="U5" s="31">
        <v>0</v>
      </c>
      <c r="V5" s="31">
        <f t="shared" ref="V5:V68" si="3">IF(P5&lt;=$F$18,IF(P5&lt;=30,P5*($F$16-$F$6)/30,$F$16-$F$6),)</f>
        <v>0</v>
      </c>
      <c r="W5" s="31">
        <v>0</v>
      </c>
      <c r="X5" s="31">
        <f t="shared" ref="X5:X68" si="4">((S5+T5)*0.475+U5+V5+W5)*44/12</f>
        <v>0</v>
      </c>
      <c r="Y5" s="36">
        <f t="shared" ref="Y5:Y68" si="5">IF(P5&lt;=$F$18,X5-O5,)</f>
        <v>0</v>
      </c>
      <c r="AA5" s="69">
        <v>0</v>
      </c>
      <c r="AB5" s="31">
        <f t="shared" ref="AB5:AB68" si="6">IF(AA5&lt;=$F$18,IFERROR(VLOOKUP($AA5,$B$82:$G$96,2,FALSE),0),)</f>
        <v>0</v>
      </c>
      <c r="AC5" s="212">
        <f t="shared" ref="AC5:AC68" si="7">IF(AA5&lt;=$F$18,IFERROR(VLOOKUP($AA5,$B$82:$G$96,3,FALSE),0),)*50%</f>
        <v>0</v>
      </c>
      <c r="AD5" s="99">
        <f t="shared" ref="AD5:AD68" si="8">IF(AA5&lt;=$F$18,IFERROR(VLOOKUP($AA5,$B$82:$G$96,4,FALSE),0),)</f>
        <v>0</v>
      </c>
      <c r="AE5" s="99">
        <f t="shared" ref="AE5:AE68" si="9">IF(AA5&lt;=$F$18,IFERROR(VLOOKUP($AA5,$B$82:$G$96,5,FALSE),0),)</f>
        <v>0</v>
      </c>
      <c r="AF5" s="31">
        <v>0</v>
      </c>
      <c r="AG5" s="31">
        <v>0</v>
      </c>
      <c r="AH5" s="31">
        <v>0</v>
      </c>
      <c r="AI5" s="74">
        <f>SUM(AF5:AH5)</f>
        <v>0</v>
      </c>
      <c r="AK5" s="69">
        <v>0</v>
      </c>
      <c r="AL5" s="31">
        <f t="shared" ref="AL5:AL68" si="10">IF(AK5&lt;=$F$18,IFERROR(VLOOKUP($AA5,$B$82:$G$96,2,FALSE),0),)</f>
        <v>0</v>
      </c>
      <c r="AM5" s="31">
        <f t="shared" ref="AM5:AM68" si="11">IF(AK5&lt;=$F$18,IFERROR(VLOOKUP($AA5,$B$82:$G$96,3,FALSE),0),)</f>
        <v>0</v>
      </c>
      <c r="AN5" s="31">
        <f t="shared" ref="AN5:AN68" si="12">IF(AK5&lt;=$F$18,IFERROR(VLOOKUP($AA5,$B$82:$G$96,4,FALSE),0),)</f>
        <v>0</v>
      </c>
      <c r="AO5" s="31">
        <f t="shared" ref="AO5:AO68" si="13">IF(AK5&lt;=$F$18,IFERROR(VLOOKUP($AA5,$B$82:$G$96,5,FALSE),0),)</f>
        <v>0</v>
      </c>
      <c r="AP5" s="31">
        <f t="shared" ref="AP5:AP68" si="14">IF(AK5&lt;=$F$18,IFERROR(VLOOKUP($AA5,$B$82:$G$96,6,FALSE),0),)</f>
        <v>0</v>
      </c>
      <c r="AQ5" s="197">
        <f t="shared" ref="AQ5:AQ35" si="15">IF($AK5&lt;=$F$18,$AL5*AM5,)</f>
        <v>0</v>
      </c>
      <c r="AR5" s="197">
        <f t="shared" ref="AR5:AR35" si="16">IF($AK5&lt;=$F$18,$AL5*AN5,)</f>
        <v>0</v>
      </c>
      <c r="AS5" s="197">
        <f t="shared" ref="AS5:AS35" si="17">IF($AK5&lt;=$F$18,$AL5*AO5,)</f>
        <v>0</v>
      </c>
      <c r="AT5" s="197">
        <f t="shared" ref="AT5:AT35" si="18">IF($AK5&lt;=$F$18,$AL5*AP5,)</f>
        <v>0</v>
      </c>
      <c r="AU5" s="31"/>
      <c r="AV5" s="31"/>
      <c r="AW5" s="31"/>
      <c r="AX5" s="31"/>
      <c r="AY5" s="172">
        <v>0</v>
      </c>
    </row>
    <row r="6" spans="2:51">
      <c r="B6" s="251"/>
      <c r="C6" s="97" t="s">
        <v>74</v>
      </c>
      <c r="D6" s="253" t="s">
        <v>206</v>
      </c>
      <c r="E6" s="253"/>
      <c r="F6" s="98">
        <f>VLOOKUP(D5,$B$99:$D$102,3,FALSE)</f>
        <v>0</v>
      </c>
      <c r="I6" s="53">
        <v>1</v>
      </c>
      <c r="J6" s="31">
        <f>IF(D8&lt;&gt;"Cultures",IF($I6&lt;=$F$10,$F$11*$F$13+J5,),5)</f>
        <v>5</v>
      </c>
      <c r="K6" s="31">
        <f>IF(J6=0,0,EXP(-1.0587+0.8836*LN(J6)+0.284))</f>
        <v>1.910565629709926</v>
      </c>
      <c r="L6" s="31">
        <f>IF(I6&lt;=$F$10,$F$5+($F$8-$F$5)*(1-EXP(-0.0175*I6)),)</f>
        <v>45</v>
      </c>
      <c r="M6" s="31">
        <f>IF(I6&lt;=$F$10,IF(I6&lt;=30,I6*($F$9-$F$6)/30,$F$9-$F$6),)</f>
        <v>0</v>
      </c>
      <c r="N6" s="31">
        <f t="shared" si="0"/>
        <v>0</v>
      </c>
      <c r="O6" s="32">
        <f t="shared" si="1"/>
        <v>177.03590180507811</v>
      </c>
      <c r="P6" s="53">
        <v>1</v>
      </c>
      <c r="Q6" s="31">
        <f t="shared" ref="Q6:Q69" si="19">IF(P6&lt;=$F$18,LOOKUP(P6-1,$B$25:$B$78,$G$25:$G$78),)</f>
        <v>19.066666666666666</v>
      </c>
      <c r="R6" s="31">
        <f>IF(P6&lt;=$F$18,Q6+R5,)</f>
        <v>19.066666666666666</v>
      </c>
      <c r="S6" s="31">
        <f>$F$19*R6</f>
        <v>8.7706666666666671</v>
      </c>
      <c r="T6" s="31">
        <f t="shared" si="2"/>
        <v>3.1391760717158981</v>
      </c>
      <c r="U6" s="31">
        <f t="shared" ref="U6:U69" si="20">IF(P6&lt;=$F$18,$F$5+($F$15-$F$5)*(1-EXP(-0.0175*P6)),)</f>
        <v>45.433694108373167</v>
      </c>
      <c r="V6" s="31">
        <f t="shared" si="3"/>
        <v>0.33333333333333331</v>
      </c>
      <c r="W6" s="31">
        <v>0</v>
      </c>
      <c r="X6" s="31">
        <f t="shared" si="4"/>
        <v>188.55541005560679</v>
      </c>
      <c r="Y6" s="36">
        <f t="shared" si="5"/>
        <v>11.519508250528673</v>
      </c>
      <c r="AA6" s="69">
        <v>1</v>
      </c>
      <c r="AB6" s="31">
        <f t="shared" si="6"/>
        <v>0</v>
      </c>
      <c r="AC6" s="212">
        <f t="shared" si="7"/>
        <v>0</v>
      </c>
      <c r="AD6" s="99">
        <f t="shared" si="8"/>
        <v>0.56000000000000005</v>
      </c>
      <c r="AE6" s="99">
        <f t="shared" si="9"/>
        <v>0.44</v>
      </c>
      <c r="AF6" s="197">
        <f t="shared" ref="AF6:AF37" si="21">IF(OR(AA6&lt;=$F$18,AA6&lt;=30),EXP(-LN(2)/$D$105)*AF5+((1-EXP(-LN(2)/$D$105))/(LN(2)/$D$105))*$AB6*AC6*0.475*$F$19*44/12,)</f>
        <v>0</v>
      </c>
      <c r="AG6" s="197">
        <f t="shared" ref="AG6:AG37" si="22">IF(OR(AA6&lt;=$F$18,AA6&lt;=30),EXP(-LN(2)/$D$107)*AG5+((1-EXP(-LN(2)/$D$107))/(LN(2)/$D$107))*$AB6*AD6*0.475*$F$19*44/12,)</f>
        <v>0</v>
      </c>
      <c r="AH6" s="197">
        <f t="shared" ref="AH6:AH37" si="23">IF(OR(AA6&lt;=$F$18,AA6&lt;=30),EXP(-LN(2)/$D$106)*AH5+((1-EXP(-LN(2)/$D$106))/(LN(2)/$D$106))*$AB6*AE6*0.475*$F$19*44/12,)</f>
        <v>0</v>
      </c>
      <c r="AI6" s="202">
        <f>IF(OR(AA6&lt;=$F$18,AA6&lt;=30),SUM(AF6:AH6),)</f>
        <v>0</v>
      </c>
      <c r="AK6" s="69">
        <v>1</v>
      </c>
      <c r="AL6" s="31">
        <f t="shared" si="10"/>
        <v>0</v>
      </c>
      <c r="AM6" s="31">
        <f t="shared" si="11"/>
        <v>0</v>
      </c>
      <c r="AN6" s="31">
        <f t="shared" si="12"/>
        <v>0.56000000000000005</v>
      </c>
      <c r="AO6" s="31">
        <f t="shared" si="13"/>
        <v>0.44</v>
      </c>
      <c r="AP6" s="31">
        <f t="shared" si="14"/>
        <v>0</v>
      </c>
      <c r="AQ6" s="197">
        <f t="shared" si="15"/>
        <v>0</v>
      </c>
      <c r="AR6" s="197">
        <f t="shared" si="16"/>
        <v>0</v>
      </c>
      <c r="AS6" s="197">
        <f t="shared" si="17"/>
        <v>0</v>
      </c>
      <c r="AT6" s="197">
        <f t="shared" si="18"/>
        <v>0</v>
      </c>
      <c r="AU6" s="31"/>
      <c r="AV6" s="31"/>
      <c r="AW6" s="31"/>
      <c r="AX6" s="31"/>
      <c r="AY6" s="172">
        <f t="shared" ref="AY6:AY35" si="24">IF(AK6&lt;=$F$18,AL6*$G$109+AY5,)</f>
        <v>0</v>
      </c>
    </row>
    <row r="7" spans="2:51">
      <c r="B7" s="250" t="s">
        <v>134</v>
      </c>
      <c r="C7" s="263"/>
      <c r="D7" s="264"/>
      <c r="E7" s="264"/>
      <c r="F7" s="265"/>
      <c r="I7" s="53">
        <v>2</v>
      </c>
      <c r="J7" s="31">
        <f t="shared" ref="J7:J70" si="25">IF($I7&lt;=$F$10,$F$11*$F$13+J6,)</f>
        <v>5</v>
      </c>
      <c r="K7" s="31">
        <f t="shared" ref="K7:K70" si="26">IF(J7=0,0,EXP(-1.0587+0.8836*LN(J7)+0.284))</f>
        <v>1.910565629709926</v>
      </c>
      <c r="L7" s="31">
        <f t="shared" ref="L7:L70" si="27">IF(I7&lt;=$F$10,$F$5+($F$8-$F$5)*(1-EXP(-0.0175*I7)),)</f>
        <v>45</v>
      </c>
      <c r="M7" s="31">
        <f t="shared" ref="M7:M70" si="28">IF(I7&lt;=$F$10,IF(I7&lt;=30,I7*($F$9-$F$6)/30,$F$9-$F$6),)</f>
        <v>0</v>
      </c>
      <c r="N7" s="31">
        <f t="shared" si="0"/>
        <v>0</v>
      </c>
      <c r="O7" s="32">
        <f t="shared" si="1"/>
        <v>177.03590180507811</v>
      </c>
      <c r="P7" s="53">
        <v>2</v>
      </c>
      <c r="Q7" s="31">
        <f t="shared" si="19"/>
        <v>19.066666666666666</v>
      </c>
      <c r="R7" s="31">
        <f t="shared" ref="R7:R70" si="29">IF(P7&lt;=$F$18,Q7+R6,)</f>
        <v>38.133333333333333</v>
      </c>
      <c r="S7" s="31">
        <f t="shared" ref="S7:S70" si="30">$F$19*R7</f>
        <v>17.541333333333334</v>
      </c>
      <c r="T7" s="31">
        <f t="shared" si="2"/>
        <v>5.7916962847767826</v>
      </c>
      <c r="U7" s="31">
        <f t="shared" si="20"/>
        <v>45.859864593560836</v>
      </c>
      <c r="V7" s="31">
        <f t="shared" si="3"/>
        <v>0.66666666666666663</v>
      </c>
      <c r="W7" s="31">
        <v>0</v>
      </c>
      <c r="X7" s="31">
        <f t="shared" si="4"/>
        <v>211.23564120570927</v>
      </c>
      <c r="Y7" s="36">
        <f t="shared" si="5"/>
        <v>34.199739400631159</v>
      </c>
      <c r="AA7" s="69">
        <v>2</v>
      </c>
      <c r="AB7" s="31">
        <f t="shared" si="6"/>
        <v>0</v>
      </c>
      <c r="AC7" s="212">
        <f t="shared" si="7"/>
        <v>0</v>
      </c>
      <c r="AD7" s="99">
        <f t="shared" si="8"/>
        <v>0</v>
      </c>
      <c r="AE7" s="99">
        <f t="shared" si="9"/>
        <v>0</v>
      </c>
      <c r="AF7" s="197">
        <f t="shared" si="21"/>
        <v>0</v>
      </c>
      <c r="AG7" s="197">
        <f t="shared" si="22"/>
        <v>0</v>
      </c>
      <c r="AH7" s="197">
        <f t="shared" si="23"/>
        <v>0</v>
      </c>
      <c r="AI7" s="202">
        <f>IF(OR(AA7&lt;=$F$18,AA7&lt;=30),SUM(AF7:AH7),)</f>
        <v>0</v>
      </c>
      <c r="AK7" s="69">
        <v>2</v>
      </c>
      <c r="AL7" s="31">
        <f t="shared" si="10"/>
        <v>0</v>
      </c>
      <c r="AM7" s="31">
        <f t="shared" si="11"/>
        <v>0</v>
      </c>
      <c r="AN7" s="31">
        <f t="shared" si="12"/>
        <v>0</v>
      </c>
      <c r="AO7" s="31">
        <f t="shared" si="13"/>
        <v>0</v>
      </c>
      <c r="AP7" s="31">
        <f t="shared" si="14"/>
        <v>0</v>
      </c>
      <c r="AQ7" s="197">
        <f t="shared" si="15"/>
        <v>0</v>
      </c>
      <c r="AR7" s="197">
        <f t="shared" si="16"/>
        <v>0</v>
      </c>
      <c r="AS7" s="197">
        <f t="shared" si="17"/>
        <v>0</v>
      </c>
      <c r="AT7" s="197">
        <f t="shared" si="18"/>
        <v>0</v>
      </c>
      <c r="AU7" s="31"/>
      <c r="AV7" s="31"/>
      <c r="AW7" s="31"/>
      <c r="AX7" s="31"/>
      <c r="AY7" s="172">
        <f t="shared" si="24"/>
        <v>0</v>
      </c>
    </row>
    <row r="8" spans="2:51">
      <c r="B8" s="260"/>
      <c r="C8" s="91" t="s">
        <v>73</v>
      </c>
      <c r="D8" s="256" t="s">
        <v>1</v>
      </c>
      <c r="E8" s="256"/>
      <c r="F8" s="92">
        <f>IF(D8="","",VLOOKUP(D8,$B$99:$C$102,2,0))</f>
        <v>45</v>
      </c>
      <c r="I8" s="53">
        <v>3</v>
      </c>
      <c r="J8" s="31">
        <f t="shared" si="25"/>
        <v>5</v>
      </c>
      <c r="K8" s="31">
        <f t="shared" si="26"/>
        <v>1.910565629709926</v>
      </c>
      <c r="L8" s="31">
        <f t="shared" si="27"/>
        <v>45</v>
      </c>
      <c r="M8" s="31">
        <f t="shared" si="28"/>
        <v>0</v>
      </c>
      <c r="N8" s="31">
        <f t="shared" si="0"/>
        <v>0</v>
      </c>
      <c r="O8" s="32">
        <f t="shared" si="1"/>
        <v>177.03590180507811</v>
      </c>
      <c r="P8" s="53">
        <v>3</v>
      </c>
      <c r="Q8" s="31">
        <f t="shared" si="19"/>
        <v>19.066666666666666</v>
      </c>
      <c r="R8" s="31">
        <f t="shared" si="29"/>
        <v>57.2</v>
      </c>
      <c r="S8" s="31">
        <f t="shared" si="30"/>
        <v>26.312000000000001</v>
      </c>
      <c r="T8" s="31">
        <f t="shared" si="2"/>
        <v>8.2870510840880467</v>
      </c>
      <c r="U8" s="31">
        <f t="shared" si="20"/>
        <v>46.278641973604969</v>
      </c>
      <c r="V8" s="31">
        <f t="shared" si="3"/>
        <v>1</v>
      </c>
      <c r="W8" s="31">
        <v>0</v>
      </c>
      <c r="X8" s="31">
        <f t="shared" si="4"/>
        <v>233.61503454133822</v>
      </c>
      <c r="Y8" s="36">
        <f t="shared" si="5"/>
        <v>56.579132736260107</v>
      </c>
      <c r="AA8" s="69">
        <v>3</v>
      </c>
      <c r="AB8" s="31">
        <f t="shared" si="6"/>
        <v>0</v>
      </c>
      <c r="AC8" s="212">
        <f t="shared" si="7"/>
        <v>0</v>
      </c>
      <c r="AD8" s="99">
        <f t="shared" si="8"/>
        <v>0</v>
      </c>
      <c r="AE8" s="99">
        <f t="shared" si="9"/>
        <v>0</v>
      </c>
      <c r="AF8" s="197">
        <f t="shared" si="21"/>
        <v>0</v>
      </c>
      <c r="AG8" s="197">
        <f t="shared" si="22"/>
        <v>0</v>
      </c>
      <c r="AH8" s="197">
        <f t="shared" si="23"/>
        <v>0</v>
      </c>
      <c r="AI8" s="202">
        <f>IF(OR(AA8&lt;=$F$18,AA8&lt;=30),SUM(AF8:AH8),)</f>
        <v>0</v>
      </c>
      <c r="AK8" s="69">
        <v>3</v>
      </c>
      <c r="AL8" s="31">
        <f t="shared" si="10"/>
        <v>0</v>
      </c>
      <c r="AM8" s="31">
        <f t="shared" si="11"/>
        <v>0</v>
      </c>
      <c r="AN8" s="31">
        <f t="shared" si="12"/>
        <v>0</v>
      </c>
      <c r="AO8" s="31">
        <f t="shared" si="13"/>
        <v>0</v>
      </c>
      <c r="AP8" s="31">
        <f t="shared" si="14"/>
        <v>0</v>
      </c>
      <c r="AQ8" s="197">
        <f t="shared" si="15"/>
        <v>0</v>
      </c>
      <c r="AR8" s="197">
        <f t="shared" si="16"/>
        <v>0</v>
      </c>
      <c r="AS8" s="197">
        <f t="shared" si="17"/>
        <v>0</v>
      </c>
      <c r="AT8" s="197">
        <f t="shared" si="18"/>
        <v>0</v>
      </c>
      <c r="AU8" s="31"/>
      <c r="AV8" s="31"/>
      <c r="AW8" s="31"/>
      <c r="AX8" s="31"/>
      <c r="AY8" s="172">
        <f t="shared" si="24"/>
        <v>0</v>
      </c>
    </row>
    <row r="9" spans="2:51">
      <c r="B9" s="260"/>
      <c r="C9" s="91" t="s">
        <v>74</v>
      </c>
      <c r="D9" s="252" t="str">
        <f>IF(D8=$B$102,"totale","néant")</f>
        <v>néant</v>
      </c>
      <c r="E9" s="252"/>
      <c r="F9" s="92">
        <f>IF(D8=B102,10,VLOOKUP(D8,$B$99:$D$102,3,FALSE))</f>
        <v>0</v>
      </c>
      <c r="I9" s="53">
        <v>4</v>
      </c>
      <c r="J9" s="31">
        <f t="shared" si="25"/>
        <v>5</v>
      </c>
      <c r="K9" s="31">
        <f t="shared" si="26"/>
        <v>1.910565629709926</v>
      </c>
      <c r="L9" s="31">
        <f t="shared" si="27"/>
        <v>45</v>
      </c>
      <c r="M9" s="31">
        <f t="shared" si="28"/>
        <v>0</v>
      </c>
      <c r="N9" s="31">
        <f t="shared" si="0"/>
        <v>0</v>
      </c>
      <c r="O9" s="32">
        <f t="shared" si="1"/>
        <v>177.03590180507811</v>
      </c>
      <c r="P9" s="53">
        <v>4</v>
      </c>
      <c r="Q9" s="31">
        <f t="shared" si="19"/>
        <v>19.066666666666666</v>
      </c>
      <c r="R9" s="31">
        <f t="shared" si="29"/>
        <v>76.266666666666666</v>
      </c>
      <c r="S9" s="31">
        <f t="shared" si="30"/>
        <v>35.082666666666668</v>
      </c>
      <c r="T9" s="31">
        <f t="shared" si="2"/>
        <v>10.685525465528254</v>
      </c>
      <c r="U9" s="31">
        <f t="shared" si="20"/>
        <v>46.690154502351291</v>
      </c>
      <c r="V9" s="31">
        <f t="shared" si="3"/>
        <v>1.3333333333333333</v>
      </c>
      <c r="W9" s="31">
        <v>0</v>
      </c>
      <c r="X9" s="31">
        <f t="shared" si="4"/>
        <v>255.79905669441646</v>
      </c>
      <c r="Y9" s="36">
        <f t="shared" si="5"/>
        <v>78.763154889338352</v>
      </c>
      <c r="AA9" s="69">
        <v>4</v>
      </c>
      <c r="AB9" s="31">
        <f t="shared" si="6"/>
        <v>0</v>
      </c>
      <c r="AC9" s="212">
        <f t="shared" si="7"/>
        <v>0</v>
      </c>
      <c r="AD9" s="99">
        <f t="shared" si="8"/>
        <v>0</v>
      </c>
      <c r="AE9" s="99">
        <f t="shared" si="9"/>
        <v>0</v>
      </c>
      <c r="AF9" s="197">
        <f t="shared" si="21"/>
        <v>0</v>
      </c>
      <c r="AG9" s="197">
        <f t="shared" si="22"/>
        <v>0</v>
      </c>
      <c r="AH9" s="197">
        <f t="shared" si="23"/>
        <v>0</v>
      </c>
      <c r="AI9" s="202">
        <f>IF(OR(AA9&lt;=$F$18,AA9&lt;=30),SUM(AF9:AH9),)</f>
        <v>0</v>
      </c>
      <c r="AK9" s="69">
        <v>4</v>
      </c>
      <c r="AL9" s="31">
        <f t="shared" si="10"/>
        <v>0</v>
      </c>
      <c r="AM9" s="31">
        <f t="shared" si="11"/>
        <v>0</v>
      </c>
      <c r="AN9" s="31">
        <f t="shared" si="12"/>
        <v>0</v>
      </c>
      <c r="AO9" s="31">
        <f t="shared" si="13"/>
        <v>0</v>
      </c>
      <c r="AP9" s="31">
        <f t="shared" si="14"/>
        <v>0</v>
      </c>
      <c r="AQ9" s="197">
        <f t="shared" si="15"/>
        <v>0</v>
      </c>
      <c r="AR9" s="197">
        <f t="shared" si="16"/>
        <v>0</v>
      </c>
      <c r="AS9" s="197">
        <f t="shared" si="17"/>
        <v>0</v>
      </c>
      <c r="AT9" s="197">
        <f t="shared" si="18"/>
        <v>0</v>
      </c>
      <c r="AU9" s="31"/>
      <c r="AV9" s="31"/>
      <c r="AW9" s="31"/>
      <c r="AX9" s="31"/>
      <c r="AY9" s="172">
        <f t="shared" si="24"/>
        <v>0</v>
      </c>
    </row>
    <row r="10" spans="2:51">
      <c r="B10" s="260"/>
      <c r="C10" s="254" t="s">
        <v>124</v>
      </c>
      <c r="D10" s="249" t="s">
        <v>136</v>
      </c>
      <c r="E10" s="249"/>
      <c r="F10" s="93">
        <f>F18</f>
        <v>30</v>
      </c>
      <c r="I10" s="53">
        <v>5</v>
      </c>
      <c r="J10" s="31">
        <f t="shared" si="25"/>
        <v>5</v>
      </c>
      <c r="K10" s="31">
        <f t="shared" si="26"/>
        <v>1.910565629709926</v>
      </c>
      <c r="L10" s="31">
        <f t="shared" si="27"/>
        <v>45</v>
      </c>
      <c r="M10" s="31">
        <f t="shared" si="28"/>
        <v>0</v>
      </c>
      <c r="N10" s="31">
        <f t="shared" si="0"/>
        <v>0</v>
      </c>
      <c r="O10" s="32">
        <f t="shared" si="1"/>
        <v>177.03590180507811</v>
      </c>
      <c r="P10" s="53">
        <v>5</v>
      </c>
      <c r="Q10" s="31">
        <f t="shared" si="19"/>
        <v>19.066666666666666</v>
      </c>
      <c r="R10" s="31">
        <f t="shared" si="29"/>
        <v>95.333333333333329</v>
      </c>
      <c r="S10" s="31">
        <f t="shared" si="30"/>
        <v>43.853333333333332</v>
      </c>
      <c r="T10" s="31">
        <f t="shared" si="2"/>
        <v>13.014442565502423</v>
      </c>
      <c r="U10" s="31">
        <f t="shared" si="20"/>
        <v>47.094528208728065</v>
      </c>
      <c r="V10" s="31">
        <f t="shared" si="3"/>
        <v>1.6666666666666667</v>
      </c>
      <c r="W10" s="31">
        <v>0</v>
      </c>
      <c r="X10" s="31">
        <f t="shared" si="4"/>
        <v>277.83575756691965</v>
      </c>
      <c r="Y10" s="36">
        <f t="shared" si="5"/>
        <v>100.79985576184154</v>
      </c>
      <c r="AA10" s="69">
        <v>5</v>
      </c>
      <c r="AB10" s="31">
        <f t="shared" si="6"/>
        <v>0</v>
      </c>
      <c r="AC10" s="212">
        <f t="shared" si="7"/>
        <v>0</v>
      </c>
      <c r="AD10" s="99">
        <f t="shared" si="8"/>
        <v>0</v>
      </c>
      <c r="AE10" s="99">
        <f t="shared" si="9"/>
        <v>0</v>
      </c>
      <c r="AF10" s="197">
        <f t="shared" si="21"/>
        <v>0</v>
      </c>
      <c r="AG10" s="197">
        <f t="shared" si="22"/>
        <v>0</v>
      </c>
      <c r="AH10" s="197">
        <f t="shared" si="23"/>
        <v>0</v>
      </c>
      <c r="AI10" s="202">
        <f t="shared" ref="AI10:AI24" si="31">IF(OR(AA10&lt;=$F$18,AA10&lt;=30),SUM(AF10:AH10),)</f>
        <v>0</v>
      </c>
      <c r="AK10" s="69">
        <v>5</v>
      </c>
      <c r="AL10" s="31">
        <f t="shared" si="10"/>
        <v>0</v>
      </c>
      <c r="AM10" s="31">
        <f t="shared" si="11"/>
        <v>0</v>
      </c>
      <c r="AN10" s="31">
        <f t="shared" si="12"/>
        <v>0</v>
      </c>
      <c r="AO10" s="31">
        <f t="shared" si="13"/>
        <v>0</v>
      </c>
      <c r="AP10" s="31">
        <f t="shared" si="14"/>
        <v>0</v>
      </c>
      <c r="AQ10" s="197">
        <f t="shared" si="15"/>
        <v>0</v>
      </c>
      <c r="AR10" s="197">
        <f t="shared" si="16"/>
        <v>0</v>
      </c>
      <c r="AS10" s="197">
        <f t="shared" si="17"/>
        <v>0</v>
      </c>
      <c r="AT10" s="197">
        <f t="shared" si="18"/>
        <v>0</v>
      </c>
      <c r="AU10" s="31"/>
      <c r="AV10" s="31"/>
      <c r="AW10" s="31"/>
      <c r="AX10" s="31"/>
      <c r="AY10" s="172">
        <f t="shared" si="24"/>
        <v>0</v>
      </c>
    </row>
    <row r="11" spans="2:51">
      <c r="B11" s="260"/>
      <c r="C11" s="254"/>
      <c r="D11" s="252" t="s">
        <v>139</v>
      </c>
      <c r="E11" s="252"/>
      <c r="F11" s="34">
        <f>IF(D8=$B$102,1,0)</f>
        <v>0</v>
      </c>
      <c r="I11" s="53">
        <v>6</v>
      </c>
      <c r="J11" s="31">
        <f t="shared" si="25"/>
        <v>5</v>
      </c>
      <c r="K11" s="31">
        <f t="shared" si="26"/>
        <v>1.910565629709926</v>
      </c>
      <c r="L11" s="31">
        <f t="shared" si="27"/>
        <v>45</v>
      </c>
      <c r="M11" s="31">
        <f t="shared" si="28"/>
        <v>0</v>
      </c>
      <c r="N11" s="31">
        <f t="shared" si="0"/>
        <v>0</v>
      </c>
      <c r="O11" s="32">
        <f t="shared" si="1"/>
        <v>177.03590180507811</v>
      </c>
      <c r="P11" s="53">
        <v>6</v>
      </c>
      <c r="Q11" s="31">
        <f t="shared" si="19"/>
        <v>19.066666666666666</v>
      </c>
      <c r="R11" s="31">
        <f t="shared" si="29"/>
        <v>114.39999999999999</v>
      </c>
      <c r="S11" s="31">
        <f t="shared" si="30"/>
        <v>52.623999999999995</v>
      </c>
      <c r="T11" s="31">
        <f t="shared" si="2"/>
        <v>15.289388641788765</v>
      </c>
      <c r="U11" s="31">
        <f t="shared" si="20"/>
        <v>47.491886935343359</v>
      </c>
      <c r="V11" s="31">
        <f t="shared" si="3"/>
        <v>2</v>
      </c>
      <c r="W11" s="31">
        <v>0</v>
      </c>
      <c r="X11" s="31">
        <f t="shared" si="4"/>
        <v>299.7527373140411</v>
      </c>
      <c r="Y11" s="36">
        <f t="shared" si="5"/>
        <v>122.71683550896299</v>
      </c>
      <c r="AA11" s="69">
        <v>6</v>
      </c>
      <c r="AB11" s="31">
        <f t="shared" si="6"/>
        <v>0</v>
      </c>
      <c r="AC11" s="212">
        <f t="shared" si="7"/>
        <v>0</v>
      </c>
      <c r="AD11" s="99">
        <f t="shared" si="8"/>
        <v>0</v>
      </c>
      <c r="AE11" s="99">
        <f t="shared" si="9"/>
        <v>0</v>
      </c>
      <c r="AF11" s="197">
        <f t="shared" si="21"/>
        <v>0</v>
      </c>
      <c r="AG11" s="197">
        <f t="shared" si="22"/>
        <v>0</v>
      </c>
      <c r="AH11" s="197">
        <f t="shared" si="23"/>
        <v>0</v>
      </c>
      <c r="AI11" s="202">
        <f t="shared" si="31"/>
        <v>0</v>
      </c>
      <c r="AK11" s="69">
        <v>6</v>
      </c>
      <c r="AL11" s="31">
        <f t="shared" si="10"/>
        <v>0</v>
      </c>
      <c r="AM11" s="31">
        <f t="shared" si="11"/>
        <v>0</v>
      </c>
      <c r="AN11" s="31">
        <f t="shared" si="12"/>
        <v>0</v>
      </c>
      <c r="AO11" s="31">
        <f t="shared" si="13"/>
        <v>0</v>
      </c>
      <c r="AP11" s="31">
        <f t="shared" si="14"/>
        <v>0</v>
      </c>
      <c r="AQ11" s="197">
        <f t="shared" si="15"/>
        <v>0</v>
      </c>
      <c r="AR11" s="197">
        <f t="shared" si="16"/>
        <v>0</v>
      </c>
      <c r="AS11" s="197">
        <f t="shared" si="17"/>
        <v>0</v>
      </c>
      <c r="AT11" s="197">
        <f t="shared" si="18"/>
        <v>0</v>
      </c>
      <c r="AU11" s="31"/>
      <c r="AV11" s="31"/>
      <c r="AW11" s="31"/>
      <c r="AX11" s="31"/>
      <c r="AY11" s="172">
        <f t="shared" si="24"/>
        <v>0</v>
      </c>
    </row>
    <row r="12" spans="2:51" ht="16">
      <c r="B12" s="260"/>
      <c r="C12" s="254"/>
      <c r="D12" s="249" t="s">
        <v>131</v>
      </c>
      <c r="E12" s="249"/>
      <c r="F12" s="94" t="s">
        <v>70</v>
      </c>
      <c r="I12" s="53">
        <v>7</v>
      </c>
      <c r="J12" s="31">
        <f t="shared" si="25"/>
        <v>5</v>
      </c>
      <c r="K12" s="31">
        <f t="shared" si="26"/>
        <v>1.910565629709926</v>
      </c>
      <c r="L12" s="31">
        <f t="shared" si="27"/>
        <v>45</v>
      </c>
      <c r="M12" s="31">
        <f t="shared" si="28"/>
        <v>0</v>
      </c>
      <c r="N12" s="31">
        <f t="shared" si="0"/>
        <v>0</v>
      </c>
      <c r="O12" s="32">
        <f t="shared" si="1"/>
        <v>177.03590180507811</v>
      </c>
      <c r="P12" s="53">
        <v>7</v>
      </c>
      <c r="Q12" s="31">
        <f t="shared" si="19"/>
        <v>19.066666666666666</v>
      </c>
      <c r="R12" s="31">
        <f t="shared" si="29"/>
        <v>133.46666666666667</v>
      </c>
      <c r="S12" s="31">
        <f t="shared" si="30"/>
        <v>61.394666666666673</v>
      </c>
      <c r="T12" s="31">
        <f t="shared" si="2"/>
        <v>17.520411552125474</v>
      </c>
      <c r="U12" s="31">
        <f t="shared" si="20"/>
        <v>47.882352376412911</v>
      </c>
      <c r="V12" s="31">
        <f t="shared" si="3"/>
        <v>2.3333333333333335</v>
      </c>
      <c r="W12" s="31">
        <v>0</v>
      </c>
      <c r="X12" s="31">
        <f t="shared" si="4"/>
        <v>321.56794216679918</v>
      </c>
      <c r="Y12" s="36">
        <f t="shared" si="5"/>
        <v>144.53204036172107</v>
      </c>
      <c r="AA12" s="69">
        <v>7</v>
      </c>
      <c r="AB12" s="31">
        <f t="shared" si="6"/>
        <v>0</v>
      </c>
      <c r="AC12" s="212">
        <f t="shared" si="7"/>
        <v>0</v>
      </c>
      <c r="AD12" s="99">
        <f t="shared" si="8"/>
        <v>0</v>
      </c>
      <c r="AE12" s="99">
        <f t="shared" si="9"/>
        <v>0</v>
      </c>
      <c r="AF12" s="197">
        <f t="shared" si="21"/>
        <v>0</v>
      </c>
      <c r="AG12" s="197">
        <f t="shared" si="22"/>
        <v>0</v>
      </c>
      <c r="AH12" s="197">
        <f t="shared" si="23"/>
        <v>0</v>
      </c>
      <c r="AI12" s="202">
        <f t="shared" si="31"/>
        <v>0</v>
      </c>
      <c r="AK12" s="69">
        <v>7</v>
      </c>
      <c r="AL12" s="31">
        <f t="shared" si="10"/>
        <v>0</v>
      </c>
      <c r="AM12" s="31">
        <f t="shared" si="11"/>
        <v>0</v>
      </c>
      <c r="AN12" s="31">
        <f t="shared" si="12"/>
        <v>0</v>
      </c>
      <c r="AO12" s="31">
        <f t="shared" si="13"/>
        <v>0</v>
      </c>
      <c r="AP12" s="31">
        <f t="shared" si="14"/>
        <v>0</v>
      </c>
      <c r="AQ12" s="197">
        <f t="shared" si="15"/>
        <v>0</v>
      </c>
      <c r="AR12" s="197">
        <f t="shared" si="16"/>
        <v>0</v>
      </c>
      <c r="AS12" s="197">
        <f t="shared" si="17"/>
        <v>0</v>
      </c>
      <c r="AT12" s="197">
        <f t="shared" si="18"/>
        <v>0</v>
      </c>
      <c r="AU12" s="31"/>
      <c r="AV12" s="31"/>
      <c r="AW12" s="31"/>
      <c r="AX12" s="31"/>
      <c r="AY12" s="172">
        <f t="shared" si="24"/>
        <v>0</v>
      </c>
    </row>
    <row r="13" spans="2:51">
      <c r="B13" s="251"/>
      <c r="C13" s="255"/>
      <c r="D13" s="253" t="s">
        <v>155</v>
      </c>
      <c r="E13" s="253"/>
      <c r="F13" s="35">
        <f>IF(ISBLANK(F$12),,VLOOKUP(F$12,C131:D195,2,FALSE))</f>
        <v>0.56999999999999995</v>
      </c>
      <c r="I13" s="53">
        <v>8</v>
      </c>
      <c r="J13" s="31">
        <f t="shared" si="25"/>
        <v>5</v>
      </c>
      <c r="K13" s="31">
        <f t="shared" si="26"/>
        <v>1.910565629709926</v>
      </c>
      <c r="L13" s="31">
        <f t="shared" si="27"/>
        <v>45</v>
      </c>
      <c r="M13" s="31">
        <f t="shared" si="28"/>
        <v>0</v>
      </c>
      <c r="N13" s="31">
        <f t="shared" si="0"/>
        <v>0</v>
      </c>
      <c r="O13" s="32">
        <f t="shared" si="1"/>
        <v>177.03590180507811</v>
      </c>
      <c r="P13" s="53">
        <v>8</v>
      </c>
      <c r="Q13" s="31">
        <f t="shared" si="19"/>
        <v>19.066666666666666</v>
      </c>
      <c r="R13" s="31">
        <f t="shared" si="29"/>
        <v>152.53333333333333</v>
      </c>
      <c r="S13" s="31">
        <f t="shared" si="30"/>
        <v>70.165333333333336</v>
      </c>
      <c r="T13" s="31">
        <f t="shared" si="2"/>
        <v>19.714510026116375</v>
      </c>
      <c r="U13" s="31">
        <f t="shared" si="20"/>
        <v>48.266044115029857</v>
      </c>
      <c r="V13" s="31">
        <f t="shared" si="3"/>
        <v>2.6666666666666665</v>
      </c>
      <c r="W13" s="31">
        <v>0</v>
      </c>
      <c r="X13" s="31">
        <f t="shared" si="4"/>
        <v>343.29400005059546</v>
      </c>
      <c r="Y13" s="36">
        <f t="shared" si="5"/>
        <v>166.25809824551735</v>
      </c>
      <c r="AA13" s="69">
        <v>8</v>
      </c>
      <c r="AB13" s="31">
        <f t="shared" si="6"/>
        <v>0</v>
      </c>
      <c r="AC13" s="212">
        <f t="shared" si="7"/>
        <v>0</v>
      </c>
      <c r="AD13" s="99">
        <f t="shared" si="8"/>
        <v>0</v>
      </c>
      <c r="AE13" s="99">
        <f t="shared" si="9"/>
        <v>0</v>
      </c>
      <c r="AF13" s="197">
        <f t="shared" si="21"/>
        <v>0</v>
      </c>
      <c r="AG13" s="197">
        <f t="shared" si="22"/>
        <v>0</v>
      </c>
      <c r="AH13" s="197">
        <f t="shared" si="23"/>
        <v>0</v>
      </c>
      <c r="AI13" s="202">
        <f t="shared" si="31"/>
        <v>0</v>
      </c>
      <c r="AK13" s="69">
        <v>8</v>
      </c>
      <c r="AL13" s="31">
        <f t="shared" si="10"/>
        <v>0</v>
      </c>
      <c r="AM13" s="31">
        <f t="shared" si="11"/>
        <v>0</v>
      </c>
      <c r="AN13" s="31">
        <f t="shared" si="12"/>
        <v>0</v>
      </c>
      <c r="AO13" s="31">
        <f t="shared" si="13"/>
        <v>0</v>
      </c>
      <c r="AP13" s="31">
        <f t="shared" si="14"/>
        <v>0</v>
      </c>
      <c r="AQ13" s="197">
        <f t="shared" si="15"/>
        <v>0</v>
      </c>
      <c r="AR13" s="197">
        <f t="shared" si="16"/>
        <v>0</v>
      </c>
      <c r="AS13" s="197">
        <f t="shared" si="17"/>
        <v>0</v>
      </c>
      <c r="AT13" s="197">
        <f t="shared" si="18"/>
        <v>0</v>
      </c>
      <c r="AU13" s="31"/>
      <c r="AV13" s="31"/>
      <c r="AW13" s="31"/>
      <c r="AX13" s="31"/>
      <c r="AY13" s="172">
        <f t="shared" si="24"/>
        <v>0</v>
      </c>
    </row>
    <row r="14" spans="2:51">
      <c r="B14" s="250" t="s">
        <v>132</v>
      </c>
      <c r="C14" s="246"/>
      <c r="D14" s="247"/>
      <c r="E14" s="247"/>
      <c r="F14" s="248"/>
      <c r="I14" s="53">
        <v>9</v>
      </c>
      <c r="J14" s="31">
        <f t="shared" si="25"/>
        <v>5</v>
      </c>
      <c r="K14" s="31">
        <f t="shared" si="26"/>
        <v>1.910565629709926</v>
      </c>
      <c r="L14" s="31">
        <f t="shared" si="27"/>
        <v>45</v>
      </c>
      <c r="M14" s="31">
        <f t="shared" si="28"/>
        <v>0</v>
      </c>
      <c r="N14" s="31">
        <f t="shared" si="0"/>
        <v>0</v>
      </c>
      <c r="O14" s="32">
        <f t="shared" si="1"/>
        <v>177.03590180507811</v>
      </c>
      <c r="P14" s="53">
        <v>9</v>
      </c>
      <c r="Q14" s="31">
        <f t="shared" si="19"/>
        <v>19.066666666666666</v>
      </c>
      <c r="R14" s="31">
        <f t="shared" si="29"/>
        <v>171.6</v>
      </c>
      <c r="S14" s="31">
        <f t="shared" si="30"/>
        <v>78.936000000000007</v>
      </c>
      <c r="T14" s="31">
        <f t="shared" si="2"/>
        <v>21.876828219051273</v>
      </c>
      <c r="U14" s="31">
        <f t="shared" si="20"/>
        <v>48.643079659788015</v>
      </c>
      <c r="V14" s="31">
        <f t="shared" si="3"/>
        <v>3</v>
      </c>
      <c r="W14" s="31">
        <v>0</v>
      </c>
      <c r="X14" s="31">
        <f t="shared" si="4"/>
        <v>364.94030123407032</v>
      </c>
      <c r="Y14" s="36">
        <f t="shared" si="5"/>
        <v>187.90439942899221</v>
      </c>
      <c r="AA14" s="69">
        <v>9</v>
      </c>
      <c r="AB14" s="31">
        <f t="shared" si="6"/>
        <v>0</v>
      </c>
      <c r="AC14" s="212">
        <f t="shared" si="7"/>
        <v>0</v>
      </c>
      <c r="AD14" s="99">
        <f t="shared" si="8"/>
        <v>0</v>
      </c>
      <c r="AE14" s="99">
        <f t="shared" si="9"/>
        <v>0</v>
      </c>
      <c r="AF14" s="197">
        <f t="shared" si="21"/>
        <v>0</v>
      </c>
      <c r="AG14" s="197">
        <f t="shared" si="22"/>
        <v>0</v>
      </c>
      <c r="AH14" s="197">
        <f t="shared" si="23"/>
        <v>0</v>
      </c>
      <c r="AI14" s="202">
        <f t="shared" si="31"/>
        <v>0</v>
      </c>
      <c r="AK14" s="69">
        <v>9</v>
      </c>
      <c r="AL14" s="31">
        <f t="shared" si="10"/>
        <v>0</v>
      </c>
      <c r="AM14" s="31">
        <f t="shared" si="11"/>
        <v>0</v>
      </c>
      <c r="AN14" s="31">
        <f t="shared" si="12"/>
        <v>0</v>
      </c>
      <c r="AO14" s="31">
        <f t="shared" si="13"/>
        <v>0</v>
      </c>
      <c r="AP14" s="31">
        <f t="shared" si="14"/>
        <v>0</v>
      </c>
      <c r="AQ14" s="197">
        <f t="shared" si="15"/>
        <v>0</v>
      </c>
      <c r="AR14" s="197">
        <f t="shared" si="16"/>
        <v>0</v>
      </c>
      <c r="AS14" s="197">
        <f t="shared" si="17"/>
        <v>0</v>
      </c>
      <c r="AT14" s="197">
        <f t="shared" si="18"/>
        <v>0</v>
      </c>
      <c r="AU14" s="31"/>
      <c r="AV14" s="31"/>
      <c r="AW14" s="31"/>
      <c r="AX14" s="31"/>
      <c r="AY14" s="172">
        <f t="shared" si="24"/>
        <v>0</v>
      </c>
    </row>
    <row r="15" spans="2:51">
      <c r="B15" s="260"/>
      <c r="C15" s="91" t="s">
        <v>73</v>
      </c>
      <c r="D15" s="256" t="s">
        <v>135</v>
      </c>
      <c r="E15" s="256"/>
      <c r="F15" s="92">
        <f>IF(D15="","",VLOOKUP(D15,$B$99:$C$102,2,0))</f>
        <v>70</v>
      </c>
      <c r="I15" s="53">
        <v>10</v>
      </c>
      <c r="J15" s="31">
        <f t="shared" si="25"/>
        <v>5</v>
      </c>
      <c r="K15" s="31">
        <f t="shared" si="26"/>
        <v>1.910565629709926</v>
      </c>
      <c r="L15" s="31">
        <f t="shared" si="27"/>
        <v>45</v>
      </c>
      <c r="M15" s="31">
        <f t="shared" si="28"/>
        <v>0</v>
      </c>
      <c r="N15" s="31">
        <f t="shared" si="0"/>
        <v>0</v>
      </c>
      <c r="O15" s="32">
        <f t="shared" si="1"/>
        <v>177.03590180507811</v>
      </c>
      <c r="P15" s="53">
        <v>10</v>
      </c>
      <c r="Q15" s="31">
        <f t="shared" si="19"/>
        <v>19.066666666666666</v>
      </c>
      <c r="R15" s="31">
        <f t="shared" si="29"/>
        <v>190.66666666666666</v>
      </c>
      <c r="S15" s="31">
        <f t="shared" si="30"/>
        <v>87.706666666666663</v>
      </c>
      <c r="T15" s="31">
        <f t="shared" si="2"/>
        <v>24.011300077813175</v>
      </c>
      <c r="U15" s="31">
        <f t="shared" si="20"/>
        <v>49.013574480769819</v>
      </c>
      <c r="V15" s="31">
        <f t="shared" si="3"/>
        <v>3.3333333333333335</v>
      </c>
      <c r="W15" s="31">
        <v>0</v>
      </c>
      <c r="X15" s="31">
        <f t="shared" si="4"/>
        <v>386.51412073168058</v>
      </c>
      <c r="Y15" s="36">
        <f t="shared" si="5"/>
        <v>209.47821892660247</v>
      </c>
      <c r="AA15" s="69">
        <v>10</v>
      </c>
      <c r="AB15" s="31">
        <f t="shared" si="6"/>
        <v>0</v>
      </c>
      <c r="AC15" s="212">
        <f t="shared" si="7"/>
        <v>0</v>
      </c>
      <c r="AD15" s="99">
        <f t="shared" si="8"/>
        <v>0</v>
      </c>
      <c r="AE15" s="99">
        <f t="shared" si="9"/>
        <v>0</v>
      </c>
      <c r="AF15" s="197">
        <f t="shared" si="21"/>
        <v>0</v>
      </c>
      <c r="AG15" s="197">
        <f t="shared" si="22"/>
        <v>0</v>
      </c>
      <c r="AH15" s="197">
        <f t="shared" si="23"/>
        <v>0</v>
      </c>
      <c r="AI15" s="202">
        <f t="shared" si="31"/>
        <v>0</v>
      </c>
      <c r="AK15" s="69">
        <v>10</v>
      </c>
      <c r="AL15" s="31">
        <f t="shared" si="10"/>
        <v>0</v>
      </c>
      <c r="AM15" s="31">
        <f t="shared" si="11"/>
        <v>0</v>
      </c>
      <c r="AN15" s="31">
        <f t="shared" si="12"/>
        <v>0</v>
      </c>
      <c r="AO15" s="31">
        <f t="shared" si="13"/>
        <v>0</v>
      </c>
      <c r="AP15" s="31">
        <f t="shared" si="14"/>
        <v>0</v>
      </c>
      <c r="AQ15" s="197">
        <f t="shared" si="15"/>
        <v>0</v>
      </c>
      <c r="AR15" s="197">
        <f t="shared" si="16"/>
        <v>0</v>
      </c>
      <c r="AS15" s="197">
        <f t="shared" si="17"/>
        <v>0</v>
      </c>
      <c r="AT15" s="197">
        <f t="shared" si="18"/>
        <v>0</v>
      </c>
      <c r="AU15" s="31"/>
      <c r="AV15" s="31"/>
      <c r="AW15" s="31"/>
      <c r="AX15" s="31"/>
      <c r="AY15" s="172">
        <f t="shared" si="24"/>
        <v>0</v>
      </c>
    </row>
    <row r="16" spans="2:51">
      <c r="B16" s="260"/>
      <c r="C16" s="91" t="s">
        <v>74</v>
      </c>
      <c r="D16" s="252" t="s">
        <v>138</v>
      </c>
      <c r="E16" s="252"/>
      <c r="F16" s="92">
        <v>10</v>
      </c>
      <c r="I16" s="53">
        <v>11</v>
      </c>
      <c r="J16" s="31">
        <f t="shared" si="25"/>
        <v>5</v>
      </c>
      <c r="K16" s="31">
        <f t="shared" si="26"/>
        <v>1.910565629709926</v>
      </c>
      <c r="L16" s="31">
        <f t="shared" si="27"/>
        <v>45</v>
      </c>
      <c r="M16" s="31">
        <f t="shared" si="28"/>
        <v>0</v>
      </c>
      <c r="N16" s="31">
        <f t="shared" si="0"/>
        <v>0</v>
      </c>
      <c r="O16" s="32">
        <f t="shared" si="1"/>
        <v>177.03590180507811</v>
      </c>
      <c r="P16" s="53">
        <v>11</v>
      </c>
      <c r="Q16" s="31">
        <f t="shared" si="19"/>
        <v>19.066666666666666</v>
      </c>
      <c r="R16" s="31">
        <f t="shared" si="29"/>
        <v>209.73333333333332</v>
      </c>
      <c r="S16" s="31">
        <f t="shared" si="30"/>
        <v>96.477333333333334</v>
      </c>
      <c r="T16" s="31">
        <f t="shared" si="2"/>
        <v>26.121027230510151</v>
      </c>
      <c r="U16" s="31">
        <f t="shared" si="20"/>
        <v>49.377642044909919</v>
      </c>
      <c r="V16" s="31">
        <f t="shared" si="3"/>
        <v>3.6666666666666665</v>
      </c>
      <c r="W16" s="31">
        <v>0</v>
      </c>
      <c r="X16" s="31">
        <f t="shared" si="4"/>
        <v>408.02127659114154</v>
      </c>
      <c r="Y16" s="36">
        <f t="shared" si="5"/>
        <v>230.98537478606343</v>
      </c>
      <c r="AA16" s="69">
        <v>11</v>
      </c>
      <c r="AB16" s="31">
        <f t="shared" si="6"/>
        <v>0</v>
      </c>
      <c r="AC16" s="212">
        <f t="shared" si="7"/>
        <v>0</v>
      </c>
      <c r="AD16" s="99">
        <f t="shared" si="8"/>
        <v>0</v>
      </c>
      <c r="AE16" s="99">
        <f t="shared" si="9"/>
        <v>0</v>
      </c>
      <c r="AF16" s="197">
        <f t="shared" si="21"/>
        <v>0</v>
      </c>
      <c r="AG16" s="197">
        <f t="shared" si="22"/>
        <v>0</v>
      </c>
      <c r="AH16" s="197">
        <f t="shared" si="23"/>
        <v>0</v>
      </c>
      <c r="AI16" s="202">
        <f t="shared" si="31"/>
        <v>0</v>
      </c>
      <c r="AK16" s="69">
        <v>11</v>
      </c>
      <c r="AL16" s="31">
        <f t="shared" si="10"/>
        <v>0</v>
      </c>
      <c r="AM16" s="31">
        <f t="shared" si="11"/>
        <v>0</v>
      </c>
      <c r="AN16" s="31">
        <f t="shared" si="12"/>
        <v>0</v>
      </c>
      <c r="AO16" s="31">
        <f t="shared" si="13"/>
        <v>0</v>
      </c>
      <c r="AP16" s="31">
        <f t="shared" si="14"/>
        <v>0</v>
      </c>
      <c r="AQ16" s="197">
        <f t="shared" si="15"/>
        <v>0</v>
      </c>
      <c r="AR16" s="197">
        <f t="shared" si="16"/>
        <v>0</v>
      </c>
      <c r="AS16" s="197">
        <f t="shared" si="17"/>
        <v>0</v>
      </c>
      <c r="AT16" s="197">
        <f t="shared" si="18"/>
        <v>0</v>
      </c>
      <c r="AU16" s="31"/>
      <c r="AV16" s="31"/>
      <c r="AW16" s="31"/>
      <c r="AX16" s="31"/>
      <c r="AY16" s="172">
        <f t="shared" si="24"/>
        <v>0</v>
      </c>
    </row>
    <row r="17" spans="2:51" ht="16">
      <c r="B17" s="260"/>
      <c r="C17" s="254" t="s">
        <v>124</v>
      </c>
      <c r="D17" s="249" t="s">
        <v>131</v>
      </c>
      <c r="E17" s="249"/>
      <c r="F17" s="94" t="s">
        <v>53</v>
      </c>
      <c r="I17" s="53">
        <v>12</v>
      </c>
      <c r="J17" s="31">
        <f t="shared" si="25"/>
        <v>5</v>
      </c>
      <c r="K17" s="31">
        <f t="shared" si="26"/>
        <v>1.910565629709926</v>
      </c>
      <c r="L17" s="31">
        <f t="shared" si="27"/>
        <v>45</v>
      </c>
      <c r="M17" s="31">
        <f t="shared" si="28"/>
        <v>0</v>
      </c>
      <c r="N17" s="31">
        <f t="shared" si="0"/>
        <v>0</v>
      </c>
      <c r="O17" s="32">
        <f t="shared" si="1"/>
        <v>177.03590180507811</v>
      </c>
      <c r="P17" s="53">
        <v>12</v>
      </c>
      <c r="Q17" s="31">
        <f t="shared" si="19"/>
        <v>19.066666666666666</v>
      </c>
      <c r="R17" s="31">
        <f t="shared" si="29"/>
        <v>228.79999999999998</v>
      </c>
      <c r="S17" s="31">
        <f t="shared" si="30"/>
        <v>105.24799999999999</v>
      </c>
      <c r="T17" s="31">
        <f t="shared" si="2"/>
        <v>28.208515027560551</v>
      </c>
      <c r="U17" s="31">
        <f t="shared" si="20"/>
        <v>49.735393850745325</v>
      </c>
      <c r="V17" s="31">
        <f t="shared" si="3"/>
        <v>4</v>
      </c>
      <c r="W17" s="31">
        <v>0</v>
      </c>
      <c r="X17" s="31">
        <f t="shared" si="4"/>
        <v>429.46654112573418</v>
      </c>
      <c r="Y17" s="36">
        <f t="shared" si="5"/>
        <v>252.43063932065607</v>
      </c>
      <c r="AA17" s="69">
        <v>12</v>
      </c>
      <c r="AB17" s="31">
        <f t="shared" si="6"/>
        <v>0</v>
      </c>
      <c r="AC17" s="212">
        <f t="shared" si="7"/>
        <v>0</v>
      </c>
      <c r="AD17" s="99">
        <f t="shared" si="8"/>
        <v>0</v>
      </c>
      <c r="AE17" s="99">
        <f t="shared" si="9"/>
        <v>0</v>
      </c>
      <c r="AF17" s="197">
        <f t="shared" si="21"/>
        <v>0</v>
      </c>
      <c r="AG17" s="197">
        <f t="shared" si="22"/>
        <v>0</v>
      </c>
      <c r="AH17" s="197">
        <f t="shared" si="23"/>
        <v>0</v>
      </c>
      <c r="AI17" s="202">
        <f t="shared" si="31"/>
        <v>0</v>
      </c>
      <c r="AK17" s="69">
        <v>12</v>
      </c>
      <c r="AL17" s="31">
        <f t="shared" si="10"/>
        <v>0</v>
      </c>
      <c r="AM17" s="31">
        <f t="shared" si="11"/>
        <v>0</v>
      </c>
      <c r="AN17" s="31">
        <f t="shared" si="12"/>
        <v>0</v>
      </c>
      <c r="AO17" s="31">
        <f t="shared" si="13"/>
        <v>0</v>
      </c>
      <c r="AP17" s="31">
        <f t="shared" si="14"/>
        <v>0</v>
      </c>
      <c r="AQ17" s="197">
        <f t="shared" si="15"/>
        <v>0</v>
      </c>
      <c r="AR17" s="197">
        <f t="shared" si="16"/>
        <v>0</v>
      </c>
      <c r="AS17" s="197">
        <f t="shared" si="17"/>
        <v>0</v>
      </c>
      <c r="AT17" s="197">
        <f t="shared" si="18"/>
        <v>0</v>
      </c>
      <c r="AU17" s="31"/>
      <c r="AV17" s="31"/>
      <c r="AW17" s="31"/>
      <c r="AX17" s="31"/>
      <c r="AY17" s="172">
        <f t="shared" si="24"/>
        <v>0</v>
      </c>
    </row>
    <row r="18" spans="2:51">
      <c r="B18" s="260"/>
      <c r="C18" s="254"/>
      <c r="D18" s="249" t="s">
        <v>136</v>
      </c>
      <c r="E18" s="249"/>
      <c r="F18" s="95">
        <v>30</v>
      </c>
      <c r="I18" s="53">
        <v>13</v>
      </c>
      <c r="J18" s="31">
        <f t="shared" si="25"/>
        <v>5</v>
      </c>
      <c r="K18" s="31">
        <f t="shared" si="26"/>
        <v>1.910565629709926</v>
      </c>
      <c r="L18" s="31">
        <f t="shared" si="27"/>
        <v>45</v>
      </c>
      <c r="M18" s="31">
        <f t="shared" si="28"/>
        <v>0</v>
      </c>
      <c r="N18" s="31">
        <f t="shared" si="0"/>
        <v>0</v>
      </c>
      <c r="O18" s="32">
        <f t="shared" si="1"/>
        <v>177.03590180507811</v>
      </c>
      <c r="P18" s="53">
        <v>13</v>
      </c>
      <c r="Q18" s="31">
        <f t="shared" si="19"/>
        <v>19.066666666666666</v>
      </c>
      <c r="R18" s="31">
        <f t="shared" si="29"/>
        <v>247.86666666666665</v>
      </c>
      <c r="S18" s="31">
        <f t="shared" si="30"/>
        <v>114.01866666666666</v>
      </c>
      <c r="T18" s="31">
        <f t="shared" si="2"/>
        <v>30.275827450037735</v>
      </c>
      <c r="U18" s="31">
        <f t="shared" si="20"/>
        <v>50.086939462562704</v>
      </c>
      <c r="V18" s="31">
        <f t="shared" si="3"/>
        <v>4.333333333333333</v>
      </c>
      <c r="W18" s="31">
        <v>0</v>
      </c>
      <c r="X18" s="31">
        <f t="shared" si="4"/>
        <v>450.85391083821224</v>
      </c>
      <c r="Y18" s="36">
        <f t="shared" si="5"/>
        <v>273.8180090331341</v>
      </c>
      <c r="AA18" s="69">
        <v>13</v>
      </c>
      <c r="AB18" s="31">
        <f t="shared" si="6"/>
        <v>0</v>
      </c>
      <c r="AC18" s="212">
        <f t="shared" si="7"/>
        <v>0</v>
      </c>
      <c r="AD18" s="99">
        <f t="shared" si="8"/>
        <v>0</v>
      </c>
      <c r="AE18" s="99">
        <f t="shared" si="9"/>
        <v>0</v>
      </c>
      <c r="AF18" s="197">
        <f t="shared" si="21"/>
        <v>0</v>
      </c>
      <c r="AG18" s="197">
        <f t="shared" si="22"/>
        <v>0</v>
      </c>
      <c r="AH18" s="197">
        <f t="shared" si="23"/>
        <v>0</v>
      </c>
      <c r="AI18" s="202">
        <f t="shared" si="31"/>
        <v>0</v>
      </c>
      <c r="AK18" s="69">
        <v>13</v>
      </c>
      <c r="AL18" s="31">
        <f t="shared" si="10"/>
        <v>0</v>
      </c>
      <c r="AM18" s="31">
        <f t="shared" si="11"/>
        <v>0</v>
      </c>
      <c r="AN18" s="31">
        <f t="shared" si="12"/>
        <v>0</v>
      </c>
      <c r="AO18" s="31">
        <f t="shared" si="13"/>
        <v>0</v>
      </c>
      <c r="AP18" s="31">
        <f t="shared" si="14"/>
        <v>0</v>
      </c>
      <c r="AQ18" s="197">
        <f t="shared" si="15"/>
        <v>0</v>
      </c>
      <c r="AR18" s="197">
        <f t="shared" si="16"/>
        <v>0</v>
      </c>
      <c r="AS18" s="197">
        <f t="shared" si="17"/>
        <v>0</v>
      </c>
      <c r="AT18" s="197">
        <f t="shared" si="18"/>
        <v>0</v>
      </c>
      <c r="AU18" s="31"/>
      <c r="AV18" s="31"/>
      <c r="AW18" s="31"/>
      <c r="AX18" s="31"/>
      <c r="AY18" s="172">
        <f t="shared" si="24"/>
        <v>0</v>
      </c>
    </row>
    <row r="19" spans="2:51">
      <c r="B19" s="260"/>
      <c r="C19" s="254"/>
      <c r="D19" s="252" t="s">
        <v>155</v>
      </c>
      <c r="E19" s="252"/>
      <c r="F19" s="34">
        <f>IF(ISBLANK(F$17),,VLOOKUP(F$17,C131:D195,2,FALSE))</f>
        <v>0.46</v>
      </c>
      <c r="I19" s="53">
        <v>14</v>
      </c>
      <c r="J19" s="31">
        <f t="shared" si="25"/>
        <v>5</v>
      </c>
      <c r="K19" s="31">
        <f t="shared" si="26"/>
        <v>1.910565629709926</v>
      </c>
      <c r="L19" s="31">
        <f t="shared" si="27"/>
        <v>45</v>
      </c>
      <c r="M19" s="31">
        <f t="shared" si="28"/>
        <v>0</v>
      </c>
      <c r="N19" s="31">
        <f t="shared" si="0"/>
        <v>0</v>
      </c>
      <c r="O19" s="32">
        <f t="shared" si="1"/>
        <v>177.03590180507811</v>
      </c>
      <c r="P19" s="53">
        <v>14</v>
      </c>
      <c r="Q19" s="31">
        <f t="shared" si="19"/>
        <v>19.066666666666666</v>
      </c>
      <c r="R19" s="31">
        <f t="shared" si="29"/>
        <v>266.93333333333334</v>
      </c>
      <c r="S19" s="31">
        <f t="shared" si="30"/>
        <v>122.78933333333335</v>
      </c>
      <c r="T19" s="31">
        <f t="shared" si="2"/>
        <v>32.324692905402863</v>
      </c>
      <c r="U19" s="31">
        <f t="shared" si="20"/>
        <v>50.432386543953299</v>
      </c>
      <c r="V19" s="31">
        <f t="shared" si="3"/>
        <v>4.666666666666667</v>
      </c>
      <c r="W19" s="31">
        <v>0</v>
      </c>
      <c r="X19" s="31">
        <f t="shared" si="4"/>
        <v>472.18679080473879</v>
      </c>
      <c r="Y19" s="36">
        <f t="shared" si="5"/>
        <v>295.15088899966065</v>
      </c>
      <c r="AA19" s="69">
        <v>14</v>
      </c>
      <c r="AB19" s="31">
        <f t="shared" si="6"/>
        <v>0</v>
      </c>
      <c r="AC19" s="212">
        <f t="shared" si="7"/>
        <v>0</v>
      </c>
      <c r="AD19" s="99">
        <f t="shared" si="8"/>
        <v>0</v>
      </c>
      <c r="AE19" s="99">
        <f t="shared" si="9"/>
        <v>0</v>
      </c>
      <c r="AF19" s="197">
        <f t="shared" si="21"/>
        <v>0</v>
      </c>
      <c r="AG19" s="197">
        <f t="shared" si="22"/>
        <v>0</v>
      </c>
      <c r="AH19" s="197">
        <f t="shared" si="23"/>
        <v>0</v>
      </c>
      <c r="AI19" s="202">
        <f t="shared" si="31"/>
        <v>0</v>
      </c>
      <c r="AK19" s="69">
        <v>14</v>
      </c>
      <c r="AL19" s="31">
        <f t="shared" si="10"/>
        <v>0</v>
      </c>
      <c r="AM19" s="31">
        <f t="shared" si="11"/>
        <v>0</v>
      </c>
      <c r="AN19" s="31">
        <f t="shared" si="12"/>
        <v>0</v>
      </c>
      <c r="AO19" s="31">
        <f t="shared" si="13"/>
        <v>0</v>
      </c>
      <c r="AP19" s="31">
        <f t="shared" si="14"/>
        <v>0</v>
      </c>
      <c r="AQ19" s="197">
        <f t="shared" si="15"/>
        <v>0</v>
      </c>
      <c r="AR19" s="197">
        <f t="shared" si="16"/>
        <v>0</v>
      </c>
      <c r="AS19" s="197">
        <f t="shared" si="17"/>
        <v>0</v>
      </c>
      <c r="AT19" s="197">
        <f t="shared" si="18"/>
        <v>0</v>
      </c>
      <c r="AU19" s="31"/>
      <c r="AV19" s="31"/>
      <c r="AW19" s="31"/>
      <c r="AX19" s="31"/>
      <c r="AY19" s="172">
        <f t="shared" si="24"/>
        <v>0</v>
      </c>
    </row>
    <row r="20" spans="2:51">
      <c r="B20" s="260"/>
      <c r="C20" s="254"/>
      <c r="D20" s="252" t="s">
        <v>140</v>
      </c>
      <c r="E20" s="252"/>
      <c r="F20" s="96">
        <v>1.3</v>
      </c>
      <c r="I20" s="53">
        <v>15</v>
      </c>
      <c r="J20" s="31">
        <f t="shared" si="25"/>
        <v>5</v>
      </c>
      <c r="K20" s="31">
        <f t="shared" si="26"/>
        <v>1.910565629709926</v>
      </c>
      <c r="L20" s="31">
        <f t="shared" si="27"/>
        <v>45</v>
      </c>
      <c r="M20" s="31">
        <f t="shared" si="28"/>
        <v>0</v>
      </c>
      <c r="N20" s="31">
        <f t="shared" si="0"/>
        <v>0</v>
      </c>
      <c r="O20" s="32">
        <f t="shared" si="1"/>
        <v>177.03590180507811</v>
      </c>
      <c r="P20" s="53">
        <v>15</v>
      </c>
      <c r="Q20" s="31">
        <f t="shared" si="19"/>
        <v>19.066666666666666</v>
      </c>
      <c r="R20" s="31">
        <f t="shared" si="29"/>
        <v>286</v>
      </c>
      <c r="S20" s="31">
        <f t="shared" si="30"/>
        <v>131.56</v>
      </c>
      <c r="T20" s="31">
        <f t="shared" si="2"/>
        <v>34.356578894377229</v>
      </c>
      <c r="U20" s="31">
        <f t="shared" si="20"/>
        <v>50.771840890785739</v>
      </c>
      <c r="V20" s="31">
        <f t="shared" si="3"/>
        <v>5</v>
      </c>
      <c r="W20" s="31">
        <v>0</v>
      </c>
      <c r="X20" s="31">
        <f t="shared" si="4"/>
        <v>493.46812484058802</v>
      </c>
      <c r="Y20" s="36">
        <f t="shared" si="5"/>
        <v>316.43222303550988</v>
      </c>
      <c r="AA20" s="69">
        <v>15</v>
      </c>
      <c r="AB20" s="31">
        <f t="shared" si="6"/>
        <v>0</v>
      </c>
      <c r="AC20" s="212">
        <f t="shared" si="7"/>
        <v>0</v>
      </c>
      <c r="AD20" s="99">
        <f t="shared" si="8"/>
        <v>0</v>
      </c>
      <c r="AE20" s="99">
        <f t="shared" si="9"/>
        <v>0</v>
      </c>
      <c r="AF20" s="197">
        <f t="shared" si="21"/>
        <v>0</v>
      </c>
      <c r="AG20" s="197">
        <f t="shared" si="22"/>
        <v>0</v>
      </c>
      <c r="AH20" s="197">
        <f t="shared" si="23"/>
        <v>0</v>
      </c>
      <c r="AI20" s="202">
        <f t="shared" si="31"/>
        <v>0</v>
      </c>
      <c r="AK20" s="69">
        <v>15</v>
      </c>
      <c r="AL20" s="31">
        <f t="shared" si="10"/>
        <v>0</v>
      </c>
      <c r="AM20" s="31">
        <f t="shared" si="11"/>
        <v>0</v>
      </c>
      <c r="AN20" s="31">
        <f t="shared" si="12"/>
        <v>0</v>
      </c>
      <c r="AO20" s="31">
        <f t="shared" si="13"/>
        <v>0</v>
      </c>
      <c r="AP20" s="31">
        <f t="shared" si="14"/>
        <v>0</v>
      </c>
      <c r="AQ20" s="197">
        <f t="shared" si="15"/>
        <v>0</v>
      </c>
      <c r="AR20" s="197">
        <f t="shared" si="16"/>
        <v>0</v>
      </c>
      <c r="AS20" s="197">
        <f t="shared" si="17"/>
        <v>0</v>
      </c>
      <c r="AT20" s="197">
        <f t="shared" si="18"/>
        <v>0</v>
      </c>
      <c r="AU20" s="31"/>
      <c r="AV20" s="31"/>
      <c r="AW20" s="31"/>
      <c r="AX20" s="31"/>
      <c r="AY20" s="172">
        <f t="shared" si="24"/>
        <v>0</v>
      </c>
    </row>
    <row r="21" spans="2:51">
      <c r="B21" s="251"/>
      <c r="C21" s="255"/>
      <c r="D21" s="253" t="s">
        <v>143</v>
      </c>
      <c r="E21" s="253"/>
      <c r="F21" s="101">
        <v>13.35</v>
      </c>
      <c r="I21" s="53">
        <v>16</v>
      </c>
      <c r="J21" s="31">
        <f t="shared" si="25"/>
        <v>5</v>
      </c>
      <c r="K21" s="31">
        <f t="shared" si="26"/>
        <v>1.910565629709926</v>
      </c>
      <c r="L21" s="31">
        <f t="shared" si="27"/>
        <v>45</v>
      </c>
      <c r="M21" s="31">
        <f t="shared" si="28"/>
        <v>0</v>
      </c>
      <c r="N21" s="31">
        <f t="shared" si="0"/>
        <v>0</v>
      </c>
      <c r="O21" s="32">
        <f t="shared" si="1"/>
        <v>177.03590180507811</v>
      </c>
      <c r="P21" s="53">
        <v>16</v>
      </c>
      <c r="Q21" s="31">
        <f t="shared" si="19"/>
        <v>-91</v>
      </c>
      <c r="R21" s="31">
        <f t="shared" si="29"/>
        <v>195</v>
      </c>
      <c r="S21" s="31">
        <f t="shared" si="30"/>
        <v>89.7</v>
      </c>
      <c r="T21" s="31">
        <f t="shared" si="2"/>
        <v>24.492858164013299</v>
      </c>
      <c r="U21" s="31">
        <f t="shared" si="20"/>
        <v>51.105406463606862</v>
      </c>
      <c r="V21" s="31">
        <f t="shared" si="3"/>
        <v>5.333333333333333</v>
      </c>
      <c r="W21" s="31">
        <v>0</v>
      </c>
      <c r="X21" s="31">
        <f t="shared" si="4"/>
        <v>405.82794055777055</v>
      </c>
      <c r="Y21" s="36">
        <f t="shared" si="5"/>
        <v>228.79203875269243</v>
      </c>
      <c r="AA21" s="69">
        <v>16</v>
      </c>
      <c r="AB21" s="31">
        <f t="shared" si="6"/>
        <v>70</v>
      </c>
      <c r="AC21" s="212">
        <f t="shared" si="7"/>
        <v>0</v>
      </c>
      <c r="AD21" s="99">
        <f t="shared" si="8"/>
        <v>0.56000000000000005</v>
      </c>
      <c r="AE21" s="99">
        <f t="shared" si="9"/>
        <v>0.44</v>
      </c>
      <c r="AF21" s="197">
        <f t="shared" si="21"/>
        <v>0</v>
      </c>
      <c r="AG21" s="197">
        <f t="shared" si="22"/>
        <v>30.974353414450139</v>
      </c>
      <c r="AH21" s="197">
        <f t="shared" si="23"/>
        <v>20.853907348761457</v>
      </c>
      <c r="AI21" s="202">
        <f t="shared" si="31"/>
        <v>51.828260763211595</v>
      </c>
      <c r="AK21" s="69">
        <v>16</v>
      </c>
      <c r="AL21" s="31">
        <f t="shared" si="10"/>
        <v>70</v>
      </c>
      <c r="AM21" s="31">
        <f t="shared" si="11"/>
        <v>0</v>
      </c>
      <c r="AN21" s="31">
        <f t="shared" si="12"/>
        <v>0.56000000000000005</v>
      </c>
      <c r="AO21" s="31">
        <f t="shared" si="13"/>
        <v>0.44</v>
      </c>
      <c r="AP21" s="31">
        <f t="shared" si="14"/>
        <v>0</v>
      </c>
      <c r="AQ21" s="197">
        <f t="shared" si="15"/>
        <v>0</v>
      </c>
      <c r="AR21" s="197">
        <f t="shared" si="16"/>
        <v>39.200000000000003</v>
      </c>
      <c r="AS21" s="197">
        <f t="shared" si="17"/>
        <v>30.8</v>
      </c>
      <c r="AT21" s="197">
        <f t="shared" si="18"/>
        <v>0</v>
      </c>
      <c r="AU21" s="31"/>
      <c r="AV21" s="31"/>
      <c r="AW21" s="31"/>
      <c r="AX21" s="31"/>
      <c r="AY21" s="172">
        <f t="shared" si="24"/>
        <v>41.3</v>
      </c>
    </row>
    <row r="22" spans="2:51">
      <c r="E22" s="6"/>
      <c r="I22" s="53">
        <v>17</v>
      </c>
      <c r="J22" s="31">
        <f t="shared" si="25"/>
        <v>5</v>
      </c>
      <c r="K22" s="31">
        <f t="shared" si="26"/>
        <v>1.910565629709926</v>
      </c>
      <c r="L22" s="31">
        <f t="shared" si="27"/>
        <v>45</v>
      </c>
      <c r="M22" s="31">
        <f t="shared" si="28"/>
        <v>0</v>
      </c>
      <c r="N22" s="31">
        <f t="shared" si="0"/>
        <v>0</v>
      </c>
      <c r="O22" s="32">
        <f t="shared" si="1"/>
        <v>177.03590180507811</v>
      </c>
      <c r="P22" s="53">
        <v>17</v>
      </c>
      <c r="Q22" s="31">
        <f t="shared" si="19"/>
        <v>42.25</v>
      </c>
      <c r="R22" s="31">
        <f t="shared" si="29"/>
        <v>237.25</v>
      </c>
      <c r="S22" s="31">
        <f t="shared" si="30"/>
        <v>109.13500000000001</v>
      </c>
      <c r="T22" s="31">
        <f t="shared" si="2"/>
        <v>29.12709027953175</v>
      </c>
      <c r="U22" s="31">
        <f t="shared" si="20"/>
        <v>51.433185419480445</v>
      </c>
      <c r="V22" s="31">
        <f t="shared" si="3"/>
        <v>5.666666666666667</v>
      </c>
      <c r="W22" s="31">
        <v>0</v>
      </c>
      <c r="X22" s="31">
        <f t="shared" si="4"/>
        <v>450.17259821939052</v>
      </c>
      <c r="Y22" s="36">
        <f t="shared" si="5"/>
        <v>273.13669641431238</v>
      </c>
      <c r="AA22" s="69">
        <v>17</v>
      </c>
      <c r="AB22" s="31">
        <f t="shared" si="6"/>
        <v>0</v>
      </c>
      <c r="AC22" s="212">
        <f t="shared" si="7"/>
        <v>0</v>
      </c>
      <c r="AD22" s="99">
        <f t="shared" si="8"/>
        <v>0</v>
      </c>
      <c r="AE22" s="99">
        <f t="shared" si="9"/>
        <v>0</v>
      </c>
      <c r="AF22" s="197">
        <f t="shared" si="21"/>
        <v>0</v>
      </c>
      <c r="AG22" s="197">
        <f t="shared" si="22"/>
        <v>30.127358091461545</v>
      </c>
      <c r="AH22" s="197">
        <f t="shared" si="23"/>
        <v>14.745939300545203</v>
      </c>
      <c r="AI22" s="202">
        <f t="shared" si="31"/>
        <v>44.873297392006748</v>
      </c>
      <c r="AK22" s="69">
        <v>17</v>
      </c>
      <c r="AL22" s="31">
        <f t="shared" si="10"/>
        <v>0</v>
      </c>
      <c r="AM22" s="31">
        <f t="shared" si="11"/>
        <v>0</v>
      </c>
      <c r="AN22" s="31">
        <f t="shared" si="12"/>
        <v>0</v>
      </c>
      <c r="AO22" s="31">
        <f t="shared" si="13"/>
        <v>0</v>
      </c>
      <c r="AP22" s="31">
        <f t="shared" si="14"/>
        <v>0</v>
      </c>
      <c r="AQ22" s="197">
        <f t="shared" si="15"/>
        <v>0</v>
      </c>
      <c r="AR22" s="197">
        <f t="shared" si="16"/>
        <v>0</v>
      </c>
      <c r="AS22" s="197">
        <f t="shared" si="17"/>
        <v>0</v>
      </c>
      <c r="AT22" s="197">
        <f t="shared" si="18"/>
        <v>0</v>
      </c>
      <c r="AU22" s="31"/>
      <c r="AV22" s="31"/>
      <c r="AW22" s="31"/>
      <c r="AX22" s="31"/>
      <c r="AY22" s="172">
        <f t="shared" si="24"/>
        <v>41.3</v>
      </c>
    </row>
    <row r="23" spans="2:51">
      <c r="B23" s="243" t="s">
        <v>142</v>
      </c>
      <c r="C23" s="244"/>
      <c r="D23" s="244"/>
      <c r="E23" s="244"/>
      <c r="F23" s="244"/>
      <c r="G23" s="245"/>
      <c r="I23" s="53">
        <v>18</v>
      </c>
      <c r="J23" s="31">
        <f t="shared" si="25"/>
        <v>5</v>
      </c>
      <c r="K23" s="31">
        <f t="shared" si="26"/>
        <v>1.910565629709926</v>
      </c>
      <c r="L23" s="31">
        <f t="shared" si="27"/>
        <v>45</v>
      </c>
      <c r="M23" s="31">
        <f t="shared" si="28"/>
        <v>0</v>
      </c>
      <c r="N23" s="31">
        <f t="shared" si="0"/>
        <v>0</v>
      </c>
      <c r="O23" s="32">
        <f t="shared" si="1"/>
        <v>177.03590180507811</v>
      </c>
      <c r="P23" s="53">
        <v>18</v>
      </c>
      <c r="Q23" s="31">
        <f t="shared" si="19"/>
        <v>42.25</v>
      </c>
      <c r="R23" s="31">
        <f t="shared" si="29"/>
        <v>279.5</v>
      </c>
      <c r="S23" s="31">
        <f t="shared" si="30"/>
        <v>128.57</v>
      </c>
      <c r="T23" s="31">
        <f t="shared" si="2"/>
        <v>33.665715905233249</v>
      </c>
      <c r="U23" s="31">
        <f t="shared" si="20"/>
        <v>51.755278143273578</v>
      </c>
      <c r="V23" s="31">
        <f t="shared" si="3"/>
        <v>6</v>
      </c>
      <c r="W23" s="31">
        <v>0</v>
      </c>
      <c r="X23" s="31">
        <f t="shared" si="4"/>
        <v>494.32989172695096</v>
      </c>
      <c r="Y23" s="36">
        <f t="shared" si="5"/>
        <v>317.29398992187282</v>
      </c>
      <c r="AA23" s="69">
        <v>18</v>
      </c>
      <c r="AB23" s="31">
        <f t="shared" si="6"/>
        <v>0</v>
      </c>
      <c r="AC23" s="212">
        <f t="shared" si="7"/>
        <v>0</v>
      </c>
      <c r="AD23" s="99">
        <f t="shared" si="8"/>
        <v>0</v>
      </c>
      <c r="AE23" s="99">
        <f t="shared" si="9"/>
        <v>0</v>
      </c>
      <c r="AF23" s="197">
        <f t="shared" si="21"/>
        <v>0</v>
      </c>
      <c r="AG23" s="197">
        <f t="shared" si="22"/>
        <v>29.303523900121625</v>
      </c>
      <c r="AH23" s="197">
        <f t="shared" si="23"/>
        <v>10.426953674380728</v>
      </c>
      <c r="AI23" s="202">
        <f t="shared" si="31"/>
        <v>39.730477574502352</v>
      </c>
      <c r="AK23" s="69">
        <v>18</v>
      </c>
      <c r="AL23" s="31">
        <f t="shared" si="10"/>
        <v>0</v>
      </c>
      <c r="AM23" s="31">
        <f t="shared" si="11"/>
        <v>0</v>
      </c>
      <c r="AN23" s="31">
        <f t="shared" si="12"/>
        <v>0</v>
      </c>
      <c r="AO23" s="31">
        <f t="shared" si="13"/>
        <v>0</v>
      </c>
      <c r="AP23" s="31">
        <f t="shared" si="14"/>
        <v>0</v>
      </c>
      <c r="AQ23" s="197">
        <f t="shared" si="15"/>
        <v>0</v>
      </c>
      <c r="AR23" s="197">
        <f t="shared" si="16"/>
        <v>0</v>
      </c>
      <c r="AS23" s="197">
        <f t="shared" si="17"/>
        <v>0</v>
      </c>
      <c r="AT23" s="197">
        <f t="shared" si="18"/>
        <v>0</v>
      </c>
      <c r="AU23" s="31"/>
      <c r="AV23" s="31"/>
      <c r="AW23" s="31"/>
      <c r="AX23" s="31"/>
      <c r="AY23" s="172">
        <f t="shared" si="24"/>
        <v>41.3</v>
      </c>
    </row>
    <row r="24" spans="2:51">
      <c r="B24" s="45" t="s">
        <v>114</v>
      </c>
      <c r="C24" s="46" t="s">
        <v>115</v>
      </c>
      <c r="D24" s="46" t="s">
        <v>83</v>
      </c>
      <c r="E24" s="46" t="s">
        <v>117</v>
      </c>
      <c r="F24" s="46" t="s">
        <v>116</v>
      </c>
      <c r="G24" s="47" t="s">
        <v>141</v>
      </c>
      <c r="I24" s="53">
        <v>19</v>
      </c>
      <c r="J24" s="31">
        <f t="shared" si="25"/>
        <v>5</v>
      </c>
      <c r="K24" s="31">
        <f t="shared" si="26"/>
        <v>1.910565629709926</v>
      </c>
      <c r="L24" s="31">
        <f t="shared" si="27"/>
        <v>45</v>
      </c>
      <c r="M24" s="31">
        <f t="shared" si="28"/>
        <v>0</v>
      </c>
      <c r="N24" s="31">
        <f t="shared" si="0"/>
        <v>0</v>
      </c>
      <c r="O24" s="32">
        <f t="shared" si="1"/>
        <v>177.03590180507811</v>
      </c>
      <c r="P24" s="53">
        <v>19</v>
      </c>
      <c r="Q24" s="31">
        <f t="shared" si="19"/>
        <v>42.25</v>
      </c>
      <c r="R24" s="31">
        <f t="shared" si="29"/>
        <v>321.75</v>
      </c>
      <c r="S24" s="31">
        <f t="shared" si="30"/>
        <v>148.005</v>
      </c>
      <c r="T24" s="31">
        <f t="shared" si="2"/>
        <v>38.124862026542345</v>
      </c>
      <c r="U24" s="31">
        <f t="shared" si="20"/>
        <v>52.07178327840036</v>
      </c>
      <c r="V24" s="31">
        <f t="shared" si="3"/>
        <v>6.333333333333333</v>
      </c>
      <c r="W24" s="31">
        <v>0</v>
      </c>
      <c r="X24" s="31">
        <f t="shared" si="4"/>
        <v>538.32827060591819</v>
      </c>
      <c r="Y24" s="36">
        <f t="shared" si="5"/>
        <v>361.29236880084011</v>
      </c>
      <c r="AA24" s="69">
        <v>19</v>
      </c>
      <c r="AB24" s="31">
        <f t="shared" si="6"/>
        <v>0</v>
      </c>
      <c r="AC24" s="212">
        <f t="shared" si="7"/>
        <v>0</v>
      </c>
      <c r="AD24" s="99">
        <f t="shared" si="8"/>
        <v>0</v>
      </c>
      <c r="AE24" s="99">
        <f t="shared" si="9"/>
        <v>0</v>
      </c>
      <c r="AF24" s="197">
        <f t="shared" si="21"/>
        <v>0</v>
      </c>
      <c r="AG24" s="197">
        <f t="shared" si="22"/>
        <v>28.502217498067452</v>
      </c>
      <c r="AH24" s="197">
        <f t="shared" si="23"/>
        <v>7.3729696502726014</v>
      </c>
      <c r="AI24" s="202">
        <f t="shared" si="31"/>
        <v>35.875187148340054</v>
      </c>
      <c r="AK24" s="69">
        <v>19</v>
      </c>
      <c r="AL24" s="31">
        <f t="shared" si="10"/>
        <v>0</v>
      </c>
      <c r="AM24" s="31">
        <f t="shared" si="11"/>
        <v>0</v>
      </c>
      <c r="AN24" s="31">
        <f t="shared" si="12"/>
        <v>0</v>
      </c>
      <c r="AO24" s="31">
        <f t="shared" si="13"/>
        <v>0</v>
      </c>
      <c r="AP24" s="31">
        <f t="shared" si="14"/>
        <v>0</v>
      </c>
      <c r="AQ24" s="197">
        <f t="shared" si="15"/>
        <v>0</v>
      </c>
      <c r="AR24" s="197">
        <f t="shared" si="16"/>
        <v>0</v>
      </c>
      <c r="AS24" s="197">
        <f t="shared" si="17"/>
        <v>0</v>
      </c>
      <c r="AT24" s="197">
        <f t="shared" si="18"/>
        <v>0</v>
      </c>
      <c r="AU24" s="31"/>
      <c r="AV24" s="31"/>
      <c r="AW24" s="31"/>
      <c r="AX24" s="31"/>
      <c r="AY24" s="172">
        <f t="shared" si="24"/>
        <v>41.3</v>
      </c>
    </row>
    <row r="25" spans="2:51">
      <c r="B25" s="43">
        <v>0</v>
      </c>
      <c r="C25" s="217">
        <v>15</v>
      </c>
      <c r="D25" s="140">
        <v>220</v>
      </c>
      <c r="E25" s="145">
        <f t="shared" ref="E25:E32" si="32">$F$20</f>
        <v>1.3</v>
      </c>
      <c r="F25" s="44">
        <f t="shared" ref="F25:F32" si="33">D25*E25</f>
        <v>286</v>
      </c>
      <c r="G25" s="48">
        <f>F25/(C25-B25)</f>
        <v>19.066666666666666</v>
      </c>
      <c r="I25" s="53">
        <v>20</v>
      </c>
      <c r="J25" s="31">
        <f t="shared" si="25"/>
        <v>5</v>
      </c>
      <c r="K25" s="31">
        <f t="shared" si="26"/>
        <v>1.910565629709926</v>
      </c>
      <c r="L25" s="31">
        <f t="shared" si="27"/>
        <v>45</v>
      </c>
      <c r="M25" s="31">
        <f t="shared" si="28"/>
        <v>0</v>
      </c>
      <c r="N25" s="31">
        <f t="shared" si="0"/>
        <v>0</v>
      </c>
      <c r="O25" s="32">
        <f t="shared" si="1"/>
        <v>177.03590180507811</v>
      </c>
      <c r="P25" s="53">
        <v>20</v>
      </c>
      <c r="Q25" s="31">
        <f t="shared" si="19"/>
        <v>42.25</v>
      </c>
      <c r="R25" s="31">
        <f t="shared" si="29"/>
        <v>364</v>
      </c>
      <c r="S25" s="31">
        <f t="shared" si="30"/>
        <v>167.44</v>
      </c>
      <c r="T25" s="31">
        <f t="shared" si="2"/>
        <v>42.516163405082935</v>
      </c>
      <c r="U25" s="31">
        <f t="shared" si="20"/>
        <v>52.382797757032165</v>
      </c>
      <c r="V25" s="31">
        <f t="shared" si="3"/>
        <v>6.666666666666667</v>
      </c>
      <c r="W25" s="31">
        <v>0</v>
      </c>
      <c r="X25" s="31">
        <f t="shared" si="4"/>
        <v>582.18835415074852</v>
      </c>
      <c r="Y25" s="36">
        <f t="shared" si="5"/>
        <v>405.15245234567044</v>
      </c>
      <c r="AA25" s="69">
        <v>20</v>
      </c>
      <c r="AB25" s="31">
        <f t="shared" si="6"/>
        <v>0</v>
      </c>
      <c r="AC25" s="212">
        <f t="shared" si="7"/>
        <v>0</v>
      </c>
      <c r="AD25" s="99">
        <f t="shared" si="8"/>
        <v>0</v>
      </c>
      <c r="AE25" s="99">
        <f t="shared" si="9"/>
        <v>0</v>
      </c>
      <c r="AF25" s="197">
        <f t="shared" si="21"/>
        <v>0</v>
      </c>
      <c r="AG25" s="197">
        <f t="shared" si="22"/>
        <v>27.72282286171632</v>
      </c>
      <c r="AH25" s="197">
        <f t="shared" si="23"/>
        <v>5.2134768371903641</v>
      </c>
      <c r="AI25" s="202">
        <f>IF(OR(AA25&lt;=$F$18,AA25&lt;=30),SUM(AF25:AH25),)</f>
        <v>32.936299698906687</v>
      </c>
      <c r="AK25" s="69">
        <v>20</v>
      </c>
      <c r="AL25" s="31">
        <f t="shared" si="10"/>
        <v>0</v>
      </c>
      <c r="AM25" s="31">
        <f t="shared" si="11"/>
        <v>0</v>
      </c>
      <c r="AN25" s="31">
        <f t="shared" si="12"/>
        <v>0</v>
      </c>
      <c r="AO25" s="31">
        <f t="shared" si="13"/>
        <v>0</v>
      </c>
      <c r="AP25" s="31">
        <f t="shared" si="14"/>
        <v>0</v>
      </c>
      <c r="AQ25" s="197">
        <f t="shared" si="15"/>
        <v>0</v>
      </c>
      <c r="AR25" s="197">
        <f t="shared" si="16"/>
        <v>0</v>
      </c>
      <c r="AS25" s="197">
        <f t="shared" si="17"/>
        <v>0</v>
      </c>
      <c r="AT25" s="197">
        <f t="shared" si="18"/>
        <v>0</v>
      </c>
      <c r="AU25" s="31"/>
      <c r="AV25" s="31"/>
      <c r="AW25" s="31"/>
      <c r="AX25" s="31"/>
      <c r="AY25" s="172">
        <f t="shared" si="24"/>
        <v>41.3</v>
      </c>
    </row>
    <row r="26" spans="2:51">
      <c r="B26" s="38">
        <f t="shared" ref="B26:B32" si="34">C25</f>
        <v>15</v>
      </c>
      <c r="C26" s="160">
        <f>C25+1</f>
        <v>16</v>
      </c>
      <c r="D26" s="141">
        <v>150</v>
      </c>
      <c r="E26" s="146">
        <f t="shared" si="32"/>
        <v>1.3</v>
      </c>
      <c r="F26" s="40">
        <f t="shared" si="33"/>
        <v>195</v>
      </c>
      <c r="G26" s="147">
        <f>(F26-F25)/(C26-B26)</f>
        <v>-91</v>
      </c>
      <c r="I26" s="53">
        <v>21</v>
      </c>
      <c r="J26" s="31">
        <f t="shared" si="25"/>
        <v>5</v>
      </c>
      <c r="K26" s="31">
        <f t="shared" si="26"/>
        <v>1.910565629709926</v>
      </c>
      <c r="L26" s="31">
        <f t="shared" si="27"/>
        <v>45</v>
      </c>
      <c r="M26" s="31">
        <f t="shared" si="28"/>
        <v>0</v>
      </c>
      <c r="N26" s="31">
        <f t="shared" si="0"/>
        <v>0</v>
      </c>
      <c r="O26" s="32">
        <f t="shared" si="1"/>
        <v>177.03590180507811</v>
      </c>
      <c r="P26" s="53">
        <v>21</v>
      </c>
      <c r="Q26" s="31">
        <f t="shared" si="19"/>
        <v>-65</v>
      </c>
      <c r="R26" s="31">
        <f t="shared" si="29"/>
        <v>299</v>
      </c>
      <c r="S26" s="31">
        <f t="shared" si="30"/>
        <v>137.54</v>
      </c>
      <c r="T26" s="31">
        <f t="shared" si="2"/>
        <v>35.73287391561098</v>
      </c>
      <c r="U26" s="31">
        <f t="shared" si="20"/>
        <v>52.688416829783918</v>
      </c>
      <c r="V26" s="31">
        <f t="shared" si="3"/>
        <v>7</v>
      </c>
      <c r="W26" s="31">
        <v>0</v>
      </c>
      <c r="X26" s="31">
        <f t="shared" si="4"/>
        <v>520.64111711223006</v>
      </c>
      <c r="Y26" s="36">
        <f t="shared" si="5"/>
        <v>343.60521530715198</v>
      </c>
      <c r="AA26" s="69">
        <v>21</v>
      </c>
      <c r="AB26" s="31">
        <f t="shared" si="6"/>
        <v>50</v>
      </c>
      <c r="AC26" s="212">
        <f t="shared" si="7"/>
        <v>0.125</v>
      </c>
      <c r="AD26" s="99">
        <f t="shared" si="8"/>
        <v>0.42000000000000004</v>
      </c>
      <c r="AE26" s="99">
        <f t="shared" si="9"/>
        <v>0.33</v>
      </c>
      <c r="AF26" s="197">
        <f t="shared" si="21"/>
        <v>4.9580346522052823</v>
      </c>
      <c r="AG26" s="197">
        <f t="shared" si="22"/>
        <v>43.558144427566795</v>
      </c>
      <c r="AH26" s="197">
        <f t="shared" si="23"/>
        <v>14.85822090482994</v>
      </c>
      <c r="AI26" s="202">
        <f>IF(OR(AA26&lt;=$F$18,AA26&lt;=30),SUM(AF26:AH26),)</f>
        <v>63.374399984602022</v>
      </c>
      <c r="AK26" s="69">
        <v>21</v>
      </c>
      <c r="AL26" s="31">
        <f t="shared" si="10"/>
        <v>50</v>
      </c>
      <c r="AM26" s="31">
        <f t="shared" si="11"/>
        <v>0.25</v>
      </c>
      <c r="AN26" s="31">
        <f t="shared" si="12"/>
        <v>0.42000000000000004</v>
      </c>
      <c r="AO26" s="31">
        <f t="shared" si="13"/>
        <v>0.33</v>
      </c>
      <c r="AP26" s="31">
        <f t="shared" si="14"/>
        <v>0</v>
      </c>
      <c r="AQ26" s="197">
        <f t="shared" si="15"/>
        <v>12.5</v>
      </c>
      <c r="AR26" s="197">
        <f t="shared" si="16"/>
        <v>21.000000000000004</v>
      </c>
      <c r="AS26" s="197">
        <f t="shared" si="17"/>
        <v>16.5</v>
      </c>
      <c r="AT26" s="197">
        <f t="shared" si="18"/>
        <v>0</v>
      </c>
      <c r="AU26" s="31"/>
      <c r="AV26" s="31"/>
      <c r="AW26" s="31"/>
      <c r="AX26" s="31"/>
      <c r="AY26" s="172">
        <f t="shared" si="24"/>
        <v>70.8</v>
      </c>
    </row>
    <row r="27" spans="2:51">
      <c r="B27" s="38">
        <f t="shared" si="34"/>
        <v>16</v>
      </c>
      <c r="C27" s="160">
        <f>C25+5</f>
        <v>20</v>
      </c>
      <c r="D27" s="141">
        <v>280</v>
      </c>
      <c r="E27" s="146">
        <f t="shared" si="32"/>
        <v>1.3</v>
      </c>
      <c r="F27" s="40">
        <f t="shared" si="33"/>
        <v>364</v>
      </c>
      <c r="G27" s="49">
        <f t="shared" ref="G27:G32" si="35">(F27-F26)/(C27-B27)</f>
        <v>42.25</v>
      </c>
      <c r="I27" s="53">
        <v>22</v>
      </c>
      <c r="J27" s="31">
        <f t="shared" si="25"/>
        <v>5</v>
      </c>
      <c r="K27" s="31">
        <f t="shared" si="26"/>
        <v>1.910565629709926</v>
      </c>
      <c r="L27" s="31">
        <f t="shared" si="27"/>
        <v>45</v>
      </c>
      <c r="M27" s="31">
        <f t="shared" si="28"/>
        <v>0</v>
      </c>
      <c r="N27" s="31">
        <f t="shared" si="0"/>
        <v>0</v>
      </c>
      <c r="O27" s="32">
        <f t="shared" si="1"/>
        <v>177.03590180507811</v>
      </c>
      <c r="P27" s="53">
        <v>22</v>
      </c>
      <c r="Q27" s="31">
        <f t="shared" si="19"/>
        <v>42.25</v>
      </c>
      <c r="R27" s="31">
        <f t="shared" si="29"/>
        <v>341.25</v>
      </c>
      <c r="S27" s="31">
        <f t="shared" si="30"/>
        <v>156.97499999999999</v>
      </c>
      <c r="T27" s="31">
        <f t="shared" si="2"/>
        <v>40.159462115898378</v>
      </c>
      <c r="U27" s="31">
        <f t="shared" si="20"/>
        <v>52.988734094885309</v>
      </c>
      <c r="V27" s="31">
        <f t="shared" si="3"/>
        <v>7.333333333333333</v>
      </c>
      <c r="W27" s="31">
        <v>0</v>
      </c>
      <c r="X27" s="31">
        <f t="shared" si="4"/>
        <v>564.52343542199139</v>
      </c>
      <c r="Y27" s="36">
        <f t="shared" si="5"/>
        <v>387.48753361691331</v>
      </c>
      <c r="AA27" s="69">
        <v>22</v>
      </c>
      <c r="AB27" s="31">
        <f t="shared" si="6"/>
        <v>0</v>
      </c>
      <c r="AC27" s="212">
        <f t="shared" si="7"/>
        <v>0</v>
      </c>
      <c r="AD27" s="99">
        <f t="shared" si="8"/>
        <v>0</v>
      </c>
      <c r="AE27" s="99">
        <f t="shared" si="9"/>
        <v>0</v>
      </c>
      <c r="AF27" s="197">
        <f t="shared" si="21"/>
        <v>4.8608106167780694</v>
      </c>
      <c r="AG27" s="197">
        <f t="shared" si="22"/>
        <v>42.36704467757172</v>
      </c>
      <c r="AH27" s="197">
        <f t="shared" si="23"/>
        <v>10.506348758172971</v>
      </c>
      <c r="AI27" s="202">
        <f t="shared" ref="AI27:AI90" si="36">IF(OR(AA27&lt;=$F$18,AA27&lt;=30),SUM(AF27:AH27),)</f>
        <v>57.734204052522756</v>
      </c>
      <c r="AK27" s="69">
        <v>22</v>
      </c>
      <c r="AL27" s="31">
        <f t="shared" si="10"/>
        <v>0</v>
      </c>
      <c r="AM27" s="31">
        <f t="shared" si="11"/>
        <v>0</v>
      </c>
      <c r="AN27" s="31">
        <f t="shared" si="12"/>
        <v>0</v>
      </c>
      <c r="AO27" s="31">
        <f t="shared" si="13"/>
        <v>0</v>
      </c>
      <c r="AP27" s="31">
        <f t="shared" si="14"/>
        <v>0</v>
      </c>
      <c r="AQ27" s="197">
        <f t="shared" si="15"/>
        <v>0</v>
      </c>
      <c r="AR27" s="197">
        <f t="shared" si="16"/>
        <v>0</v>
      </c>
      <c r="AS27" s="197">
        <f t="shared" si="17"/>
        <v>0</v>
      </c>
      <c r="AT27" s="197">
        <f t="shared" si="18"/>
        <v>0</v>
      </c>
      <c r="AU27" s="31"/>
      <c r="AV27" s="31"/>
      <c r="AW27" s="31"/>
      <c r="AX27" s="31"/>
      <c r="AY27" s="172">
        <f t="shared" si="24"/>
        <v>70.8</v>
      </c>
    </row>
    <row r="28" spans="2:51">
      <c r="B28" s="38">
        <f t="shared" si="34"/>
        <v>20</v>
      </c>
      <c r="C28" s="160">
        <f t="shared" ref="C28:C32" si="37">C26+5</f>
        <v>21</v>
      </c>
      <c r="D28" s="141">
        <v>230</v>
      </c>
      <c r="E28" s="146">
        <f t="shared" si="32"/>
        <v>1.3</v>
      </c>
      <c r="F28" s="40">
        <f t="shared" si="33"/>
        <v>299</v>
      </c>
      <c r="G28" s="49">
        <f t="shared" si="35"/>
        <v>-65</v>
      </c>
      <c r="I28" s="53">
        <v>23</v>
      </c>
      <c r="J28" s="31">
        <f t="shared" si="25"/>
        <v>5</v>
      </c>
      <c r="K28" s="31">
        <f t="shared" si="26"/>
        <v>1.910565629709926</v>
      </c>
      <c r="L28" s="31">
        <f t="shared" si="27"/>
        <v>45</v>
      </c>
      <c r="M28" s="31">
        <f t="shared" si="28"/>
        <v>0</v>
      </c>
      <c r="N28" s="31">
        <f t="shared" si="0"/>
        <v>0</v>
      </c>
      <c r="O28" s="32">
        <f t="shared" si="1"/>
        <v>177.03590180507811</v>
      </c>
      <c r="P28" s="53">
        <v>23</v>
      </c>
      <c r="Q28" s="31">
        <f t="shared" si="19"/>
        <v>42.25</v>
      </c>
      <c r="R28" s="31">
        <f t="shared" si="29"/>
        <v>383.5</v>
      </c>
      <c r="S28" s="31">
        <f t="shared" si="30"/>
        <v>176.41</v>
      </c>
      <c r="T28" s="31">
        <f t="shared" si="2"/>
        <v>44.522543239204609</v>
      </c>
      <c r="U28" s="31">
        <f t="shared" si="20"/>
        <v>53.283841526846018</v>
      </c>
      <c r="V28" s="31">
        <f t="shared" si="3"/>
        <v>7.666666666666667</v>
      </c>
      <c r="W28" s="31">
        <v>0</v>
      </c>
      <c r="X28" s="31">
        <f t="shared" si="4"/>
        <v>608.27604285116115</v>
      </c>
      <c r="Y28" s="36">
        <f t="shared" si="5"/>
        <v>431.24014104608307</v>
      </c>
      <c r="AA28" s="69">
        <v>23</v>
      </c>
      <c r="AB28" s="31">
        <f t="shared" si="6"/>
        <v>0</v>
      </c>
      <c r="AC28" s="212">
        <f t="shared" si="7"/>
        <v>0</v>
      </c>
      <c r="AD28" s="99">
        <f t="shared" si="8"/>
        <v>0</v>
      </c>
      <c r="AE28" s="99">
        <f t="shared" si="9"/>
        <v>0</v>
      </c>
      <c r="AF28" s="197">
        <f t="shared" si="21"/>
        <v>4.7654930853847777</v>
      </c>
      <c r="AG28" s="197">
        <f t="shared" si="22"/>
        <v>41.20851561287747</v>
      </c>
      <c r="AH28" s="197">
        <f t="shared" si="23"/>
        <v>7.4291104524149709</v>
      </c>
      <c r="AI28" s="202">
        <f t="shared" si="36"/>
        <v>53.403119150677213</v>
      </c>
      <c r="AK28" s="69">
        <v>23</v>
      </c>
      <c r="AL28" s="31">
        <f t="shared" si="10"/>
        <v>0</v>
      </c>
      <c r="AM28" s="31">
        <f t="shared" si="11"/>
        <v>0</v>
      </c>
      <c r="AN28" s="31">
        <f t="shared" si="12"/>
        <v>0</v>
      </c>
      <c r="AO28" s="31">
        <f t="shared" si="13"/>
        <v>0</v>
      </c>
      <c r="AP28" s="31">
        <f t="shared" si="14"/>
        <v>0</v>
      </c>
      <c r="AQ28" s="197">
        <f t="shared" si="15"/>
        <v>0</v>
      </c>
      <c r="AR28" s="197">
        <f t="shared" si="16"/>
        <v>0</v>
      </c>
      <c r="AS28" s="197">
        <f t="shared" si="17"/>
        <v>0</v>
      </c>
      <c r="AT28" s="197">
        <f t="shared" si="18"/>
        <v>0</v>
      </c>
      <c r="AU28" s="31"/>
      <c r="AV28" s="31"/>
      <c r="AW28" s="31"/>
      <c r="AX28" s="31"/>
      <c r="AY28" s="172">
        <f t="shared" si="24"/>
        <v>70.8</v>
      </c>
    </row>
    <row r="29" spans="2:51">
      <c r="B29" s="38">
        <f t="shared" si="34"/>
        <v>21</v>
      </c>
      <c r="C29" s="160">
        <f t="shared" si="37"/>
        <v>25</v>
      </c>
      <c r="D29" s="141">
        <v>360</v>
      </c>
      <c r="E29" s="146">
        <f t="shared" si="32"/>
        <v>1.3</v>
      </c>
      <c r="F29" s="40">
        <f t="shared" si="33"/>
        <v>468</v>
      </c>
      <c r="G29" s="49">
        <f t="shared" si="35"/>
        <v>42.25</v>
      </c>
      <c r="I29" s="53">
        <v>24</v>
      </c>
      <c r="J29" s="31">
        <f t="shared" si="25"/>
        <v>5</v>
      </c>
      <c r="K29" s="31">
        <f t="shared" si="26"/>
        <v>1.910565629709926</v>
      </c>
      <c r="L29" s="31">
        <f t="shared" si="27"/>
        <v>45</v>
      </c>
      <c r="M29" s="31">
        <f t="shared" si="28"/>
        <v>0</v>
      </c>
      <c r="N29" s="31">
        <f t="shared" si="0"/>
        <v>0</v>
      </c>
      <c r="O29" s="32">
        <f t="shared" si="1"/>
        <v>177.03590180507811</v>
      </c>
      <c r="P29" s="53">
        <v>24</v>
      </c>
      <c r="Q29" s="31">
        <f t="shared" si="19"/>
        <v>42.25</v>
      </c>
      <c r="R29" s="31">
        <f t="shared" si="29"/>
        <v>425.75</v>
      </c>
      <c r="S29" s="31">
        <f t="shared" si="30"/>
        <v>195.845</v>
      </c>
      <c r="T29" s="31">
        <f t="shared" si="2"/>
        <v>48.829911767840876</v>
      </c>
      <c r="U29" s="31">
        <f t="shared" si="20"/>
        <v>53.573829504623582</v>
      </c>
      <c r="V29" s="31">
        <f t="shared" si="3"/>
        <v>8</v>
      </c>
      <c r="W29" s="31">
        <v>0</v>
      </c>
      <c r="X29" s="31">
        <f t="shared" si="4"/>
        <v>651.91284617927602</v>
      </c>
      <c r="Y29" s="36">
        <f t="shared" si="5"/>
        <v>474.87694437419793</v>
      </c>
      <c r="AA29" s="69">
        <v>24</v>
      </c>
      <c r="AB29" s="31">
        <f t="shared" si="6"/>
        <v>0</v>
      </c>
      <c r="AC29" s="212">
        <f t="shared" si="7"/>
        <v>0</v>
      </c>
      <c r="AD29" s="99">
        <f t="shared" si="8"/>
        <v>0</v>
      </c>
      <c r="AE29" s="99">
        <f t="shared" si="9"/>
        <v>0</v>
      </c>
      <c r="AF29" s="197">
        <f t="shared" si="21"/>
        <v>4.6720446726441551</v>
      </c>
      <c r="AG29" s="197">
        <f t="shared" si="22"/>
        <v>40.081666586381679</v>
      </c>
      <c r="AH29" s="197">
        <f t="shared" si="23"/>
        <v>5.2531743790864862</v>
      </c>
      <c r="AI29" s="202">
        <f t="shared" si="36"/>
        <v>50.006885638112323</v>
      </c>
      <c r="AK29" s="69">
        <v>24</v>
      </c>
      <c r="AL29" s="31">
        <f t="shared" si="10"/>
        <v>0</v>
      </c>
      <c r="AM29" s="31">
        <f t="shared" si="11"/>
        <v>0</v>
      </c>
      <c r="AN29" s="31">
        <f t="shared" si="12"/>
        <v>0</v>
      </c>
      <c r="AO29" s="31">
        <f t="shared" si="13"/>
        <v>0</v>
      </c>
      <c r="AP29" s="31">
        <f t="shared" si="14"/>
        <v>0</v>
      </c>
      <c r="AQ29" s="197">
        <f t="shared" si="15"/>
        <v>0</v>
      </c>
      <c r="AR29" s="197">
        <f t="shared" si="16"/>
        <v>0</v>
      </c>
      <c r="AS29" s="197">
        <f t="shared" si="17"/>
        <v>0</v>
      </c>
      <c r="AT29" s="197">
        <f t="shared" si="18"/>
        <v>0</v>
      </c>
      <c r="AU29" s="31"/>
      <c r="AV29" s="31"/>
      <c r="AW29" s="31"/>
      <c r="AX29" s="31"/>
      <c r="AY29" s="172">
        <f t="shared" si="24"/>
        <v>70.8</v>
      </c>
    </row>
    <row r="30" spans="2:51">
      <c r="B30" s="38">
        <f t="shared" si="34"/>
        <v>25</v>
      </c>
      <c r="C30" s="160">
        <f t="shared" si="37"/>
        <v>26</v>
      </c>
      <c r="D30" s="141">
        <v>300</v>
      </c>
      <c r="E30" s="146">
        <f t="shared" si="32"/>
        <v>1.3</v>
      </c>
      <c r="F30" s="40">
        <f t="shared" si="33"/>
        <v>390</v>
      </c>
      <c r="G30" s="49">
        <f t="shared" si="35"/>
        <v>-78</v>
      </c>
      <c r="I30" s="53">
        <v>25</v>
      </c>
      <c r="J30" s="31">
        <f t="shared" si="25"/>
        <v>5</v>
      </c>
      <c r="K30" s="31">
        <f t="shared" si="26"/>
        <v>1.910565629709926</v>
      </c>
      <c r="L30" s="31">
        <f t="shared" si="27"/>
        <v>45</v>
      </c>
      <c r="M30" s="31">
        <f t="shared" si="28"/>
        <v>0</v>
      </c>
      <c r="N30" s="31">
        <f t="shared" si="0"/>
        <v>0</v>
      </c>
      <c r="O30" s="32">
        <f t="shared" si="1"/>
        <v>177.03590180507811</v>
      </c>
      <c r="P30" s="53">
        <v>25</v>
      </c>
      <c r="Q30" s="31">
        <f t="shared" si="19"/>
        <v>42.25</v>
      </c>
      <c r="R30" s="31">
        <f t="shared" si="29"/>
        <v>468</v>
      </c>
      <c r="S30" s="31">
        <f t="shared" si="30"/>
        <v>215.28</v>
      </c>
      <c r="T30" s="31">
        <f t="shared" si="2"/>
        <v>53.087725740853138</v>
      </c>
      <c r="U30" s="31">
        <f t="shared" si="20"/>
        <v>53.858786839302695</v>
      </c>
      <c r="V30" s="31">
        <f t="shared" si="3"/>
        <v>8.3333333333333339</v>
      </c>
      <c r="W30" s="31">
        <v>0</v>
      </c>
      <c r="X30" s="31">
        <f t="shared" si="4"/>
        <v>695.44489629831799</v>
      </c>
      <c r="Y30" s="36">
        <f t="shared" si="5"/>
        <v>518.4089944932399</v>
      </c>
      <c r="AA30" s="69">
        <v>25</v>
      </c>
      <c r="AB30" s="31">
        <f t="shared" si="6"/>
        <v>0</v>
      </c>
      <c r="AC30" s="212">
        <f t="shared" si="7"/>
        <v>0</v>
      </c>
      <c r="AD30" s="99">
        <f t="shared" si="8"/>
        <v>0</v>
      </c>
      <c r="AE30" s="99">
        <f t="shared" si="9"/>
        <v>0</v>
      </c>
      <c r="AF30" s="197">
        <f t="shared" si="21"/>
        <v>4.5804287262794725</v>
      </c>
      <c r="AG30" s="197">
        <f t="shared" si="22"/>
        <v>38.985631305773836</v>
      </c>
      <c r="AH30" s="197">
        <f t="shared" si="23"/>
        <v>3.7145552262074859</v>
      </c>
      <c r="AI30" s="202">
        <f t="shared" si="36"/>
        <v>47.280615258260795</v>
      </c>
      <c r="AK30" s="69">
        <v>25</v>
      </c>
      <c r="AL30" s="31">
        <f t="shared" si="10"/>
        <v>0</v>
      </c>
      <c r="AM30" s="31">
        <f t="shared" si="11"/>
        <v>0</v>
      </c>
      <c r="AN30" s="31">
        <f t="shared" si="12"/>
        <v>0</v>
      </c>
      <c r="AO30" s="31">
        <f t="shared" si="13"/>
        <v>0</v>
      </c>
      <c r="AP30" s="31">
        <f t="shared" si="14"/>
        <v>0</v>
      </c>
      <c r="AQ30" s="197">
        <f t="shared" si="15"/>
        <v>0</v>
      </c>
      <c r="AR30" s="197">
        <f t="shared" si="16"/>
        <v>0</v>
      </c>
      <c r="AS30" s="197">
        <f t="shared" si="17"/>
        <v>0</v>
      </c>
      <c r="AT30" s="197">
        <f t="shared" si="18"/>
        <v>0</v>
      </c>
      <c r="AU30" s="31"/>
      <c r="AV30" s="31"/>
      <c r="AW30" s="31"/>
      <c r="AX30" s="31"/>
      <c r="AY30" s="172">
        <f t="shared" si="24"/>
        <v>70.8</v>
      </c>
    </row>
    <row r="31" spans="2:51">
      <c r="B31" s="38">
        <f t="shared" si="34"/>
        <v>26</v>
      </c>
      <c r="C31" s="160">
        <f t="shared" si="37"/>
        <v>30</v>
      </c>
      <c r="D31" s="141">
        <v>450</v>
      </c>
      <c r="E31" s="146">
        <f t="shared" si="32"/>
        <v>1.3</v>
      </c>
      <c r="F31" s="40">
        <f t="shared" si="33"/>
        <v>585</v>
      </c>
      <c r="G31" s="49">
        <f t="shared" si="35"/>
        <v>48.75</v>
      </c>
      <c r="I31" s="53">
        <v>26</v>
      </c>
      <c r="J31" s="31">
        <f t="shared" si="25"/>
        <v>5</v>
      </c>
      <c r="K31" s="31">
        <f t="shared" si="26"/>
        <v>1.910565629709926</v>
      </c>
      <c r="L31" s="31">
        <f t="shared" si="27"/>
        <v>45</v>
      </c>
      <c r="M31" s="31">
        <f t="shared" si="28"/>
        <v>0</v>
      </c>
      <c r="N31" s="31">
        <f t="shared" si="0"/>
        <v>0</v>
      </c>
      <c r="O31" s="32">
        <f t="shared" si="1"/>
        <v>177.03590180507811</v>
      </c>
      <c r="P31" s="53">
        <v>26</v>
      </c>
      <c r="Q31" s="31">
        <f t="shared" si="19"/>
        <v>-78</v>
      </c>
      <c r="R31" s="31">
        <f t="shared" si="29"/>
        <v>390</v>
      </c>
      <c r="S31" s="31">
        <f t="shared" si="30"/>
        <v>179.4</v>
      </c>
      <c r="T31" s="31">
        <f t="shared" si="2"/>
        <v>45.188671291872232</v>
      </c>
      <c r="U31" s="31">
        <f t="shared" si="20"/>
        <v>54.138800801294295</v>
      </c>
      <c r="V31" s="31">
        <f t="shared" si="3"/>
        <v>8.6666666666666661</v>
      </c>
      <c r="W31" s="31">
        <v>0</v>
      </c>
      <c r="X31" s="31">
        <f t="shared" si="4"/>
        <v>621.44531654920092</v>
      </c>
      <c r="Y31" s="36">
        <f t="shared" si="5"/>
        <v>444.40941474412284</v>
      </c>
      <c r="AA31" s="69">
        <v>26</v>
      </c>
      <c r="AB31" s="31">
        <f t="shared" si="6"/>
        <v>60</v>
      </c>
      <c r="AC31" s="212">
        <f t="shared" si="7"/>
        <v>0.3</v>
      </c>
      <c r="AD31" s="99">
        <f t="shared" si="8"/>
        <v>0.22400000000000003</v>
      </c>
      <c r="AE31" s="99">
        <f t="shared" si="9"/>
        <v>0.17600000000000002</v>
      </c>
      <c r="AF31" s="197">
        <f t="shared" si="21"/>
        <v>18.769749111094001</v>
      </c>
      <c r="AG31" s="197">
        <f t="shared" si="22"/>
        <v>48.539345481077966</v>
      </c>
      <c r="AH31" s="197">
        <f t="shared" si="23"/>
        <v>9.7764982805471732</v>
      </c>
      <c r="AI31" s="202">
        <f t="shared" si="36"/>
        <v>77.085592872719133</v>
      </c>
      <c r="AK31" s="69">
        <v>26</v>
      </c>
      <c r="AL31" s="31">
        <f t="shared" si="10"/>
        <v>60</v>
      </c>
      <c r="AM31" s="31">
        <f t="shared" si="11"/>
        <v>0.6</v>
      </c>
      <c r="AN31" s="31">
        <f t="shared" si="12"/>
        <v>0.22400000000000003</v>
      </c>
      <c r="AO31" s="31">
        <f t="shared" si="13"/>
        <v>0.17600000000000002</v>
      </c>
      <c r="AP31" s="31">
        <f t="shared" si="14"/>
        <v>0</v>
      </c>
      <c r="AQ31" s="197">
        <f t="shared" si="15"/>
        <v>36</v>
      </c>
      <c r="AR31" s="197">
        <f t="shared" si="16"/>
        <v>13.440000000000001</v>
      </c>
      <c r="AS31" s="197">
        <f t="shared" si="17"/>
        <v>10.56</v>
      </c>
      <c r="AT31" s="197">
        <f t="shared" si="18"/>
        <v>0</v>
      </c>
      <c r="AU31" s="31"/>
      <c r="AV31" s="31"/>
      <c r="AW31" s="31"/>
      <c r="AX31" s="31"/>
      <c r="AY31" s="172">
        <f t="shared" si="24"/>
        <v>106.19999999999999</v>
      </c>
    </row>
    <row r="32" spans="2:51">
      <c r="B32" s="38">
        <f t="shared" si="34"/>
        <v>30</v>
      </c>
      <c r="C32" s="160">
        <f t="shared" si="37"/>
        <v>31</v>
      </c>
      <c r="D32" s="141">
        <v>450</v>
      </c>
      <c r="E32" s="146">
        <f t="shared" si="32"/>
        <v>1.3</v>
      </c>
      <c r="F32" s="40">
        <f t="shared" si="33"/>
        <v>585</v>
      </c>
      <c r="G32" s="49">
        <f t="shared" si="35"/>
        <v>0</v>
      </c>
      <c r="I32" s="53">
        <v>27</v>
      </c>
      <c r="J32" s="31">
        <f t="shared" si="25"/>
        <v>5</v>
      </c>
      <c r="K32" s="31">
        <f t="shared" si="26"/>
        <v>1.910565629709926</v>
      </c>
      <c r="L32" s="31">
        <f t="shared" si="27"/>
        <v>45</v>
      </c>
      <c r="M32" s="31">
        <f t="shared" si="28"/>
        <v>0</v>
      </c>
      <c r="N32" s="31">
        <f t="shared" si="0"/>
        <v>0</v>
      </c>
      <c r="O32" s="32">
        <f t="shared" si="1"/>
        <v>177.03590180507811</v>
      </c>
      <c r="P32" s="53">
        <v>27</v>
      </c>
      <c r="Q32" s="31">
        <f t="shared" si="19"/>
        <v>48.75</v>
      </c>
      <c r="R32" s="31">
        <f t="shared" si="29"/>
        <v>438.75</v>
      </c>
      <c r="S32" s="31">
        <f t="shared" si="30"/>
        <v>201.82500000000002</v>
      </c>
      <c r="T32" s="31">
        <f t="shared" si="2"/>
        <v>50.145035204519722</v>
      </c>
      <c r="U32" s="31">
        <f t="shared" si="20"/>
        <v>54.413957147062774</v>
      </c>
      <c r="V32" s="31">
        <f t="shared" si="3"/>
        <v>9</v>
      </c>
      <c r="W32" s="31">
        <v>0</v>
      </c>
      <c r="X32" s="31">
        <f t="shared" si="4"/>
        <v>671.365654187102</v>
      </c>
      <c r="Y32" s="36">
        <f t="shared" si="5"/>
        <v>494.32975238202391</v>
      </c>
      <c r="AA32" s="69">
        <v>27</v>
      </c>
      <c r="AB32" s="31">
        <f t="shared" si="6"/>
        <v>0</v>
      </c>
      <c r="AC32" s="212">
        <f t="shared" si="7"/>
        <v>0</v>
      </c>
      <c r="AD32" s="99">
        <f t="shared" si="8"/>
        <v>0</v>
      </c>
      <c r="AE32" s="99">
        <f t="shared" si="9"/>
        <v>0</v>
      </c>
      <c r="AF32" s="197">
        <f t="shared" si="21"/>
        <v>18.401685779441969</v>
      </c>
      <c r="AG32" s="197">
        <f t="shared" si="22"/>
        <v>47.212034526324651</v>
      </c>
      <c r="AH32" s="197">
        <f t="shared" si="23"/>
        <v>6.9130282304335289</v>
      </c>
      <c r="AI32" s="202">
        <f t="shared" si="36"/>
        <v>72.526748536200145</v>
      </c>
      <c r="AK32" s="69">
        <v>27</v>
      </c>
      <c r="AL32" s="31">
        <f t="shared" si="10"/>
        <v>0</v>
      </c>
      <c r="AM32" s="31">
        <f t="shared" si="11"/>
        <v>0</v>
      </c>
      <c r="AN32" s="31">
        <f t="shared" si="12"/>
        <v>0</v>
      </c>
      <c r="AO32" s="31">
        <f t="shared" si="13"/>
        <v>0</v>
      </c>
      <c r="AP32" s="31">
        <f t="shared" si="14"/>
        <v>0</v>
      </c>
      <c r="AQ32" s="197">
        <f t="shared" si="15"/>
        <v>0</v>
      </c>
      <c r="AR32" s="197">
        <f t="shared" si="16"/>
        <v>0</v>
      </c>
      <c r="AS32" s="197">
        <f t="shared" si="17"/>
        <v>0</v>
      </c>
      <c r="AT32" s="197">
        <f t="shared" si="18"/>
        <v>0</v>
      </c>
      <c r="AU32" s="31"/>
      <c r="AV32" s="31"/>
      <c r="AW32" s="31"/>
      <c r="AX32" s="31"/>
      <c r="AY32" s="172">
        <f t="shared" si="24"/>
        <v>106.19999999999999</v>
      </c>
    </row>
    <row r="33" spans="2:51">
      <c r="B33" s="38"/>
      <c r="C33" s="160"/>
      <c r="D33" s="141"/>
      <c r="E33" s="146"/>
      <c r="F33" s="40"/>
      <c r="G33" s="49"/>
      <c r="I33" s="53">
        <v>28</v>
      </c>
      <c r="J33" s="31">
        <f t="shared" si="25"/>
        <v>5</v>
      </c>
      <c r="K33" s="31">
        <f t="shared" si="26"/>
        <v>1.910565629709926</v>
      </c>
      <c r="L33" s="31">
        <f t="shared" si="27"/>
        <v>45</v>
      </c>
      <c r="M33" s="31">
        <f t="shared" si="28"/>
        <v>0</v>
      </c>
      <c r="N33" s="31">
        <f t="shared" si="0"/>
        <v>0</v>
      </c>
      <c r="O33" s="32">
        <f t="shared" si="1"/>
        <v>177.03590180507811</v>
      </c>
      <c r="P33" s="53">
        <v>28</v>
      </c>
      <c r="Q33" s="31">
        <f t="shared" si="19"/>
        <v>48.75</v>
      </c>
      <c r="R33" s="31">
        <f t="shared" si="29"/>
        <v>487.5</v>
      </c>
      <c r="S33" s="31">
        <f t="shared" si="30"/>
        <v>224.25</v>
      </c>
      <c r="T33" s="31">
        <f t="shared" si="2"/>
        <v>55.037571061589858</v>
      </c>
      <c r="U33" s="31">
        <f t="shared" si="20"/>
        <v>54.684340145389598</v>
      </c>
      <c r="V33" s="31">
        <f t="shared" si="3"/>
        <v>9.3333333333333339</v>
      </c>
      <c r="W33" s="31">
        <v>0</v>
      </c>
      <c r="X33" s="31">
        <f t="shared" si="4"/>
        <v>721.1573223542531</v>
      </c>
      <c r="Y33" s="36">
        <f t="shared" si="5"/>
        <v>544.12142054917501</v>
      </c>
      <c r="AA33" s="69">
        <v>28</v>
      </c>
      <c r="AB33" s="31">
        <f t="shared" si="6"/>
        <v>0</v>
      </c>
      <c r="AC33" s="212">
        <f t="shared" si="7"/>
        <v>0</v>
      </c>
      <c r="AD33" s="99">
        <f t="shared" si="8"/>
        <v>0</v>
      </c>
      <c r="AE33" s="99">
        <f t="shared" si="9"/>
        <v>0</v>
      </c>
      <c r="AF33" s="197">
        <f t="shared" si="21"/>
        <v>18.040839945227166</v>
      </c>
      <c r="AG33" s="197">
        <f t="shared" si="22"/>
        <v>45.921018959429311</v>
      </c>
      <c r="AH33" s="197">
        <f t="shared" si="23"/>
        <v>4.8882491402735875</v>
      </c>
      <c r="AI33" s="202">
        <f t="shared" si="36"/>
        <v>68.850108044930067</v>
      </c>
      <c r="AK33" s="69">
        <v>28</v>
      </c>
      <c r="AL33" s="31">
        <f t="shared" si="10"/>
        <v>0</v>
      </c>
      <c r="AM33" s="31">
        <f t="shared" si="11"/>
        <v>0</v>
      </c>
      <c r="AN33" s="31">
        <f t="shared" si="12"/>
        <v>0</v>
      </c>
      <c r="AO33" s="31">
        <f t="shared" si="13"/>
        <v>0</v>
      </c>
      <c r="AP33" s="31">
        <f t="shared" si="14"/>
        <v>0</v>
      </c>
      <c r="AQ33" s="197">
        <f t="shared" si="15"/>
        <v>0</v>
      </c>
      <c r="AR33" s="197">
        <f t="shared" si="16"/>
        <v>0</v>
      </c>
      <c r="AS33" s="197">
        <f t="shared" si="17"/>
        <v>0</v>
      </c>
      <c r="AT33" s="197">
        <f t="shared" si="18"/>
        <v>0</v>
      </c>
      <c r="AU33" s="31"/>
      <c r="AV33" s="31"/>
      <c r="AW33" s="31"/>
      <c r="AX33" s="31"/>
      <c r="AY33" s="172">
        <f t="shared" si="24"/>
        <v>106.19999999999999</v>
      </c>
    </row>
    <row r="34" spans="2:51" ht="16" thickBot="1">
      <c r="B34" s="38"/>
      <c r="C34" s="160"/>
      <c r="D34" s="141"/>
      <c r="E34" s="146"/>
      <c r="F34" s="40"/>
      <c r="G34" s="49"/>
      <c r="I34" s="53">
        <v>29</v>
      </c>
      <c r="J34" s="31">
        <f t="shared" si="25"/>
        <v>5</v>
      </c>
      <c r="K34" s="31">
        <f t="shared" si="26"/>
        <v>1.910565629709926</v>
      </c>
      <c r="L34" s="31">
        <f t="shared" si="27"/>
        <v>45</v>
      </c>
      <c r="M34" s="31">
        <f t="shared" si="28"/>
        <v>0</v>
      </c>
      <c r="N34" s="31">
        <f t="shared" si="0"/>
        <v>0</v>
      </c>
      <c r="O34" s="32">
        <f t="shared" si="1"/>
        <v>177.03590180507811</v>
      </c>
      <c r="P34" s="53">
        <v>29</v>
      </c>
      <c r="Q34" s="33">
        <f t="shared" si="19"/>
        <v>48.75</v>
      </c>
      <c r="R34" s="31">
        <f t="shared" si="29"/>
        <v>536.25</v>
      </c>
      <c r="S34" s="31">
        <f t="shared" si="30"/>
        <v>246.67500000000001</v>
      </c>
      <c r="T34" s="31">
        <f t="shared" si="2"/>
        <v>59.873388268939557</v>
      </c>
      <c r="U34" s="31">
        <f t="shared" si="20"/>
        <v>54.950032603181285</v>
      </c>
      <c r="V34" s="31">
        <f t="shared" si="3"/>
        <v>9.6666666666666661</v>
      </c>
      <c r="W34" s="31">
        <v>0</v>
      </c>
      <c r="X34" s="31">
        <f t="shared" si="4"/>
        <v>770.8330068911788</v>
      </c>
      <c r="Y34" s="36">
        <f t="shared" si="5"/>
        <v>593.79710508610071</v>
      </c>
      <c r="AA34" s="69">
        <v>29</v>
      </c>
      <c r="AB34" s="148">
        <f t="shared" si="6"/>
        <v>0</v>
      </c>
      <c r="AC34" s="212">
        <f t="shared" si="7"/>
        <v>0</v>
      </c>
      <c r="AD34" s="100">
        <f t="shared" si="8"/>
        <v>0</v>
      </c>
      <c r="AE34" s="100">
        <f t="shared" si="9"/>
        <v>0</v>
      </c>
      <c r="AF34" s="199">
        <f t="shared" si="21"/>
        <v>17.687070077727089</v>
      </c>
      <c r="AG34" s="199">
        <f t="shared" si="22"/>
        <v>44.665306281102282</v>
      </c>
      <c r="AH34" s="197">
        <f t="shared" si="23"/>
        <v>3.4565141152167649</v>
      </c>
      <c r="AI34" s="202">
        <f t="shared" si="36"/>
        <v>65.808890474046137</v>
      </c>
      <c r="AK34" s="69">
        <v>29</v>
      </c>
      <c r="AL34" s="148">
        <f t="shared" si="10"/>
        <v>0</v>
      </c>
      <c r="AM34" s="33">
        <f t="shared" si="11"/>
        <v>0</v>
      </c>
      <c r="AN34" s="33">
        <f t="shared" si="12"/>
        <v>0</v>
      </c>
      <c r="AO34" s="33">
        <f t="shared" si="13"/>
        <v>0</v>
      </c>
      <c r="AP34" s="33">
        <f t="shared" si="14"/>
        <v>0</v>
      </c>
      <c r="AQ34" s="197">
        <f t="shared" si="15"/>
        <v>0</v>
      </c>
      <c r="AR34" s="197">
        <f t="shared" si="16"/>
        <v>0</v>
      </c>
      <c r="AS34" s="197">
        <f t="shared" si="17"/>
        <v>0</v>
      </c>
      <c r="AT34" s="197">
        <f t="shared" si="18"/>
        <v>0</v>
      </c>
      <c r="AU34" s="31"/>
      <c r="AV34" s="31"/>
      <c r="AW34" s="31"/>
      <c r="AX34" s="31"/>
      <c r="AY34" s="172">
        <f t="shared" si="24"/>
        <v>106.19999999999999</v>
      </c>
    </row>
    <row r="35" spans="2:51" ht="16" thickBot="1">
      <c r="B35" s="38"/>
      <c r="C35" s="160"/>
      <c r="D35" s="141"/>
      <c r="E35" s="146"/>
      <c r="F35" s="40"/>
      <c r="G35" s="49"/>
      <c r="I35" s="85">
        <v>30</v>
      </c>
      <c r="J35" s="168">
        <f>IF($I35&lt;=$F$10,IF(AND(D8=B102,F12=C194),($F$11*$F$13+J34*50%),$F$11*$F$13+J34),)</f>
        <v>5</v>
      </c>
      <c r="K35" s="51">
        <f t="shared" si="26"/>
        <v>1.910565629709926</v>
      </c>
      <c r="L35" s="51">
        <f t="shared" si="27"/>
        <v>45</v>
      </c>
      <c r="M35" s="51">
        <f t="shared" si="28"/>
        <v>0</v>
      </c>
      <c r="N35" s="52">
        <f t="shared" si="0"/>
        <v>0</v>
      </c>
      <c r="O35" s="67">
        <f t="shared" si="1"/>
        <v>177.03590180507811</v>
      </c>
      <c r="P35" s="85">
        <v>30</v>
      </c>
      <c r="Q35" s="51">
        <f t="shared" si="19"/>
        <v>48.75</v>
      </c>
      <c r="R35" s="52">
        <f t="shared" si="29"/>
        <v>585</v>
      </c>
      <c r="S35" s="51">
        <f t="shared" si="30"/>
        <v>269.10000000000002</v>
      </c>
      <c r="T35" s="52">
        <f t="shared" si="2"/>
        <v>64.658229472790993</v>
      </c>
      <c r="U35" s="52">
        <f t="shared" si="20"/>
        <v>55.211115890829625</v>
      </c>
      <c r="V35" s="51">
        <f t="shared" si="3"/>
        <v>10</v>
      </c>
      <c r="W35" s="52">
        <v>0</v>
      </c>
      <c r="X35" s="67">
        <f t="shared" si="4"/>
        <v>820.40300793148629</v>
      </c>
      <c r="Y35" s="63">
        <f t="shared" si="5"/>
        <v>643.3671061264082</v>
      </c>
      <c r="AA35" s="71">
        <v>30</v>
      </c>
      <c r="AB35" s="148">
        <f t="shared" si="6"/>
        <v>0</v>
      </c>
      <c r="AC35" s="212">
        <f t="shared" si="7"/>
        <v>0</v>
      </c>
      <c r="AD35" s="100">
        <f t="shared" si="8"/>
        <v>0</v>
      </c>
      <c r="AE35" s="100">
        <f t="shared" si="9"/>
        <v>0</v>
      </c>
      <c r="AF35" s="203">
        <f t="shared" si="21"/>
        <v>17.340237421550377</v>
      </c>
      <c r="AG35" s="198">
        <f t="shared" si="22"/>
        <v>43.443931131999165</v>
      </c>
      <c r="AH35" s="204">
        <f t="shared" si="23"/>
        <v>2.4441245701367942</v>
      </c>
      <c r="AI35" s="205">
        <f t="shared" si="36"/>
        <v>63.228293123686335</v>
      </c>
      <c r="AK35" s="71">
        <v>30</v>
      </c>
      <c r="AL35" s="148">
        <f t="shared" si="10"/>
        <v>0</v>
      </c>
      <c r="AM35" s="33">
        <f t="shared" si="11"/>
        <v>0</v>
      </c>
      <c r="AN35" s="33">
        <f t="shared" si="12"/>
        <v>0</v>
      </c>
      <c r="AO35" s="33">
        <f t="shared" si="13"/>
        <v>0</v>
      </c>
      <c r="AP35" s="33">
        <f t="shared" si="14"/>
        <v>0</v>
      </c>
      <c r="AQ35" s="198">
        <f t="shared" si="15"/>
        <v>0</v>
      </c>
      <c r="AR35" s="198">
        <f t="shared" si="16"/>
        <v>0</v>
      </c>
      <c r="AS35" s="198">
        <f t="shared" si="17"/>
        <v>0</v>
      </c>
      <c r="AT35" s="198">
        <f t="shared" si="18"/>
        <v>0</v>
      </c>
      <c r="AU35" s="51"/>
      <c r="AV35" s="51"/>
      <c r="AW35" s="51"/>
      <c r="AX35" s="51"/>
      <c r="AY35" s="174">
        <f t="shared" si="24"/>
        <v>106.19999999999999</v>
      </c>
    </row>
    <row r="36" spans="2:51">
      <c r="B36" s="38"/>
      <c r="C36" s="160"/>
      <c r="D36" s="141"/>
      <c r="E36" s="146"/>
      <c r="F36" s="40"/>
      <c r="G36" s="49"/>
      <c r="I36" s="53">
        <v>31</v>
      </c>
      <c r="J36" s="31">
        <f t="shared" si="25"/>
        <v>0</v>
      </c>
      <c r="K36" s="31">
        <f t="shared" si="26"/>
        <v>0</v>
      </c>
      <c r="L36" s="31">
        <f t="shared" si="27"/>
        <v>0</v>
      </c>
      <c r="M36" s="31">
        <f t="shared" si="28"/>
        <v>0</v>
      </c>
      <c r="N36" s="31">
        <f t="shared" si="0"/>
        <v>0</v>
      </c>
      <c r="O36" s="32">
        <f t="shared" si="1"/>
        <v>0</v>
      </c>
      <c r="P36" s="53">
        <v>31</v>
      </c>
      <c r="Q36" s="31">
        <f t="shared" si="19"/>
        <v>0</v>
      </c>
      <c r="R36" s="31">
        <f t="shared" si="29"/>
        <v>0</v>
      </c>
      <c r="S36" s="31">
        <f t="shared" si="30"/>
        <v>0</v>
      </c>
      <c r="T36" s="31">
        <f t="shared" si="2"/>
        <v>0</v>
      </c>
      <c r="U36" s="31">
        <f t="shared" si="20"/>
        <v>0</v>
      </c>
      <c r="V36" s="31">
        <f t="shared" si="3"/>
        <v>0</v>
      </c>
      <c r="W36" s="31">
        <v>0</v>
      </c>
      <c r="X36" s="31">
        <f t="shared" si="4"/>
        <v>0</v>
      </c>
      <c r="Y36" s="36">
        <f t="shared" si="5"/>
        <v>0</v>
      </c>
      <c r="AA36" s="69">
        <v>31</v>
      </c>
      <c r="AB36" s="31">
        <f t="shared" si="6"/>
        <v>0</v>
      </c>
      <c r="AC36" s="212">
        <f t="shared" si="7"/>
        <v>0</v>
      </c>
      <c r="AD36" s="99">
        <f t="shared" si="8"/>
        <v>0</v>
      </c>
      <c r="AE36" s="99">
        <f t="shared" si="9"/>
        <v>0</v>
      </c>
      <c r="AF36" s="197">
        <f t="shared" si="21"/>
        <v>0</v>
      </c>
      <c r="AG36" s="197">
        <f t="shared" si="22"/>
        <v>0</v>
      </c>
      <c r="AH36" s="197">
        <f t="shared" si="23"/>
        <v>0</v>
      </c>
      <c r="AI36" s="202">
        <f t="shared" si="36"/>
        <v>0</v>
      </c>
      <c r="AK36" s="69">
        <v>31</v>
      </c>
      <c r="AL36" s="31">
        <f t="shared" si="10"/>
        <v>0</v>
      </c>
      <c r="AM36" s="31">
        <f t="shared" si="11"/>
        <v>0</v>
      </c>
      <c r="AN36" s="31">
        <f t="shared" si="12"/>
        <v>0</v>
      </c>
      <c r="AO36" s="31">
        <f t="shared" si="13"/>
        <v>0</v>
      </c>
      <c r="AP36" s="31">
        <f t="shared" si="14"/>
        <v>0</v>
      </c>
      <c r="AQ36" s="197">
        <f t="shared" ref="AQ36:AQ99" si="38">IF($AK36&lt;=$F$18,$AL36*AM36,)</f>
        <v>0</v>
      </c>
      <c r="AR36" s="197">
        <f t="shared" ref="AR36:AR99" si="39">IF($AK36&lt;=$F$18,$AL36*AN36,)</f>
        <v>0</v>
      </c>
      <c r="AS36" s="197">
        <f t="shared" ref="AS36:AS99" si="40">IF($AK36&lt;=$F$18,$AL36*AO36,)</f>
        <v>0</v>
      </c>
      <c r="AT36" s="197">
        <f t="shared" ref="AT36:AT99" si="41">IF($AK36&lt;=$F$18,$AL36*AP36,)</f>
        <v>0</v>
      </c>
      <c r="AU36" s="31"/>
      <c r="AV36" s="31"/>
      <c r="AW36" s="31"/>
      <c r="AX36" s="31"/>
      <c r="AY36" s="74"/>
    </row>
    <row r="37" spans="2:51">
      <c r="B37" s="38"/>
      <c r="C37" s="160"/>
      <c r="D37" s="141"/>
      <c r="E37" s="146"/>
      <c r="F37" s="40"/>
      <c r="G37" s="49"/>
      <c r="I37" s="53">
        <v>32</v>
      </c>
      <c r="J37" s="31">
        <f t="shared" si="25"/>
        <v>0</v>
      </c>
      <c r="K37" s="31">
        <f t="shared" si="26"/>
        <v>0</v>
      </c>
      <c r="L37" s="31">
        <f t="shared" si="27"/>
        <v>0</v>
      </c>
      <c r="M37" s="31">
        <f t="shared" si="28"/>
        <v>0</v>
      </c>
      <c r="N37" s="31">
        <f t="shared" si="0"/>
        <v>0</v>
      </c>
      <c r="O37" s="32">
        <f t="shared" si="1"/>
        <v>0</v>
      </c>
      <c r="P37" s="53">
        <v>32</v>
      </c>
      <c r="Q37" s="31">
        <f t="shared" si="19"/>
        <v>0</v>
      </c>
      <c r="R37" s="31">
        <f t="shared" si="29"/>
        <v>0</v>
      </c>
      <c r="S37" s="31">
        <f t="shared" si="30"/>
        <v>0</v>
      </c>
      <c r="T37" s="31">
        <f t="shared" si="2"/>
        <v>0</v>
      </c>
      <c r="U37" s="31">
        <f t="shared" si="20"/>
        <v>0</v>
      </c>
      <c r="V37" s="31">
        <f t="shared" si="3"/>
        <v>0</v>
      </c>
      <c r="W37" s="31">
        <v>0</v>
      </c>
      <c r="X37" s="31">
        <f t="shared" si="4"/>
        <v>0</v>
      </c>
      <c r="Y37" s="36">
        <f t="shared" si="5"/>
        <v>0</v>
      </c>
      <c r="AA37" s="69">
        <v>32</v>
      </c>
      <c r="AB37" s="31">
        <f t="shared" si="6"/>
        <v>0</v>
      </c>
      <c r="AC37" s="212">
        <f t="shared" si="7"/>
        <v>0</v>
      </c>
      <c r="AD37" s="99">
        <f t="shared" si="8"/>
        <v>0</v>
      </c>
      <c r="AE37" s="99">
        <f t="shared" si="9"/>
        <v>0</v>
      </c>
      <c r="AF37" s="197">
        <f t="shared" si="21"/>
        <v>0</v>
      </c>
      <c r="AG37" s="197">
        <f t="shared" si="22"/>
        <v>0</v>
      </c>
      <c r="AH37" s="197">
        <f t="shared" si="23"/>
        <v>0</v>
      </c>
      <c r="AI37" s="202">
        <f t="shared" si="36"/>
        <v>0</v>
      </c>
      <c r="AK37" s="69">
        <v>32</v>
      </c>
      <c r="AL37" s="31">
        <f t="shared" si="10"/>
        <v>0</v>
      </c>
      <c r="AM37" s="31">
        <f t="shared" si="11"/>
        <v>0</v>
      </c>
      <c r="AN37" s="31">
        <f t="shared" si="12"/>
        <v>0</v>
      </c>
      <c r="AO37" s="31">
        <f t="shared" si="13"/>
        <v>0</v>
      </c>
      <c r="AP37" s="31">
        <f t="shared" si="14"/>
        <v>0</v>
      </c>
      <c r="AQ37" s="197">
        <f t="shared" si="38"/>
        <v>0</v>
      </c>
      <c r="AR37" s="197">
        <f t="shared" si="39"/>
        <v>0</v>
      </c>
      <c r="AS37" s="197">
        <f t="shared" si="40"/>
        <v>0</v>
      </c>
      <c r="AT37" s="197">
        <f t="shared" si="41"/>
        <v>0</v>
      </c>
      <c r="AU37" s="31"/>
      <c r="AV37" s="31"/>
      <c r="AW37" s="31"/>
      <c r="AX37" s="31"/>
      <c r="AY37" s="74"/>
    </row>
    <row r="38" spans="2:51">
      <c r="B38" s="38"/>
      <c r="C38" s="160"/>
      <c r="D38" s="141"/>
      <c r="E38" s="146"/>
      <c r="F38" s="40"/>
      <c r="G38" s="49"/>
      <c r="I38" s="53">
        <v>33</v>
      </c>
      <c r="J38" s="31">
        <f t="shared" si="25"/>
        <v>0</v>
      </c>
      <c r="K38" s="31">
        <f t="shared" si="26"/>
        <v>0</v>
      </c>
      <c r="L38" s="31">
        <f t="shared" si="27"/>
        <v>0</v>
      </c>
      <c r="M38" s="31">
        <f t="shared" si="28"/>
        <v>0</v>
      </c>
      <c r="N38" s="31">
        <f t="shared" si="0"/>
        <v>0</v>
      </c>
      <c r="O38" s="32">
        <f t="shared" si="1"/>
        <v>0</v>
      </c>
      <c r="P38" s="53">
        <v>33</v>
      </c>
      <c r="Q38" s="31">
        <f t="shared" si="19"/>
        <v>0</v>
      </c>
      <c r="R38" s="31">
        <f t="shared" si="29"/>
        <v>0</v>
      </c>
      <c r="S38" s="31">
        <f t="shared" si="30"/>
        <v>0</v>
      </c>
      <c r="T38" s="31">
        <f t="shared" si="2"/>
        <v>0</v>
      </c>
      <c r="U38" s="31">
        <f t="shared" si="20"/>
        <v>0</v>
      </c>
      <c r="V38" s="31">
        <f t="shared" si="3"/>
        <v>0</v>
      </c>
      <c r="W38" s="31">
        <v>0</v>
      </c>
      <c r="X38" s="31">
        <f t="shared" si="4"/>
        <v>0</v>
      </c>
      <c r="Y38" s="36">
        <f t="shared" si="5"/>
        <v>0</v>
      </c>
      <c r="AA38" s="69">
        <v>33</v>
      </c>
      <c r="AB38" s="31">
        <f t="shared" si="6"/>
        <v>0</v>
      </c>
      <c r="AC38" s="212">
        <f t="shared" si="7"/>
        <v>0</v>
      </c>
      <c r="AD38" s="99">
        <f t="shared" si="8"/>
        <v>0</v>
      </c>
      <c r="AE38" s="99">
        <f t="shared" si="9"/>
        <v>0</v>
      </c>
      <c r="AF38" s="197">
        <f t="shared" ref="AF38:AF69" si="42">IF(OR(AA38&lt;=$F$18,AA38&lt;=30),EXP(-LN(2)/$D$105)*AF37+((1-EXP(-LN(2)/$D$105))/(LN(2)/$D$105))*$AB38*AC38*0.475*$F$19*44/12,)</f>
        <v>0</v>
      </c>
      <c r="AG38" s="197">
        <f t="shared" ref="AG38:AG69" si="43">IF(OR(AA38&lt;=$F$18,AA38&lt;=30),EXP(-LN(2)/$D$107)*AG37+((1-EXP(-LN(2)/$D$107))/(LN(2)/$D$107))*$AB38*AD38*0.475*$F$19*44/12,)</f>
        <v>0</v>
      </c>
      <c r="AH38" s="197">
        <f t="shared" ref="AH38:AH69" si="44">IF(OR(AA38&lt;=$F$18,AA38&lt;=30),EXP(-LN(2)/$D$106)*AH37+((1-EXP(-LN(2)/$D$106))/(LN(2)/$D$106))*$AB38*AE38*0.475*$F$19*44/12,)</f>
        <v>0</v>
      </c>
      <c r="AI38" s="202">
        <f t="shared" si="36"/>
        <v>0</v>
      </c>
      <c r="AK38" s="69">
        <v>33</v>
      </c>
      <c r="AL38" s="31">
        <f t="shared" si="10"/>
        <v>0</v>
      </c>
      <c r="AM38" s="31">
        <f t="shared" si="11"/>
        <v>0</v>
      </c>
      <c r="AN38" s="31">
        <f t="shared" si="12"/>
        <v>0</v>
      </c>
      <c r="AO38" s="31">
        <f t="shared" si="13"/>
        <v>0</v>
      </c>
      <c r="AP38" s="31">
        <f t="shared" si="14"/>
        <v>0</v>
      </c>
      <c r="AQ38" s="197">
        <f t="shared" si="38"/>
        <v>0</v>
      </c>
      <c r="AR38" s="197">
        <f t="shared" si="39"/>
        <v>0</v>
      </c>
      <c r="AS38" s="197">
        <f t="shared" si="40"/>
        <v>0</v>
      </c>
      <c r="AT38" s="197">
        <f t="shared" si="41"/>
        <v>0</v>
      </c>
      <c r="AU38" s="31"/>
      <c r="AV38" s="31"/>
      <c r="AW38" s="31"/>
      <c r="AX38" s="31"/>
      <c r="AY38" s="74"/>
    </row>
    <row r="39" spans="2:51">
      <c r="B39" s="38"/>
      <c r="C39" s="160"/>
      <c r="D39" s="141"/>
      <c r="E39" s="146"/>
      <c r="F39" s="40"/>
      <c r="G39" s="49"/>
      <c r="I39" s="53">
        <v>34</v>
      </c>
      <c r="J39" s="31">
        <f t="shared" si="25"/>
        <v>0</v>
      </c>
      <c r="K39" s="31">
        <f t="shared" si="26"/>
        <v>0</v>
      </c>
      <c r="L39" s="31">
        <f t="shared" si="27"/>
        <v>0</v>
      </c>
      <c r="M39" s="31">
        <f t="shared" si="28"/>
        <v>0</v>
      </c>
      <c r="N39" s="31">
        <f t="shared" si="0"/>
        <v>0</v>
      </c>
      <c r="O39" s="32">
        <f t="shared" si="1"/>
        <v>0</v>
      </c>
      <c r="P39" s="53">
        <v>34</v>
      </c>
      <c r="Q39" s="31">
        <f t="shared" si="19"/>
        <v>0</v>
      </c>
      <c r="R39" s="31">
        <f t="shared" si="29"/>
        <v>0</v>
      </c>
      <c r="S39" s="31">
        <f t="shared" si="30"/>
        <v>0</v>
      </c>
      <c r="T39" s="31">
        <f t="shared" si="2"/>
        <v>0</v>
      </c>
      <c r="U39" s="31">
        <f t="shared" si="20"/>
        <v>0</v>
      </c>
      <c r="V39" s="31">
        <f t="shared" si="3"/>
        <v>0</v>
      </c>
      <c r="W39" s="31">
        <v>0</v>
      </c>
      <c r="X39" s="31">
        <f t="shared" si="4"/>
        <v>0</v>
      </c>
      <c r="Y39" s="36">
        <f t="shared" si="5"/>
        <v>0</v>
      </c>
      <c r="AA39" s="69">
        <v>34</v>
      </c>
      <c r="AB39" s="31">
        <f t="shared" si="6"/>
        <v>0</v>
      </c>
      <c r="AC39" s="212">
        <f t="shared" si="7"/>
        <v>0</v>
      </c>
      <c r="AD39" s="99">
        <f t="shared" si="8"/>
        <v>0</v>
      </c>
      <c r="AE39" s="99">
        <f t="shared" si="9"/>
        <v>0</v>
      </c>
      <c r="AF39" s="197">
        <f t="shared" si="42"/>
        <v>0</v>
      </c>
      <c r="AG39" s="197">
        <f t="shared" si="43"/>
        <v>0</v>
      </c>
      <c r="AH39" s="197">
        <f t="shared" si="44"/>
        <v>0</v>
      </c>
      <c r="AI39" s="202">
        <f t="shared" si="36"/>
        <v>0</v>
      </c>
      <c r="AK39" s="69">
        <v>34</v>
      </c>
      <c r="AL39" s="31">
        <f t="shared" si="10"/>
        <v>0</v>
      </c>
      <c r="AM39" s="31">
        <f t="shared" si="11"/>
        <v>0</v>
      </c>
      <c r="AN39" s="31">
        <f t="shared" si="12"/>
        <v>0</v>
      </c>
      <c r="AO39" s="31">
        <f t="shared" si="13"/>
        <v>0</v>
      </c>
      <c r="AP39" s="31">
        <f t="shared" si="14"/>
        <v>0</v>
      </c>
      <c r="AQ39" s="197">
        <f t="shared" si="38"/>
        <v>0</v>
      </c>
      <c r="AR39" s="197">
        <f t="shared" si="39"/>
        <v>0</v>
      </c>
      <c r="AS39" s="197">
        <f t="shared" si="40"/>
        <v>0</v>
      </c>
      <c r="AT39" s="197">
        <f t="shared" si="41"/>
        <v>0</v>
      </c>
      <c r="AU39" s="31"/>
      <c r="AV39" s="31"/>
      <c r="AW39" s="31"/>
      <c r="AX39" s="31"/>
      <c r="AY39" s="74"/>
    </row>
    <row r="40" spans="2:51">
      <c r="B40" s="38"/>
      <c r="C40" s="160"/>
      <c r="D40" s="141"/>
      <c r="E40" s="146"/>
      <c r="F40" s="40"/>
      <c r="G40" s="49"/>
      <c r="I40" s="53">
        <v>35</v>
      </c>
      <c r="J40" s="31">
        <f t="shared" si="25"/>
        <v>0</v>
      </c>
      <c r="K40" s="31">
        <f t="shared" si="26"/>
        <v>0</v>
      </c>
      <c r="L40" s="31">
        <f t="shared" si="27"/>
        <v>0</v>
      </c>
      <c r="M40" s="31">
        <f t="shared" si="28"/>
        <v>0</v>
      </c>
      <c r="N40" s="31">
        <f t="shared" si="0"/>
        <v>0</v>
      </c>
      <c r="O40" s="32">
        <f t="shared" si="1"/>
        <v>0</v>
      </c>
      <c r="P40" s="53">
        <v>35</v>
      </c>
      <c r="Q40" s="31">
        <f t="shared" si="19"/>
        <v>0</v>
      </c>
      <c r="R40" s="31">
        <f t="shared" si="29"/>
        <v>0</v>
      </c>
      <c r="S40" s="31">
        <f t="shared" si="30"/>
        <v>0</v>
      </c>
      <c r="T40" s="31">
        <f t="shared" si="2"/>
        <v>0</v>
      </c>
      <c r="U40" s="31">
        <f t="shared" si="20"/>
        <v>0</v>
      </c>
      <c r="V40" s="31">
        <f t="shared" si="3"/>
        <v>0</v>
      </c>
      <c r="W40" s="31">
        <v>0</v>
      </c>
      <c r="X40" s="31">
        <f t="shared" si="4"/>
        <v>0</v>
      </c>
      <c r="Y40" s="36">
        <f t="shared" si="5"/>
        <v>0</v>
      </c>
      <c r="AA40" s="69">
        <v>35</v>
      </c>
      <c r="AB40" s="31">
        <f t="shared" si="6"/>
        <v>0</v>
      </c>
      <c r="AC40" s="212">
        <f t="shared" si="7"/>
        <v>0</v>
      </c>
      <c r="AD40" s="99">
        <f t="shared" si="8"/>
        <v>0</v>
      </c>
      <c r="AE40" s="99">
        <f t="shared" si="9"/>
        <v>0</v>
      </c>
      <c r="AF40" s="197">
        <f t="shared" si="42"/>
        <v>0</v>
      </c>
      <c r="AG40" s="197">
        <f t="shared" si="43"/>
        <v>0</v>
      </c>
      <c r="AH40" s="197">
        <f t="shared" si="44"/>
        <v>0</v>
      </c>
      <c r="AI40" s="202">
        <f t="shared" si="36"/>
        <v>0</v>
      </c>
      <c r="AK40" s="69">
        <v>35</v>
      </c>
      <c r="AL40" s="31">
        <f t="shared" si="10"/>
        <v>0</v>
      </c>
      <c r="AM40" s="31">
        <f t="shared" si="11"/>
        <v>0</v>
      </c>
      <c r="AN40" s="31">
        <f t="shared" si="12"/>
        <v>0</v>
      </c>
      <c r="AO40" s="31">
        <f t="shared" si="13"/>
        <v>0</v>
      </c>
      <c r="AP40" s="31">
        <f t="shared" si="14"/>
        <v>0</v>
      </c>
      <c r="AQ40" s="197">
        <f t="shared" si="38"/>
        <v>0</v>
      </c>
      <c r="AR40" s="197">
        <f t="shared" si="39"/>
        <v>0</v>
      </c>
      <c r="AS40" s="197">
        <f t="shared" si="40"/>
        <v>0</v>
      </c>
      <c r="AT40" s="197">
        <f t="shared" si="41"/>
        <v>0</v>
      </c>
      <c r="AU40" s="31"/>
      <c r="AV40" s="31"/>
      <c r="AW40" s="31"/>
      <c r="AX40" s="31"/>
      <c r="AY40" s="74"/>
    </row>
    <row r="41" spans="2:51">
      <c r="B41" s="38"/>
      <c r="C41" s="160"/>
      <c r="D41" s="141"/>
      <c r="E41" s="146"/>
      <c r="F41" s="40"/>
      <c r="G41" s="49"/>
      <c r="I41" s="53">
        <v>36</v>
      </c>
      <c r="J41" s="31">
        <f t="shared" si="25"/>
        <v>0</v>
      </c>
      <c r="K41" s="31">
        <f t="shared" si="26"/>
        <v>0</v>
      </c>
      <c r="L41" s="31">
        <f t="shared" si="27"/>
        <v>0</v>
      </c>
      <c r="M41" s="31">
        <f t="shared" si="28"/>
        <v>0</v>
      </c>
      <c r="N41" s="31">
        <f t="shared" si="0"/>
        <v>0</v>
      </c>
      <c r="O41" s="32">
        <f t="shared" si="1"/>
        <v>0</v>
      </c>
      <c r="P41" s="53">
        <v>36</v>
      </c>
      <c r="Q41" s="31">
        <f t="shared" si="19"/>
        <v>0</v>
      </c>
      <c r="R41" s="31">
        <f t="shared" si="29"/>
        <v>0</v>
      </c>
      <c r="S41" s="31">
        <f t="shared" si="30"/>
        <v>0</v>
      </c>
      <c r="T41" s="31">
        <f t="shared" si="2"/>
        <v>0</v>
      </c>
      <c r="U41" s="31">
        <f t="shared" si="20"/>
        <v>0</v>
      </c>
      <c r="V41" s="31">
        <f t="shared" si="3"/>
        <v>0</v>
      </c>
      <c r="W41" s="31">
        <v>0</v>
      </c>
      <c r="X41" s="31">
        <f t="shared" si="4"/>
        <v>0</v>
      </c>
      <c r="Y41" s="36">
        <f t="shared" si="5"/>
        <v>0</v>
      </c>
      <c r="AA41" s="69">
        <v>36</v>
      </c>
      <c r="AB41" s="31">
        <f t="shared" si="6"/>
        <v>0</v>
      </c>
      <c r="AC41" s="212">
        <f t="shared" si="7"/>
        <v>0</v>
      </c>
      <c r="AD41" s="99">
        <f t="shared" si="8"/>
        <v>0</v>
      </c>
      <c r="AE41" s="99">
        <f t="shared" si="9"/>
        <v>0</v>
      </c>
      <c r="AF41" s="197">
        <f t="shared" si="42"/>
        <v>0</v>
      </c>
      <c r="AG41" s="197">
        <f t="shared" si="43"/>
        <v>0</v>
      </c>
      <c r="AH41" s="197">
        <f t="shared" si="44"/>
        <v>0</v>
      </c>
      <c r="AI41" s="202">
        <f t="shared" si="36"/>
        <v>0</v>
      </c>
      <c r="AK41" s="69">
        <v>36</v>
      </c>
      <c r="AL41" s="31">
        <f t="shared" si="10"/>
        <v>0</v>
      </c>
      <c r="AM41" s="31">
        <f t="shared" si="11"/>
        <v>0</v>
      </c>
      <c r="AN41" s="31">
        <f t="shared" si="12"/>
        <v>0</v>
      </c>
      <c r="AO41" s="31">
        <f t="shared" si="13"/>
        <v>0</v>
      </c>
      <c r="AP41" s="31">
        <f t="shared" si="14"/>
        <v>0</v>
      </c>
      <c r="AQ41" s="197">
        <f t="shared" si="38"/>
        <v>0</v>
      </c>
      <c r="AR41" s="197">
        <f t="shared" si="39"/>
        <v>0</v>
      </c>
      <c r="AS41" s="197">
        <f t="shared" si="40"/>
        <v>0</v>
      </c>
      <c r="AT41" s="197">
        <f t="shared" si="41"/>
        <v>0</v>
      </c>
      <c r="AU41" s="31"/>
      <c r="AV41" s="31"/>
      <c r="AW41" s="31"/>
      <c r="AX41" s="31"/>
      <c r="AY41" s="74"/>
    </row>
    <row r="42" spans="2:51">
      <c r="B42" s="38"/>
      <c r="C42" s="160"/>
      <c r="D42" s="141"/>
      <c r="E42" s="146"/>
      <c r="F42" s="40"/>
      <c r="G42" s="49"/>
      <c r="I42" s="53">
        <v>37</v>
      </c>
      <c r="J42" s="31">
        <f t="shared" si="25"/>
        <v>0</v>
      </c>
      <c r="K42" s="31">
        <f t="shared" si="26"/>
        <v>0</v>
      </c>
      <c r="L42" s="31">
        <f t="shared" si="27"/>
        <v>0</v>
      </c>
      <c r="M42" s="31">
        <f t="shared" si="28"/>
        <v>0</v>
      </c>
      <c r="N42" s="31">
        <f t="shared" si="0"/>
        <v>0</v>
      </c>
      <c r="O42" s="32">
        <f t="shared" si="1"/>
        <v>0</v>
      </c>
      <c r="P42" s="53">
        <v>37</v>
      </c>
      <c r="Q42" s="31">
        <f t="shared" si="19"/>
        <v>0</v>
      </c>
      <c r="R42" s="31">
        <f t="shared" si="29"/>
        <v>0</v>
      </c>
      <c r="S42" s="31">
        <f t="shared" si="30"/>
        <v>0</v>
      </c>
      <c r="T42" s="31">
        <f t="shared" si="2"/>
        <v>0</v>
      </c>
      <c r="U42" s="31">
        <f t="shared" si="20"/>
        <v>0</v>
      </c>
      <c r="V42" s="31">
        <f t="shared" si="3"/>
        <v>0</v>
      </c>
      <c r="W42" s="31">
        <v>0</v>
      </c>
      <c r="X42" s="31">
        <f t="shared" si="4"/>
        <v>0</v>
      </c>
      <c r="Y42" s="36">
        <f t="shared" si="5"/>
        <v>0</v>
      </c>
      <c r="AA42" s="69">
        <v>37</v>
      </c>
      <c r="AB42" s="31">
        <f t="shared" si="6"/>
        <v>0</v>
      </c>
      <c r="AC42" s="212">
        <f t="shared" si="7"/>
        <v>0</v>
      </c>
      <c r="AD42" s="99">
        <f t="shared" si="8"/>
        <v>0</v>
      </c>
      <c r="AE42" s="99">
        <f t="shared" si="9"/>
        <v>0</v>
      </c>
      <c r="AF42" s="197">
        <f t="shared" si="42"/>
        <v>0</v>
      </c>
      <c r="AG42" s="197">
        <f t="shared" si="43"/>
        <v>0</v>
      </c>
      <c r="AH42" s="197">
        <f t="shared" si="44"/>
        <v>0</v>
      </c>
      <c r="AI42" s="202">
        <f t="shared" si="36"/>
        <v>0</v>
      </c>
      <c r="AK42" s="69">
        <v>37</v>
      </c>
      <c r="AL42" s="31">
        <f t="shared" si="10"/>
        <v>0</v>
      </c>
      <c r="AM42" s="31">
        <f t="shared" si="11"/>
        <v>0</v>
      </c>
      <c r="AN42" s="31">
        <f t="shared" si="12"/>
        <v>0</v>
      </c>
      <c r="AO42" s="31">
        <f t="shared" si="13"/>
        <v>0</v>
      </c>
      <c r="AP42" s="31">
        <f t="shared" si="14"/>
        <v>0</v>
      </c>
      <c r="AQ42" s="197">
        <f t="shared" si="38"/>
        <v>0</v>
      </c>
      <c r="AR42" s="197">
        <f t="shared" si="39"/>
        <v>0</v>
      </c>
      <c r="AS42" s="197">
        <f t="shared" si="40"/>
        <v>0</v>
      </c>
      <c r="AT42" s="197">
        <f t="shared" si="41"/>
        <v>0</v>
      </c>
      <c r="AU42" s="31"/>
      <c r="AV42" s="31"/>
      <c r="AW42" s="31"/>
      <c r="AX42" s="31"/>
      <c r="AY42" s="74"/>
    </row>
    <row r="43" spans="2:51">
      <c r="B43" s="38"/>
      <c r="C43" s="160"/>
      <c r="D43" s="141"/>
      <c r="E43" s="146"/>
      <c r="F43" s="40"/>
      <c r="G43" s="49"/>
      <c r="I43" s="53">
        <v>38</v>
      </c>
      <c r="J43" s="31">
        <f t="shared" si="25"/>
        <v>0</v>
      </c>
      <c r="K43" s="31">
        <f t="shared" si="26"/>
        <v>0</v>
      </c>
      <c r="L43" s="31">
        <f t="shared" si="27"/>
        <v>0</v>
      </c>
      <c r="M43" s="31">
        <f t="shared" si="28"/>
        <v>0</v>
      </c>
      <c r="N43" s="31">
        <f t="shared" si="0"/>
        <v>0</v>
      </c>
      <c r="O43" s="32">
        <f t="shared" si="1"/>
        <v>0</v>
      </c>
      <c r="P43" s="53">
        <v>38</v>
      </c>
      <c r="Q43" s="31">
        <f t="shared" si="19"/>
        <v>0</v>
      </c>
      <c r="R43" s="31">
        <f t="shared" si="29"/>
        <v>0</v>
      </c>
      <c r="S43" s="31">
        <f t="shared" si="30"/>
        <v>0</v>
      </c>
      <c r="T43" s="31">
        <f t="shared" si="2"/>
        <v>0</v>
      </c>
      <c r="U43" s="31">
        <f t="shared" si="20"/>
        <v>0</v>
      </c>
      <c r="V43" s="31">
        <f t="shared" si="3"/>
        <v>0</v>
      </c>
      <c r="W43" s="31">
        <v>0</v>
      </c>
      <c r="X43" s="31">
        <f t="shared" si="4"/>
        <v>0</v>
      </c>
      <c r="Y43" s="36">
        <f t="shared" si="5"/>
        <v>0</v>
      </c>
      <c r="AA43" s="69">
        <v>38</v>
      </c>
      <c r="AB43" s="31">
        <f t="shared" si="6"/>
        <v>0</v>
      </c>
      <c r="AC43" s="212">
        <f t="shared" si="7"/>
        <v>0</v>
      </c>
      <c r="AD43" s="99">
        <f t="shared" si="8"/>
        <v>0</v>
      </c>
      <c r="AE43" s="99">
        <f t="shared" si="9"/>
        <v>0</v>
      </c>
      <c r="AF43" s="197">
        <f t="shared" si="42"/>
        <v>0</v>
      </c>
      <c r="AG43" s="197">
        <f t="shared" si="43"/>
        <v>0</v>
      </c>
      <c r="AH43" s="197">
        <f t="shared" si="44"/>
        <v>0</v>
      </c>
      <c r="AI43" s="202">
        <f t="shared" si="36"/>
        <v>0</v>
      </c>
      <c r="AK43" s="69">
        <v>38</v>
      </c>
      <c r="AL43" s="31">
        <f t="shared" si="10"/>
        <v>0</v>
      </c>
      <c r="AM43" s="31">
        <f t="shared" si="11"/>
        <v>0</v>
      </c>
      <c r="AN43" s="31">
        <f t="shared" si="12"/>
        <v>0</v>
      </c>
      <c r="AO43" s="31">
        <f t="shared" si="13"/>
        <v>0</v>
      </c>
      <c r="AP43" s="31">
        <f t="shared" si="14"/>
        <v>0</v>
      </c>
      <c r="AQ43" s="197">
        <f t="shared" si="38"/>
        <v>0</v>
      </c>
      <c r="AR43" s="197">
        <f t="shared" si="39"/>
        <v>0</v>
      </c>
      <c r="AS43" s="197">
        <f t="shared" si="40"/>
        <v>0</v>
      </c>
      <c r="AT43" s="197">
        <f t="shared" si="41"/>
        <v>0</v>
      </c>
      <c r="AU43" s="31"/>
      <c r="AV43" s="31"/>
      <c r="AW43" s="31"/>
      <c r="AX43" s="31"/>
      <c r="AY43" s="74"/>
    </row>
    <row r="44" spans="2:51">
      <c r="B44" s="38"/>
      <c r="C44" s="160"/>
      <c r="D44" s="141"/>
      <c r="E44" s="146"/>
      <c r="F44" s="40"/>
      <c r="G44" s="49"/>
      <c r="I44" s="53">
        <v>39</v>
      </c>
      <c r="J44" s="31">
        <f t="shared" si="25"/>
        <v>0</v>
      </c>
      <c r="K44" s="31">
        <f t="shared" si="26"/>
        <v>0</v>
      </c>
      <c r="L44" s="31">
        <f t="shared" si="27"/>
        <v>0</v>
      </c>
      <c r="M44" s="31">
        <f t="shared" si="28"/>
        <v>0</v>
      </c>
      <c r="N44" s="31">
        <f t="shared" si="0"/>
        <v>0</v>
      </c>
      <c r="O44" s="32">
        <f t="shared" si="1"/>
        <v>0</v>
      </c>
      <c r="P44" s="53">
        <v>39</v>
      </c>
      <c r="Q44" s="31">
        <f t="shared" si="19"/>
        <v>0</v>
      </c>
      <c r="R44" s="31">
        <f t="shared" si="29"/>
        <v>0</v>
      </c>
      <c r="S44" s="31">
        <f t="shared" si="30"/>
        <v>0</v>
      </c>
      <c r="T44" s="31">
        <f t="shared" si="2"/>
        <v>0</v>
      </c>
      <c r="U44" s="31">
        <f t="shared" si="20"/>
        <v>0</v>
      </c>
      <c r="V44" s="31">
        <f t="shared" si="3"/>
        <v>0</v>
      </c>
      <c r="W44" s="31">
        <v>0</v>
      </c>
      <c r="X44" s="31">
        <f t="shared" si="4"/>
        <v>0</v>
      </c>
      <c r="Y44" s="36">
        <f t="shared" si="5"/>
        <v>0</v>
      </c>
      <c r="AA44" s="69">
        <v>39</v>
      </c>
      <c r="AB44" s="31">
        <f t="shared" si="6"/>
        <v>0</v>
      </c>
      <c r="AC44" s="212">
        <f t="shared" si="7"/>
        <v>0</v>
      </c>
      <c r="AD44" s="99">
        <f t="shared" si="8"/>
        <v>0</v>
      </c>
      <c r="AE44" s="99">
        <f t="shared" si="9"/>
        <v>0</v>
      </c>
      <c r="AF44" s="197">
        <f t="shared" si="42"/>
        <v>0</v>
      </c>
      <c r="AG44" s="197">
        <f t="shared" si="43"/>
        <v>0</v>
      </c>
      <c r="AH44" s="197">
        <f t="shared" si="44"/>
        <v>0</v>
      </c>
      <c r="AI44" s="202">
        <f t="shared" si="36"/>
        <v>0</v>
      </c>
      <c r="AK44" s="69">
        <v>39</v>
      </c>
      <c r="AL44" s="31">
        <f t="shared" si="10"/>
        <v>0</v>
      </c>
      <c r="AM44" s="31">
        <f t="shared" si="11"/>
        <v>0</v>
      </c>
      <c r="AN44" s="31">
        <f t="shared" si="12"/>
        <v>0</v>
      </c>
      <c r="AO44" s="31">
        <f t="shared" si="13"/>
        <v>0</v>
      </c>
      <c r="AP44" s="31">
        <f t="shared" si="14"/>
        <v>0</v>
      </c>
      <c r="AQ44" s="197">
        <f t="shared" si="38"/>
        <v>0</v>
      </c>
      <c r="AR44" s="197">
        <f t="shared" si="39"/>
        <v>0</v>
      </c>
      <c r="AS44" s="197">
        <f t="shared" si="40"/>
        <v>0</v>
      </c>
      <c r="AT44" s="197">
        <f t="shared" si="41"/>
        <v>0</v>
      </c>
      <c r="AU44" s="31"/>
      <c r="AV44" s="31"/>
      <c r="AW44" s="31"/>
      <c r="AX44" s="31"/>
      <c r="AY44" s="74"/>
    </row>
    <row r="45" spans="2:51">
      <c r="B45" s="38"/>
      <c r="C45" s="160"/>
      <c r="D45" s="141"/>
      <c r="E45" s="146"/>
      <c r="F45" s="40"/>
      <c r="G45" s="49"/>
      <c r="I45" s="53">
        <v>40</v>
      </c>
      <c r="J45" s="31">
        <f t="shared" si="25"/>
        <v>0</v>
      </c>
      <c r="K45" s="31">
        <f t="shared" si="26"/>
        <v>0</v>
      </c>
      <c r="L45" s="31">
        <f t="shared" si="27"/>
        <v>0</v>
      </c>
      <c r="M45" s="31">
        <f t="shared" si="28"/>
        <v>0</v>
      </c>
      <c r="N45" s="31">
        <f t="shared" si="0"/>
        <v>0</v>
      </c>
      <c r="O45" s="32">
        <f t="shared" si="1"/>
        <v>0</v>
      </c>
      <c r="P45" s="53">
        <v>40</v>
      </c>
      <c r="Q45" s="31">
        <f t="shared" si="19"/>
        <v>0</v>
      </c>
      <c r="R45" s="31">
        <f t="shared" si="29"/>
        <v>0</v>
      </c>
      <c r="S45" s="31">
        <f t="shared" si="30"/>
        <v>0</v>
      </c>
      <c r="T45" s="31">
        <f t="shared" si="2"/>
        <v>0</v>
      </c>
      <c r="U45" s="31">
        <f t="shared" si="20"/>
        <v>0</v>
      </c>
      <c r="V45" s="31">
        <f t="shared" si="3"/>
        <v>0</v>
      </c>
      <c r="W45" s="31">
        <v>0</v>
      </c>
      <c r="X45" s="31">
        <f t="shared" si="4"/>
        <v>0</v>
      </c>
      <c r="Y45" s="36">
        <f t="shared" si="5"/>
        <v>0</v>
      </c>
      <c r="AA45" s="69">
        <v>40</v>
      </c>
      <c r="AB45" s="31">
        <f t="shared" si="6"/>
        <v>0</v>
      </c>
      <c r="AC45" s="212">
        <f t="shared" si="7"/>
        <v>0</v>
      </c>
      <c r="AD45" s="99">
        <f t="shared" si="8"/>
        <v>0</v>
      </c>
      <c r="AE45" s="99">
        <f t="shared" si="9"/>
        <v>0</v>
      </c>
      <c r="AF45" s="197">
        <f t="shared" si="42"/>
        <v>0</v>
      </c>
      <c r="AG45" s="197">
        <f t="shared" si="43"/>
        <v>0</v>
      </c>
      <c r="AH45" s="197">
        <f t="shared" si="44"/>
        <v>0</v>
      </c>
      <c r="AI45" s="202">
        <f t="shared" si="36"/>
        <v>0</v>
      </c>
      <c r="AK45" s="69">
        <v>40</v>
      </c>
      <c r="AL45" s="31">
        <f t="shared" si="10"/>
        <v>0</v>
      </c>
      <c r="AM45" s="31">
        <f t="shared" si="11"/>
        <v>0</v>
      </c>
      <c r="AN45" s="31">
        <f t="shared" si="12"/>
        <v>0</v>
      </c>
      <c r="AO45" s="31">
        <f t="shared" si="13"/>
        <v>0</v>
      </c>
      <c r="AP45" s="31">
        <f t="shared" si="14"/>
        <v>0</v>
      </c>
      <c r="AQ45" s="197">
        <f t="shared" si="38"/>
        <v>0</v>
      </c>
      <c r="AR45" s="197">
        <f t="shared" si="39"/>
        <v>0</v>
      </c>
      <c r="AS45" s="197">
        <f t="shared" si="40"/>
        <v>0</v>
      </c>
      <c r="AT45" s="197">
        <f t="shared" si="41"/>
        <v>0</v>
      </c>
      <c r="AU45" s="31"/>
      <c r="AV45" s="31"/>
      <c r="AW45" s="31"/>
      <c r="AX45" s="31"/>
      <c r="AY45" s="74"/>
    </row>
    <row r="46" spans="2:51">
      <c r="B46" s="38"/>
      <c r="C46" s="160"/>
      <c r="D46" s="141"/>
      <c r="E46" s="146"/>
      <c r="F46" s="40"/>
      <c r="G46" s="49"/>
      <c r="I46" s="53">
        <v>41</v>
      </c>
      <c r="J46" s="31">
        <f t="shared" si="25"/>
        <v>0</v>
      </c>
      <c r="K46" s="31">
        <f t="shared" si="26"/>
        <v>0</v>
      </c>
      <c r="L46" s="31">
        <f t="shared" si="27"/>
        <v>0</v>
      </c>
      <c r="M46" s="31">
        <f t="shared" si="28"/>
        <v>0</v>
      </c>
      <c r="N46" s="31">
        <f t="shared" si="0"/>
        <v>0</v>
      </c>
      <c r="O46" s="32">
        <f t="shared" si="1"/>
        <v>0</v>
      </c>
      <c r="P46" s="53">
        <v>41</v>
      </c>
      <c r="Q46" s="31">
        <f t="shared" si="19"/>
        <v>0</v>
      </c>
      <c r="R46" s="31">
        <f t="shared" si="29"/>
        <v>0</v>
      </c>
      <c r="S46" s="31">
        <f t="shared" si="30"/>
        <v>0</v>
      </c>
      <c r="T46" s="31">
        <f t="shared" si="2"/>
        <v>0</v>
      </c>
      <c r="U46" s="31">
        <f t="shared" si="20"/>
        <v>0</v>
      </c>
      <c r="V46" s="31">
        <f t="shared" si="3"/>
        <v>0</v>
      </c>
      <c r="W46" s="31">
        <v>0</v>
      </c>
      <c r="X46" s="31">
        <f t="shared" si="4"/>
        <v>0</v>
      </c>
      <c r="Y46" s="36">
        <f t="shared" si="5"/>
        <v>0</v>
      </c>
      <c r="AA46" s="69">
        <v>41</v>
      </c>
      <c r="AB46" s="31">
        <f t="shared" si="6"/>
        <v>0</v>
      </c>
      <c r="AC46" s="212">
        <f t="shared" si="7"/>
        <v>0</v>
      </c>
      <c r="AD46" s="99">
        <f t="shared" si="8"/>
        <v>0</v>
      </c>
      <c r="AE46" s="99">
        <f t="shared" si="9"/>
        <v>0</v>
      </c>
      <c r="AF46" s="197">
        <f t="shared" si="42"/>
        <v>0</v>
      </c>
      <c r="AG46" s="197">
        <f t="shared" si="43"/>
        <v>0</v>
      </c>
      <c r="AH46" s="197">
        <f t="shared" si="44"/>
        <v>0</v>
      </c>
      <c r="AI46" s="202">
        <f t="shared" si="36"/>
        <v>0</v>
      </c>
      <c r="AK46" s="69">
        <v>41</v>
      </c>
      <c r="AL46" s="31">
        <f t="shared" si="10"/>
        <v>0</v>
      </c>
      <c r="AM46" s="31">
        <f t="shared" si="11"/>
        <v>0</v>
      </c>
      <c r="AN46" s="31">
        <f t="shared" si="12"/>
        <v>0</v>
      </c>
      <c r="AO46" s="31">
        <f t="shared" si="13"/>
        <v>0</v>
      </c>
      <c r="AP46" s="31">
        <f t="shared" si="14"/>
        <v>0</v>
      </c>
      <c r="AQ46" s="197">
        <f t="shared" si="38"/>
        <v>0</v>
      </c>
      <c r="AR46" s="197">
        <f t="shared" si="39"/>
        <v>0</v>
      </c>
      <c r="AS46" s="197">
        <f t="shared" si="40"/>
        <v>0</v>
      </c>
      <c r="AT46" s="197">
        <f t="shared" si="41"/>
        <v>0</v>
      </c>
      <c r="AU46" s="31"/>
      <c r="AV46" s="31"/>
      <c r="AW46" s="31"/>
      <c r="AX46" s="31"/>
      <c r="AY46" s="74"/>
    </row>
    <row r="47" spans="2:51">
      <c r="B47" s="38"/>
      <c r="C47" s="160"/>
      <c r="D47" s="141"/>
      <c r="E47" s="146"/>
      <c r="F47" s="40"/>
      <c r="G47" s="49"/>
      <c r="I47" s="53">
        <v>42</v>
      </c>
      <c r="J47" s="31">
        <f t="shared" si="25"/>
        <v>0</v>
      </c>
      <c r="K47" s="31">
        <f t="shared" si="26"/>
        <v>0</v>
      </c>
      <c r="L47" s="31">
        <f t="shared" si="27"/>
        <v>0</v>
      </c>
      <c r="M47" s="31">
        <f t="shared" si="28"/>
        <v>0</v>
      </c>
      <c r="N47" s="31">
        <f t="shared" si="0"/>
        <v>0</v>
      </c>
      <c r="O47" s="32">
        <f t="shared" si="1"/>
        <v>0</v>
      </c>
      <c r="P47" s="53">
        <v>42</v>
      </c>
      <c r="Q47" s="31">
        <f t="shared" si="19"/>
        <v>0</v>
      </c>
      <c r="R47" s="31">
        <f t="shared" si="29"/>
        <v>0</v>
      </c>
      <c r="S47" s="31">
        <f t="shared" si="30"/>
        <v>0</v>
      </c>
      <c r="T47" s="31">
        <f t="shared" si="2"/>
        <v>0</v>
      </c>
      <c r="U47" s="31">
        <f t="shared" si="20"/>
        <v>0</v>
      </c>
      <c r="V47" s="31">
        <f t="shared" si="3"/>
        <v>0</v>
      </c>
      <c r="W47" s="31">
        <v>0</v>
      </c>
      <c r="X47" s="31">
        <f t="shared" si="4"/>
        <v>0</v>
      </c>
      <c r="Y47" s="36">
        <f t="shared" si="5"/>
        <v>0</v>
      </c>
      <c r="AA47" s="69">
        <v>42</v>
      </c>
      <c r="AB47" s="31">
        <f t="shared" si="6"/>
        <v>0</v>
      </c>
      <c r="AC47" s="212">
        <f t="shared" si="7"/>
        <v>0</v>
      </c>
      <c r="AD47" s="99">
        <f t="shared" si="8"/>
        <v>0</v>
      </c>
      <c r="AE47" s="99">
        <f t="shared" si="9"/>
        <v>0</v>
      </c>
      <c r="AF47" s="197">
        <f t="shared" si="42"/>
        <v>0</v>
      </c>
      <c r="AG47" s="197">
        <f t="shared" si="43"/>
        <v>0</v>
      </c>
      <c r="AH47" s="197">
        <f t="shared" si="44"/>
        <v>0</v>
      </c>
      <c r="AI47" s="202">
        <f t="shared" si="36"/>
        <v>0</v>
      </c>
      <c r="AK47" s="69">
        <v>42</v>
      </c>
      <c r="AL47" s="31">
        <f t="shared" si="10"/>
        <v>0</v>
      </c>
      <c r="AM47" s="31">
        <f t="shared" si="11"/>
        <v>0</v>
      </c>
      <c r="AN47" s="31">
        <f t="shared" si="12"/>
        <v>0</v>
      </c>
      <c r="AO47" s="31">
        <f t="shared" si="13"/>
        <v>0</v>
      </c>
      <c r="AP47" s="31">
        <f t="shared" si="14"/>
        <v>0</v>
      </c>
      <c r="AQ47" s="197">
        <f t="shared" si="38"/>
        <v>0</v>
      </c>
      <c r="AR47" s="197">
        <f t="shared" si="39"/>
        <v>0</v>
      </c>
      <c r="AS47" s="197">
        <f t="shared" si="40"/>
        <v>0</v>
      </c>
      <c r="AT47" s="197">
        <f t="shared" si="41"/>
        <v>0</v>
      </c>
      <c r="AU47" s="31"/>
      <c r="AV47" s="31"/>
      <c r="AW47" s="31"/>
      <c r="AX47" s="31"/>
      <c r="AY47" s="74"/>
    </row>
    <row r="48" spans="2:51">
      <c r="B48" s="38"/>
      <c r="C48" s="160"/>
      <c r="D48" s="141"/>
      <c r="E48" s="146"/>
      <c r="F48" s="40"/>
      <c r="G48" s="49"/>
      <c r="I48" s="53">
        <v>43</v>
      </c>
      <c r="J48" s="31">
        <f t="shared" si="25"/>
        <v>0</v>
      </c>
      <c r="K48" s="31">
        <f t="shared" si="26"/>
        <v>0</v>
      </c>
      <c r="L48" s="31">
        <f t="shared" si="27"/>
        <v>0</v>
      </c>
      <c r="M48" s="31">
        <f t="shared" si="28"/>
        <v>0</v>
      </c>
      <c r="N48" s="31">
        <f t="shared" si="0"/>
        <v>0</v>
      </c>
      <c r="O48" s="32">
        <f t="shared" si="1"/>
        <v>0</v>
      </c>
      <c r="P48" s="53">
        <v>43</v>
      </c>
      <c r="Q48" s="31">
        <f t="shared" si="19"/>
        <v>0</v>
      </c>
      <c r="R48" s="31">
        <f t="shared" si="29"/>
        <v>0</v>
      </c>
      <c r="S48" s="31">
        <f t="shared" si="30"/>
        <v>0</v>
      </c>
      <c r="T48" s="31">
        <f t="shared" si="2"/>
        <v>0</v>
      </c>
      <c r="U48" s="31">
        <f t="shared" si="20"/>
        <v>0</v>
      </c>
      <c r="V48" s="31">
        <f t="shared" si="3"/>
        <v>0</v>
      </c>
      <c r="W48" s="31">
        <v>0</v>
      </c>
      <c r="X48" s="31">
        <f t="shared" si="4"/>
        <v>0</v>
      </c>
      <c r="Y48" s="36">
        <f t="shared" si="5"/>
        <v>0</v>
      </c>
      <c r="AA48" s="69">
        <v>43</v>
      </c>
      <c r="AB48" s="31">
        <f t="shared" si="6"/>
        <v>0</v>
      </c>
      <c r="AC48" s="212">
        <f t="shared" si="7"/>
        <v>0</v>
      </c>
      <c r="AD48" s="99">
        <f t="shared" si="8"/>
        <v>0</v>
      </c>
      <c r="AE48" s="99">
        <f t="shared" si="9"/>
        <v>0</v>
      </c>
      <c r="AF48" s="197">
        <f t="shared" si="42"/>
        <v>0</v>
      </c>
      <c r="AG48" s="197">
        <f t="shared" si="43"/>
        <v>0</v>
      </c>
      <c r="AH48" s="197">
        <f t="shared" si="44"/>
        <v>0</v>
      </c>
      <c r="AI48" s="202">
        <f t="shared" si="36"/>
        <v>0</v>
      </c>
      <c r="AK48" s="69">
        <v>43</v>
      </c>
      <c r="AL48" s="31">
        <f t="shared" si="10"/>
        <v>0</v>
      </c>
      <c r="AM48" s="31">
        <f t="shared" si="11"/>
        <v>0</v>
      </c>
      <c r="AN48" s="31">
        <f t="shared" si="12"/>
        <v>0</v>
      </c>
      <c r="AO48" s="31">
        <f t="shared" si="13"/>
        <v>0</v>
      </c>
      <c r="AP48" s="31">
        <f t="shared" si="14"/>
        <v>0</v>
      </c>
      <c r="AQ48" s="197">
        <f t="shared" si="38"/>
        <v>0</v>
      </c>
      <c r="AR48" s="197">
        <f t="shared" si="39"/>
        <v>0</v>
      </c>
      <c r="AS48" s="197">
        <f t="shared" si="40"/>
        <v>0</v>
      </c>
      <c r="AT48" s="197">
        <f t="shared" si="41"/>
        <v>0</v>
      </c>
      <c r="AU48" s="31"/>
      <c r="AV48" s="31"/>
      <c r="AW48" s="31"/>
      <c r="AX48" s="31"/>
      <c r="AY48" s="74"/>
    </row>
    <row r="49" spans="2:51">
      <c r="B49" s="38"/>
      <c r="C49" s="160"/>
      <c r="D49" s="141"/>
      <c r="E49" s="146"/>
      <c r="F49" s="40"/>
      <c r="G49" s="49"/>
      <c r="I49" s="53">
        <v>44</v>
      </c>
      <c r="J49" s="31">
        <f t="shared" si="25"/>
        <v>0</v>
      </c>
      <c r="K49" s="31">
        <f t="shared" si="26"/>
        <v>0</v>
      </c>
      <c r="L49" s="31">
        <f t="shared" si="27"/>
        <v>0</v>
      </c>
      <c r="M49" s="31">
        <f t="shared" si="28"/>
        <v>0</v>
      </c>
      <c r="N49" s="31">
        <f t="shared" si="0"/>
        <v>0</v>
      </c>
      <c r="O49" s="32">
        <f t="shared" si="1"/>
        <v>0</v>
      </c>
      <c r="P49" s="53">
        <v>44</v>
      </c>
      <c r="Q49" s="31">
        <f t="shared" si="19"/>
        <v>0</v>
      </c>
      <c r="R49" s="31">
        <f t="shared" si="29"/>
        <v>0</v>
      </c>
      <c r="S49" s="31">
        <f t="shared" si="30"/>
        <v>0</v>
      </c>
      <c r="T49" s="31">
        <f t="shared" si="2"/>
        <v>0</v>
      </c>
      <c r="U49" s="31">
        <f t="shared" si="20"/>
        <v>0</v>
      </c>
      <c r="V49" s="31">
        <f t="shared" si="3"/>
        <v>0</v>
      </c>
      <c r="W49" s="31">
        <v>0</v>
      </c>
      <c r="X49" s="31">
        <f t="shared" si="4"/>
        <v>0</v>
      </c>
      <c r="Y49" s="36">
        <f t="shared" si="5"/>
        <v>0</v>
      </c>
      <c r="AA49" s="69">
        <v>44</v>
      </c>
      <c r="AB49" s="31">
        <f t="shared" si="6"/>
        <v>0</v>
      </c>
      <c r="AC49" s="212">
        <f t="shared" si="7"/>
        <v>0</v>
      </c>
      <c r="AD49" s="99">
        <f t="shared" si="8"/>
        <v>0</v>
      </c>
      <c r="AE49" s="99">
        <f t="shared" si="9"/>
        <v>0</v>
      </c>
      <c r="AF49" s="197">
        <f t="shared" si="42"/>
        <v>0</v>
      </c>
      <c r="AG49" s="197">
        <f t="shared" si="43"/>
        <v>0</v>
      </c>
      <c r="AH49" s="197">
        <f t="shared" si="44"/>
        <v>0</v>
      </c>
      <c r="AI49" s="202">
        <f t="shared" si="36"/>
        <v>0</v>
      </c>
      <c r="AK49" s="69">
        <v>44</v>
      </c>
      <c r="AL49" s="31">
        <f t="shared" si="10"/>
        <v>0</v>
      </c>
      <c r="AM49" s="31">
        <f t="shared" si="11"/>
        <v>0</v>
      </c>
      <c r="AN49" s="31">
        <f t="shared" si="12"/>
        <v>0</v>
      </c>
      <c r="AO49" s="31">
        <f t="shared" si="13"/>
        <v>0</v>
      </c>
      <c r="AP49" s="31">
        <f t="shared" si="14"/>
        <v>0</v>
      </c>
      <c r="AQ49" s="197">
        <f t="shared" si="38"/>
        <v>0</v>
      </c>
      <c r="AR49" s="197">
        <f t="shared" si="39"/>
        <v>0</v>
      </c>
      <c r="AS49" s="197">
        <f t="shared" si="40"/>
        <v>0</v>
      </c>
      <c r="AT49" s="197">
        <f t="shared" si="41"/>
        <v>0</v>
      </c>
      <c r="AU49" s="31"/>
      <c r="AV49" s="31"/>
      <c r="AW49" s="31"/>
      <c r="AX49" s="31"/>
      <c r="AY49" s="74"/>
    </row>
    <row r="50" spans="2:51">
      <c r="B50" s="38"/>
      <c r="C50" s="160"/>
      <c r="D50" s="141"/>
      <c r="E50" s="146"/>
      <c r="F50" s="40"/>
      <c r="G50" s="49"/>
      <c r="I50" s="53">
        <v>45</v>
      </c>
      <c r="J50" s="31">
        <f t="shared" si="25"/>
        <v>0</v>
      </c>
      <c r="K50" s="31">
        <f t="shared" si="26"/>
        <v>0</v>
      </c>
      <c r="L50" s="31">
        <f t="shared" si="27"/>
        <v>0</v>
      </c>
      <c r="M50" s="31">
        <f t="shared" si="28"/>
        <v>0</v>
      </c>
      <c r="N50" s="31">
        <f t="shared" si="0"/>
        <v>0</v>
      </c>
      <c r="O50" s="32">
        <f t="shared" si="1"/>
        <v>0</v>
      </c>
      <c r="P50" s="53">
        <v>45</v>
      </c>
      <c r="Q50" s="31">
        <f t="shared" si="19"/>
        <v>0</v>
      </c>
      <c r="R50" s="31">
        <f t="shared" si="29"/>
        <v>0</v>
      </c>
      <c r="S50" s="31">
        <f t="shared" si="30"/>
        <v>0</v>
      </c>
      <c r="T50" s="31">
        <f t="shared" si="2"/>
        <v>0</v>
      </c>
      <c r="U50" s="31">
        <f t="shared" si="20"/>
        <v>0</v>
      </c>
      <c r="V50" s="31">
        <f t="shared" si="3"/>
        <v>0</v>
      </c>
      <c r="W50" s="31">
        <v>0</v>
      </c>
      <c r="X50" s="31">
        <f t="shared" si="4"/>
        <v>0</v>
      </c>
      <c r="Y50" s="36">
        <f t="shared" si="5"/>
        <v>0</v>
      </c>
      <c r="AA50" s="69">
        <v>45</v>
      </c>
      <c r="AB50" s="31">
        <f t="shared" si="6"/>
        <v>0</v>
      </c>
      <c r="AC50" s="212">
        <f t="shared" si="7"/>
        <v>0</v>
      </c>
      <c r="AD50" s="99">
        <f t="shared" si="8"/>
        <v>0</v>
      </c>
      <c r="AE50" s="99">
        <f t="shared" si="9"/>
        <v>0</v>
      </c>
      <c r="AF50" s="197">
        <f t="shared" si="42"/>
        <v>0</v>
      </c>
      <c r="AG50" s="197">
        <f t="shared" si="43"/>
        <v>0</v>
      </c>
      <c r="AH50" s="197">
        <f t="shared" si="44"/>
        <v>0</v>
      </c>
      <c r="AI50" s="202">
        <f t="shared" si="36"/>
        <v>0</v>
      </c>
      <c r="AK50" s="69">
        <v>45</v>
      </c>
      <c r="AL50" s="31">
        <f t="shared" si="10"/>
        <v>0</v>
      </c>
      <c r="AM50" s="31">
        <f t="shared" si="11"/>
        <v>0</v>
      </c>
      <c r="AN50" s="31">
        <f t="shared" si="12"/>
        <v>0</v>
      </c>
      <c r="AO50" s="31">
        <f t="shared" si="13"/>
        <v>0</v>
      </c>
      <c r="AP50" s="31">
        <f t="shared" si="14"/>
        <v>0</v>
      </c>
      <c r="AQ50" s="197">
        <f t="shared" si="38"/>
        <v>0</v>
      </c>
      <c r="AR50" s="197">
        <f t="shared" si="39"/>
        <v>0</v>
      </c>
      <c r="AS50" s="197">
        <f t="shared" si="40"/>
        <v>0</v>
      </c>
      <c r="AT50" s="197">
        <f t="shared" si="41"/>
        <v>0</v>
      </c>
      <c r="AU50" s="31"/>
      <c r="AV50" s="31"/>
      <c r="AW50" s="31"/>
      <c r="AX50" s="31"/>
      <c r="AY50" s="74"/>
    </row>
    <row r="51" spans="2:51">
      <c r="B51" s="38"/>
      <c r="C51" s="160"/>
      <c r="D51" s="141"/>
      <c r="E51" s="146"/>
      <c r="F51" s="40"/>
      <c r="G51" s="49"/>
      <c r="I51" s="53">
        <v>46</v>
      </c>
      <c r="J51" s="31">
        <f t="shared" si="25"/>
        <v>0</v>
      </c>
      <c r="K51" s="31">
        <f t="shared" si="26"/>
        <v>0</v>
      </c>
      <c r="L51" s="31">
        <f t="shared" si="27"/>
        <v>0</v>
      </c>
      <c r="M51" s="31">
        <f t="shared" si="28"/>
        <v>0</v>
      </c>
      <c r="N51" s="31">
        <f t="shared" si="0"/>
        <v>0</v>
      </c>
      <c r="O51" s="32">
        <f t="shared" si="1"/>
        <v>0</v>
      </c>
      <c r="P51" s="53">
        <v>46</v>
      </c>
      <c r="Q51" s="31">
        <f t="shared" si="19"/>
        <v>0</v>
      </c>
      <c r="R51" s="31">
        <f t="shared" si="29"/>
        <v>0</v>
      </c>
      <c r="S51" s="31">
        <f t="shared" si="30"/>
        <v>0</v>
      </c>
      <c r="T51" s="31">
        <f t="shared" si="2"/>
        <v>0</v>
      </c>
      <c r="U51" s="31">
        <f t="shared" si="20"/>
        <v>0</v>
      </c>
      <c r="V51" s="31">
        <f t="shared" si="3"/>
        <v>0</v>
      </c>
      <c r="W51" s="31">
        <v>0</v>
      </c>
      <c r="X51" s="31">
        <f t="shared" si="4"/>
        <v>0</v>
      </c>
      <c r="Y51" s="36">
        <f t="shared" si="5"/>
        <v>0</v>
      </c>
      <c r="AA51" s="69">
        <v>46</v>
      </c>
      <c r="AB51" s="31">
        <f t="shared" si="6"/>
        <v>0</v>
      </c>
      <c r="AC51" s="212">
        <f t="shared" si="7"/>
        <v>0</v>
      </c>
      <c r="AD51" s="99">
        <f t="shared" si="8"/>
        <v>0</v>
      </c>
      <c r="AE51" s="99">
        <f t="shared" si="9"/>
        <v>0</v>
      </c>
      <c r="AF51" s="197">
        <f t="shared" si="42"/>
        <v>0</v>
      </c>
      <c r="AG51" s="197">
        <f t="shared" si="43"/>
        <v>0</v>
      </c>
      <c r="AH51" s="197">
        <f t="shared" si="44"/>
        <v>0</v>
      </c>
      <c r="AI51" s="202">
        <f t="shared" si="36"/>
        <v>0</v>
      </c>
      <c r="AK51" s="69">
        <v>46</v>
      </c>
      <c r="AL51" s="31">
        <f t="shared" si="10"/>
        <v>0</v>
      </c>
      <c r="AM51" s="31">
        <f t="shared" si="11"/>
        <v>0</v>
      </c>
      <c r="AN51" s="31">
        <f t="shared" si="12"/>
        <v>0</v>
      </c>
      <c r="AO51" s="31">
        <f t="shared" si="13"/>
        <v>0</v>
      </c>
      <c r="AP51" s="31">
        <f t="shared" si="14"/>
        <v>0</v>
      </c>
      <c r="AQ51" s="197">
        <f t="shared" si="38"/>
        <v>0</v>
      </c>
      <c r="AR51" s="197">
        <f t="shared" si="39"/>
        <v>0</v>
      </c>
      <c r="AS51" s="197">
        <f t="shared" si="40"/>
        <v>0</v>
      </c>
      <c r="AT51" s="197">
        <f t="shared" si="41"/>
        <v>0</v>
      </c>
      <c r="AU51" s="31"/>
      <c r="AV51" s="31"/>
      <c r="AW51" s="31"/>
      <c r="AX51" s="31"/>
      <c r="AY51" s="74"/>
    </row>
    <row r="52" spans="2:51">
      <c r="B52" s="38"/>
      <c r="C52" s="160"/>
      <c r="D52" s="141"/>
      <c r="E52" s="146"/>
      <c r="F52" s="40"/>
      <c r="G52" s="49"/>
      <c r="I52" s="53">
        <v>47</v>
      </c>
      <c r="J52" s="31">
        <f t="shared" si="25"/>
        <v>0</v>
      </c>
      <c r="K52" s="31">
        <f t="shared" si="26"/>
        <v>0</v>
      </c>
      <c r="L52" s="31">
        <f t="shared" si="27"/>
        <v>0</v>
      </c>
      <c r="M52" s="31">
        <f t="shared" si="28"/>
        <v>0</v>
      </c>
      <c r="N52" s="31">
        <f t="shared" si="0"/>
        <v>0</v>
      </c>
      <c r="O52" s="32">
        <f t="shared" si="1"/>
        <v>0</v>
      </c>
      <c r="P52" s="53">
        <v>47</v>
      </c>
      <c r="Q52" s="31">
        <f t="shared" si="19"/>
        <v>0</v>
      </c>
      <c r="R52" s="31">
        <f t="shared" si="29"/>
        <v>0</v>
      </c>
      <c r="S52" s="31">
        <f t="shared" si="30"/>
        <v>0</v>
      </c>
      <c r="T52" s="31">
        <f t="shared" si="2"/>
        <v>0</v>
      </c>
      <c r="U52" s="31">
        <f t="shared" si="20"/>
        <v>0</v>
      </c>
      <c r="V52" s="31">
        <f t="shared" si="3"/>
        <v>0</v>
      </c>
      <c r="W52" s="31">
        <v>0</v>
      </c>
      <c r="X52" s="31">
        <f t="shared" si="4"/>
        <v>0</v>
      </c>
      <c r="Y52" s="36">
        <f t="shared" si="5"/>
        <v>0</v>
      </c>
      <c r="AA52" s="69">
        <v>47</v>
      </c>
      <c r="AB52" s="31">
        <f t="shared" si="6"/>
        <v>0</v>
      </c>
      <c r="AC52" s="212">
        <f t="shared" si="7"/>
        <v>0</v>
      </c>
      <c r="AD52" s="99">
        <f t="shared" si="8"/>
        <v>0</v>
      </c>
      <c r="AE52" s="99">
        <f t="shared" si="9"/>
        <v>0</v>
      </c>
      <c r="AF52" s="197">
        <f t="shared" si="42"/>
        <v>0</v>
      </c>
      <c r="AG52" s="197">
        <f t="shared" si="43"/>
        <v>0</v>
      </c>
      <c r="AH52" s="197">
        <f t="shared" si="44"/>
        <v>0</v>
      </c>
      <c r="AI52" s="202">
        <f t="shared" si="36"/>
        <v>0</v>
      </c>
      <c r="AK52" s="69">
        <v>47</v>
      </c>
      <c r="AL52" s="31">
        <f t="shared" si="10"/>
        <v>0</v>
      </c>
      <c r="AM52" s="31">
        <f t="shared" si="11"/>
        <v>0</v>
      </c>
      <c r="AN52" s="31">
        <f t="shared" si="12"/>
        <v>0</v>
      </c>
      <c r="AO52" s="31">
        <f t="shared" si="13"/>
        <v>0</v>
      </c>
      <c r="AP52" s="31">
        <f t="shared" si="14"/>
        <v>0</v>
      </c>
      <c r="AQ52" s="197">
        <f t="shared" si="38"/>
        <v>0</v>
      </c>
      <c r="AR52" s="197">
        <f t="shared" si="39"/>
        <v>0</v>
      </c>
      <c r="AS52" s="197">
        <f t="shared" si="40"/>
        <v>0</v>
      </c>
      <c r="AT52" s="197">
        <f t="shared" si="41"/>
        <v>0</v>
      </c>
      <c r="AU52" s="31"/>
      <c r="AV52" s="31"/>
      <c r="AW52" s="31"/>
      <c r="AX52" s="31"/>
      <c r="AY52" s="74"/>
    </row>
    <row r="53" spans="2:51">
      <c r="B53" s="38"/>
      <c r="C53" s="160"/>
      <c r="D53" s="141"/>
      <c r="E53" s="146"/>
      <c r="F53" s="40"/>
      <c r="G53" s="49"/>
      <c r="I53" s="53">
        <v>48</v>
      </c>
      <c r="J53" s="31">
        <f t="shared" si="25"/>
        <v>0</v>
      </c>
      <c r="K53" s="31">
        <f t="shared" si="26"/>
        <v>0</v>
      </c>
      <c r="L53" s="31">
        <f t="shared" si="27"/>
        <v>0</v>
      </c>
      <c r="M53" s="31">
        <f t="shared" si="28"/>
        <v>0</v>
      </c>
      <c r="N53" s="31">
        <f t="shared" si="0"/>
        <v>0</v>
      </c>
      <c r="O53" s="32">
        <f t="shared" si="1"/>
        <v>0</v>
      </c>
      <c r="P53" s="53">
        <v>48</v>
      </c>
      <c r="Q53" s="31">
        <f t="shared" si="19"/>
        <v>0</v>
      </c>
      <c r="R53" s="31">
        <f t="shared" si="29"/>
        <v>0</v>
      </c>
      <c r="S53" s="31">
        <f t="shared" si="30"/>
        <v>0</v>
      </c>
      <c r="T53" s="31">
        <f t="shared" si="2"/>
        <v>0</v>
      </c>
      <c r="U53" s="31">
        <f t="shared" si="20"/>
        <v>0</v>
      </c>
      <c r="V53" s="31">
        <f t="shared" si="3"/>
        <v>0</v>
      </c>
      <c r="W53" s="31">
        <v>0</v>
      </c>
      <c r="X53" s="31">
        <f t="shared" si="4"/>
        <v>0</v>
      </c>
      <c r="Y53" s="36">
        <f t="shared" si="5"/>
        <v>0</v>
      </c>
      <c r="AA53" s="69">
        <v>48</v>
      </c>
      <c r="AB53" s="31">
        <f t="shared" si="6"/>
        <v>0</v>
      </c>
      <c r="AC53" s="212">
        <f t="shared" si="7"/>
        <v>0</v>
      </c>
      <c r="AD53" s="99">
        <f t="shared" si="8"/>
        <v>0</v>
      </c>
      <c r="AE53" s="99">
        <f t="shared" si="9"/>
        <v>0</v>
      </c>
      <c r="AF53" s="197">
        <f t="shared" si="42"/>
        <v>0</v>
      </c>
      <c r="AG53" s="197">
        <f t="shared" si="43"/>
        <v>0</v>
      </c>
      <c r="AH53" s="197">
        <f t="shared" si="44"/>
        <v>0</v>
      </c>
      <c r="AI53" s="202">
        <f t="shared" si="36"/>
        <v>0</v>
      </c>
      <c r="AK53" s="69">
        <v>48</v>
      </c>
      <c r="AL53" s="31">
        <f t="shared" si="10"/>
        <v>0</v>
      </c>
      <c r="AM53" s="31">
        <f t="shared" si="11"/>
        <v>0</v>
      </c>
      <c r="AN53" s="31">
        <f t="shared" si="12"/>
        <v>0</v>
      </c>
      <c r="AO53" s="31">
        <f t="shared" si="13"/>
        <v>0</v>
      </c>
      <c r="AP53" s="31">
        <f t="shared" si="14"/>
        <v>0</v>
      </c>
      <c r="AQ53" s="197">
        <f t="shared" si="38"/>
        <v>0</v>
      </c>
      <c r="AR53" s="197">
        <f t="shared" si="39"/>
        <v>0</v>
      </c>
      <c r="AS53" s="197">
        <f t="shared" si="40"/>
        <v>0</v>
      </c>
      <c r="AT53" s="197">
        <f t="shared" si="41"/>
        <v>0</v>
      </c>
      <c r="AU53" s="31"/>
      <c r="AV53" s="31"/>
      <c r="AW53" s="31"/>
      <c r="AX53" s="31"/>
      <c r="AY53" s="74"/>
    </row>
    <row r="54" spans="2:51">
      <c r="B54" s="38"/>
      <c r="C54" s="160"/>
      <c r="D54" s="141"/>
      <c r="E54" s="146"/>
      <c r="F54" s="40"/>
      <c r="G54" s="49"/>
      <c r="I54" s="53">
        <v>49</v>
      </c>
      <c r="J54" s="31">
        <f t="shared" si="25"/>
        <v>0</v>
      </c>
      <c r="K54" s="31">
        <f t="shared" si="26"/>
        <v>0</v>
      </c>
      <c r="L54" s="31">
        <f t="shared" si="27"/>
        <v>0</v>
      </c>
      <c r="M54" s="31">
        <f t="shared" si="28"/>
        <v>0</v>
      </c>
      <c r="N54" s="31">
        <f t="shared" si="0"/>
        <v>0</v>
      </c>
      <c r="O54" s="32">
        <f t="shared" si="1"/>
        <v>0</v>
      </c>
      <c r="P54" s="53">
        <v>49</v>
      </c>
      <c r="Q54" s="31">
        <f t="shared" si="19"/>
        <v>0</v>
      </c>
      <c r="R54" s="31">
        <f t="shared" si="29"/>
        <v>0</v>
      </c>
      <c r="S54" s="31">
        <f t="shared" si="30"/>
        <v>0</v>
      </c>
      <c r="T54" s="31">
        <f t="shared" si="2"/>
        <v>0</v>
      </c>
      <c r="U54" s="31">
        <f t="shared" si="20"/>
        <v>0</v>
      </c>
      <c r="V54" s="31">
        <f t="shared" si="3"/>
        <v>0</v>
      </c>
      <c r="W54" s="31">
        <v>0</v>
      </c>
      <c r="X54" s="31">
        <f t="shared" si="4"/>
        <v>0</v>
      </c>
      <c r="Y54" s="36">
        <f t="shared" si="5"/>
        <v>0</v>
      </c>
      <c r="AA54" s="69">
        <v>49</v>
      </c>
      <c r="AB54" s="31">
        <f t="shared" si="6"/>
        <v>0</v>
      </c>
      <c r="AC54" s="212">
        <f t="shared" si="7"/>
        <v>0</v>
      </c>
      <c r="AD54" s="99">
        <f t="shared" si="8"/>
        <v>0</v>
      </c>
      <c r="AE54" s="99">
        <f t="shared" si="9"/>
        <v>0</v>
      </c>
      <c r="AF54" s="197">
        <f t="shared" si="42"/>
        <v>0</v>
      </c>
      <c r="AG54" s="197">
        <f t="shared" si="43"/>
        <v>0</v>
      </c>
      <c r="AH54" s="197">
        <f t="shared" si="44"/>
        <v>0</v>
      </c>
      <c r="AI54" s="202">
        <f t="shared" si="36"/>
        <v>0</v>
      </c>
      <c r="AK54" s="69">
        <v>49</v>
      </c>
      <c r="AL54" s="31">
        <f t="shared" si="10"/>
        <v>0</v>
      </c>
      <c r="AM54" s="31">
        <f t="shared" si="11"/>
        <v>0</v>
      </c>
      <c r="AN54" s="31">
        <f t="shared" si="12"/>
        <v>0</v>
      </c>
      <c r="AO54" s="31">
        <f t="shared" si="13"/>
        <v>0</v>
      </c>
      <c r="AP54" s="31">
        <f t="shared" si="14"/>
        <v>0</v>
      </c>
      <c r="AQ54" s="197">
        <f t="shared" si="38"/>
        <v>0</v>
      </c>
      <c r="AR54" s="197">
        <f t="shared" si="39"/>
        <v>0</v>
      </c>
      <c r="AS54" s="197">
        <f t="shared" si="40"/>
        <v>0</v>
      </c>
      <c r="AT54" s="197">
        <f t="shared" si="41"/>
        <v>0</v>
      </c>
      <c r="AU54" s="31"/>
      <c r="AV54" s="31"/>
      <c r="AW54" s="31"/>
      <c r="AX54" s="31"/>
      <c r="AY54" s="74"/>
    </row>
    <row r="55" spans="2:51">
      <c r="B55" s="38"/>
      <c r="C55" s="183"/>
      <c r="D55" s="141"/>
      <c r="E55" s="146"/>
      <c r="F55" s="40"/>
      <c r="G55" s="49"/>
      <c r="I55" s="53">
        <v>50</v>
      </c>
      <c r="J55" s="31">
        <f t="shared" si="25"/>
        <v>0</v>
      </c>
      <c r="K55" s="31">
        <f t="shared" si="26"/>
        <v>0</v>
      </c>
      <c r="L55" s="31">
        <f t="shared" si="27"/>
        <v>0</v>
      </c>
      <c r="M55" s="31">
        <f t="shared" si="28"/>
        <v>0</v>
      </c>
      <c r="N55" s="31">
        <f t="shared" si="0"/>
        <v>0</v>
      </c>
      <c r="O55" s="32">
        <f t="shared" si="1"/>
        <v>0</v>
      </c>
      <c r="P55" s="53">
        <v>50</v>
      </c>
      <c r="Q55" s="31">
        <f t="shared" si="19"/>
        <v>0</v>
      </c>
      <c r="R55" s="31">
        <f t="shared" si="29"/>
        <v>0</v>
      </c>
      <c r="S55" s="31">
        <f t="shared" si="30"/>
        <v>0</v>
      </c>
      <c r="T55" s="31">
        <f t="shared" si="2"/>
        <v>0</v>
      </c>
      <c r="U55" s="31">
        <f t="shared" si="20"/>
        <v>0</v>
      </c>
      <c r="V55" s="31">
        <f t="shared" si="3"/>
        <v>0</v>
      </c>
      <c r="W55" s="31">
        <v>0</v>
      </c>
      <c r="X55" s="31">
        <f t="shared" si="4"/>
        <v>0</v>
      </c>
      <c r="Y55" s="36">
        <f t="shared" si="5"/>
        <v>0</v>
      </c>
      <c r="AA55" s="69">
        <v>50</v>
      </c>
      <c r="AB55" s="31">
        <f t="shared" si="6"/>
        <v>0</v>
      </c>
      <c r="AC55" s="212">
        <f t="shared" si="7"/>
        <v>0</v>
      </c>
      <c r="AD55" s="99">
        <f t="shared" si="8"/>
        <v>0</v>
      </c>
      <c r="AE55" s="99">
        <f t="shared" si="9"/>
        <v>0</v>
      </c>
      <c r="AF55" s="197">
        <f t="shared" si="42"/>
        <v>0</v>
      </c>
      <c r="AG55" s="197">
        <f t="shared" si="43"/>
        <v>0</v>
      </c>
      <c r="AH55" s="197">
        <f t="shared" si="44"/>
        <v>0</v>
      </c>
      <c r="AI55" s="202">
        <f t="shared" si="36"/>
        <v>0</v>
      </c>
      <c r="AK55" s="69">
        <v>50</v>
      </c>
      <c r="AL55" s="31">
        <f t="shared" si="10"/>
        <v>0</v>
      </c>
      <c r="AM55" s="31">
        <f t="shared" si="11"/>
        <v>0</v>
      </c>
      <c r="AN55" s="31">
        <f t="shared" si="12"/>
        <v>0</v>
      </c>
      <c r="AO55" s="31">
        <f t="shared" si="13"/>
        <v>0</v>
      </c>
      <c r="AP55" s="31">
        <f t="shared" si="14"/>
        <v>0</v>
      </c>
      <c r="AQ55" s="197">
        <f t="shared" si="38"/>
        <v>0</v>
      </c>
      <c r="AR55" s="197">
        <f t="shared" si="39"/>
        <v>0</v>
      </c>
      <c r="AS55" s="197">
        <f t="shared" si="40"/>
        <v>0</v>
      </c>
      <c r="AT55" s="197">
        <f t="shared" si="41"/>
        <v>0</v>
      </c>
      <c r="AU55" s="31"/>
      <c r="AV55" s="31"/>
      <c r="AW55" s="31"/>
      <c r="AX55" s="31"/>
      <c r="AY55" s="74"/>
    </row>
    <row r="56" spans="2:51">
      <c r="B56" s="38"/>
      <c r="C56" s="183"/>
      <c r="D56" s="141"/>
      <c r="E56" s="146"/>
      <c r="F56" s="40"/>
      <c r="G56" s="49"/>
      <c r="I56" s="53">
        <v>51</v>
      </c>
      <c r="J56" s="31">
        <f t="shared" si="25"/>
        <v>0</v>
      </c>
      <c r="K56" s="31">
        <f t="shared" si="26"/>
        <v>0</v>
      </c>
      <c r="L56" s="31">
        <f t="shared" si="27"/>
        <v>0</v>
      </c>
      <c r="M56" s="31">
        <f t="shared" si="28"/>
        <v>0</v>
      </c>
      <c r="N56" s="31">
        <f t="shared" si="0"/>
        <v>0</v>
      </c>
      <c r="O56" s="32">
        <f t="shared" si="1"/>
        <v>0</v>
      </c>
      <c r="P56" s="53">
        <v>51</v>
      </c>
      <c r="Q56" s="31">
        <f t="shared" si="19"/>
        <v>0</v>
      </c>
      <c r="R56" s="31">
        <f t="shared" si="29"/>
        <v>0</v>
      </c>
      <c r="S56" s="31">
        <f t="shared" si="30"/>
        <v>0</v>
      </c>
      <c r="T56" s="31">
        <f t="shared" si="2"/>
        <v>0</v>
      </c>
      <c r="U56" s="31">
        <f t="shared" si="20"/>
        <v>0</v>
      </c>
      <c r="V56" s="31">
        <f t="shared" si="3"/>
        <v>0</v>
      </c>
      <c r="W56" s="31">
        <v>0</v>
      </c>
      <c r="X56" s="31">
        <f t="shared" si="4"/>
        <v>0</v>
      </c>
      <c r="Y56" s="36">
        <f t="shared" si="5"/>
        <v>0</v>
      </c>
      <c r="AA56" s="69">
        <v>51</v>
      </c>
      <c r="AB56" s="31">
        <f t="shared" si="6"/>
        <v>0</v>
      </c>
      <c r="AC56" s="212">
        <f t="shared" si="7"/>
        <v>0</v>
      </c>
      <c r="AD56" s="99">
        <f t="shared" si="8"/>
        <v>0</v>
      </c>
      <c r="AE56" s="99">
        <f t="shared" si="9"/>
        <v>0</v>
      </c>
      <c r="AF56" s="197">
        <f t="shared" si="42"/>
        <v>0</v>
      </c>
      <c r="AG56" s="197">
        <f t="shared" si="43"/>
        <v>0</v>
      </c>
      <c r="AH56" s="197">
        <f t="shared" si="44"/>
        <v>0</v>
      </c>
      <c r="AI56" s="202">
        <f t="shared" si="36"/>
        <v>0</v>
      </c>
      <c r="AK56" s="69">
        <v>51</v>
      </c>
      <c r="AL56" s="31">
        <f t="shared" si="10"/>
        <v>0</v>
      </c>
      <c r="AM56" s="31">
        <f t="shared" si="11"/>
        <v>0</v>
      </c>
      <c r="AN56" s="31">
        <f t="shared" si="12"/>
        <v>0</v>
      </c>
      <c r="AO56" s="31">
        <f t="shared" si="13"/>
        <v>0</v>
      </c>
      <c r="AP56" s="31">
        <f t="shared" si="14"/>
        <v>0</v>
      </c>
      <c r="AQ56" s="197">
        <f t="shared" si="38"/>
        <v>0</v>
      </c>
      <c r="AR56" s="197">
        <f t="shared" si="39"/>
        <v>0</v>
      </c>
      <c r="AS56" s="197">
        <f t="shared" si="40"/>
        <v>0</v>
      </c>
      <c r="AT56" s="197">
        <f t="shared" si="41"/>
        <v>0</v>
      </c>
      <c r="AU56" s="31"/>
      <c r="AV56" s="31"/>
      <c r="AW56" s="31"/>
      <c r="AX56" s="31"/>
      <c r="AY56" s="74"/>
    </row>
    <row r="57" spans="2:51">
      <c r="B57" s="38"/>
      <c r="C57" s="183"/>
      <c r="D57" s="141"/>
      <c r="E57" s="146"/>
      <c r="F57" s="40"/>
      <c r="G57" s="49"/>
      <c r="I57" s="53">
        <v>52</v>
      </c>
      <c r="J57" s="31">
        <f t="shared" si="25"/>
        <v>0</v>
      </c>
      <c r="K57" s="31">
        <f t="shared" si="26"/>
        <v>0</v>
      </c>
      <c r="L57" s="31">
        <f t="shared" si="27"/>
        <v>0</v>
      </c>
      <c r="M57" s="31">
        <f t="shared" si="28"/>
        <v>0</v>
      </c>
      <c r="N57" s="31">
        <f t="shared" si="0"/>
        <v>0</v>
      </c>
      <c r="O57" s="32">
        <f t="shared" si="1"/>
        <v>0</v>
      </c>
      <c r="P57" s="53">
        <v>52</v>
      </c>
      <c r="Q57" s="31">
        <f t="shared" si="19"/>
        <v>0</v>
      </c>
      <c r="R57" s="31">
        <f t="shared" si="29"/>
        <v>0</v>
      </c>
      <c r="S57" s="31">
        <f t="shared" si="30"/>
        <v>0</v>
      </c>
      <c r="T57" s="31">
        <f t="shared" si="2"/>
        <v>0</v>
      </c>
      <c r="U57" s="31">
        <f t="shared" si="20"/>
        <v>0</v>
      </c>
      <c r="V57" s="31">
        <f t="shared" si="3"/>
        <v>0</v>
      </c>
      <c r="W57" s="31">
        <v>0</v>
      </c>
      <c r="X57" s="31">
        <f t="shared" si="4"/>
        <v>0</v>
      </c>
      <c r="Y57" s="36">
        <f t="shared" si="5"/>
        <v>0</v>
      </c>
      <c r="AA57" s="69">
        <v>52</v>
      </c>
      <c r="AB57" s="31">
        <f t="shared" si="6"/>
        <v>0</v>
      </c>
      <c r="AC57" s="212">
        <f t="shared" si="7"/>
        <v>0</v>
      </c>
      <c r="AD57" s="99">
        <f t="shared" si="8"/>
        <v>0</v>
      </c>
      <c r="AE57" s="99">
        <f t="shared" si="9"/>
        <v>0</v>
      </c>
      <c r="AF57" s="197">
        <f t="shared" si="42"/>
        <v>0</v>
      </c>
      <c r="AG57" s="197">
        <f t="shared" si="43"/>
        <v>0</v>
      </c>
      <c r="AH57" s="197">
        <f t="shared" si="44"/>
        <v>0</v>
      </c>
      <c r="AI57" s="202">
        <f t="shared" si="36"/>
        <v>0</v>
      </c>
      <c r="AK57" s="69">
        <v>52</v>
      </c>
      <c r="AL57" s="31">
        <f t="shared" si="10"/>
        <v>0</v>
      </c>
      <c r="AM57" s="31">
        <f t="shared" si="11"/>
        <v>0</v>
      </c>
      <c r="AN57" s="31">
        <f t="shared" si="12"/>
        <v>0</v>
      </c>
      <c r="AO57" s="31">
        <f t="shared" si="13"/>
        <v>0</v>
      </c>
      <c r="AP57" s="31">
        <f t="shared" si="14"/>
        <v>0</v>
      </c>
      <c r="AQ57" s="197">
        <f t="shared" si="38"/>
        <v>0</v>
      </c>
      <c r="AR57" s="197">
        <f t="shared" si="39"/>
        <v>0</v>
      </c>
      <c r="AS57" s="197">
        <f t="shared" si="40"/>
        <v>0</v>
      </c>
      <c r="AT57" s="197">
        <f t="shared" si="41"/>
        <v>0</v>
      </c>
      <c r="AU57" s="31"/>
      <c r="AV57" s="31"/>
      <c r="AW57" s="31"/>
      <c r="AX57" s="31"/>
      <c r="AY57" s="74"/>
    </row>
    <row r="58" spans="2:51">
      <c r="B58" s="38"/>
      <c r="C58" s="183"/>
      <c r="D58" s="141"/>
      <c r="E58" s="146"/>
      <c r="F58" s="40"/>
      <c r="G58" s="49"/>
      <c r="I58" s="53">
        <v>53</v>
      </c>
      <c r="J58" s="31">
        <f t="shared" si="25"/>
        <v>0</v>
      </c>
      <c r="K58" s="31">
        <f t="shared" si="26"/>
        <v>0</v>
      </c>
      <c r="L58" s="31">
        <f t="shared" si="27"/>
        <v>0</v>
      </c>
      <c r="M58" s="31">
        <f t="shared" si="28"/>
        <v>0</v>
      </c>
      <c r="N58" s="31">
        <f t="shared" si="0"/>
        <v>0</v>
      </c>
      <c r="O58" s="32">
        <f t="shared" si="1"/>
        <v>0</v>
      </c>
      <c r="P58" s="53">
        <v>53</v>
      </c>
      <c r="Q58" s="31">
        <f t="shared" si="19"/>
        <v>0</v>
      </c>
      <c r="R58" s="31">
        <f t="shared" si="29"/>
        <v>0</v>
      </c>
      <c r="S58" s="31">
        <f t="shared" si="30"/>
        <v>0</v>
      </c>
      <c r="T58" s="31">
        <f t="shared" si="2"/>
        <v>0</v>
      </c>
      <c r="U58" s="31">
        <f t="shared" si="20"/>
        <v>0</v>
      </c>
      <c r="V58" s="31">
        <f t="shared" si="3"/>
        <v>0</v>
      </c>
      <c r="W58" s="31">
        <v>0</v>
      </c>
      <c r="X58" s="31">
        <f t="shared" si="4"/>
        <v>0</v>
      </c>
      <c r="Y58" s="36">
        <f t="shared" si="5"/>
        <v>0</v>
      </c>
      <c r="AA58" s="69">
        <v>53</v>
      </c>
      <c r="AB58" s="31">
        <f t="shared" si="6"/>
        <v>0</v>
      </c>
      <c r="AC58" s="212">
        <f t="shared" si="7"/>
        <v>0</v>
      </c>
      <c r="AD58" s="99">
        <f t="shared" si="8"/>
        <v>0</v>
      </c>
      <c r="AE58" s="99">
        <f t="shared" si="9"/>
        <v>0</v>
      </c>
      <c r="AF58" s="197">
        <f t="shared" si="42"/>
        <v>0</v>
      </c>
      <c r="AG58" s="197">
        <f t="shared" si="43"/>
        <v>0</v>
      </c>
      <c r="AH58" s="197">
        <f t="shared" si="44"/>
        <v>0</v>
      </c>
      <c r="AI58" s="202">
        <f t="shared" si="36"/>
        <v>0</v>
      </c>
      <c r="AK58" s="69">
        <v>53</v>
      </c>
      <c r="AL58" s="31">
        <f t="shared" si="10"/>
        <v>0</v>
      </c>
      <c r="AM58" s="31">
        <f t="shared" si="11"/>
        <v>0</v>
      </c>
      <c r="AN58" s="31">
        <f t="shared" si="12"/>
        <v>0</v>
      </c>
      <c r="AO58" s="31">
        <f t="shared" si="13"/>
        <v>0</v>
      </c>
      <c r="AP58" s="31">
        <f t="shared" si="14"/>
        <v>0</v>
      </c>
      <c r="AQ58" s="197">
        <f t="shared" si="38"/>
        <v>0</v>
      </c>
      <c r="AR58" s="197">
        <f t="shared" si="39"/>
        <v>0</v>
      </c>
      <c r="AS58" s="197">
        <f t="shared" si="40"/>
        <v>0</v>
      </c>
      <c r="AT58" s="197">
        <f t="shared" si="41"/>
        <v>0</v>
      </c>
      <c r="AU58" s="31"/>
      <c r="AV58" s="31"/>
      <c r="AW58" s="31"/>
      <c r="AX58" s="31"/>
      <c r="AY58" s="74"/>
    </row>
    <row r="59" spans="2:51">
      <c r="B59" s="38"/>
      <c r="C59" s="183"/>
      <c r="D59" s="141"/>
      <c r="E59" s="146"/>
      <c r="F59" s="40"/>
      <c r="G59" s="49"/>
      <c r="I59" s="53">
        <v>54</v>
      </c>
      <c r="J59" s="31">
        <f t="shared" si="25"/>
        <v>0</v>
      </c>
      <c r="K59" s="31">
        <f t="shared" si="26"/>
        <v>0</v>
      </c>
      <c r="L59" s="31">
        <f t="shared" si="27"/>
        <v>0</v>
      </c>
      <c r="M59" s="31">
        <f t="shared" si="28"/>
        <v>0</v>
      </c>
      <c r="N59" s="31">
        <f t="shared" si="0"/>
        <v>0</v>
      </c>
      <c r="O59" s="32">
        <f t="shared" si="1"/>
        <v>0</v>
      </c>
      <c r="P59" s="53">
        <v>54</v>
      </c>
      <c r="Q59" s="31">
        <f t="shared" si="19"/>
        <v>0</v>
      </c>
      <c r="R59" s="31">
        <f t="shared" si="29"/>
        <v>0</v>
      </c>
      <c r="S59" s="31">
        <f t="shared" si="30"/>
        <v>0</v>
      </c>
      <c r="T59" s="31">
        <f t="shared" si="2"/>
        <v>0</v>
      </c>
      <c r="U59" s="31">
        <f t="shared" si="20"/>
        <v>0</v>
      </c>
      <c r="V59" s="31">
        <f t="shared" si="3"/>
        <v>0</v>
      </c>
      <c r="W59" s="31">
        <v>0</v>
      </c>
      <c r="X59" s="31">
        <f t="shared" si="4"/>
        <v>0</v>
      </c>
      <c r="Y59" s="36">
        <f t="shared" si="5"/>
        <v>0</v>
      </c>
      <c r="AA59" s="69">
        <v>54</v>
      </c>
      <c r="AB59" s="31">
        <f t="shared" si="6"/>
        <v>0</v>
      </c>
      <c r="AC59" s="212">
        <f t="shared" si="7"/>
        <v>0</v>
      </c>
      <c r="AD59" s="99">
        <f t="shared" si="8"/>
        <v>0</v>
      </c>
      <c r="AE59" s="99">
        <f t="shared" si="9"/>
        <v>0</v>
      </c>
      <c r="AF59" s="197">
        <f t="shared" si="42"/>
        <v>0</v>
      </c>
      <c r="AG59" s="197">
        <f t="shared" si="43"/>
        <v>0</v>
      </c>
      <c r="AH59" s="197">
        <f t="shared" si="44"/>
        <v>0</v>
      </c>
      <c r="AI59" s="202">
        <f t="shared" si="36"/>
        <v>0</v>
      </c>
      <c r="AK59" s="69">
        <v>54</v>
      </c>
      <c r="AL59" s="31">
        <f t="shared" si="10"/>
        <v>0</v>
      </c>
      <c r="AM59" s="31">
        <f t="shared" si="11"/>
        <v>0</v>
      </c>
      <c r="AN59" s="31">
        <f t="shared" si="12"/>
        <v>0</v>
      </c>
      <c r="AO59" s="31">
        <f t="shared" si="13"/>
        <v>0</v>
      </c>
      <c r="AP59" s="31">
        <f t="shared" si="14"/>
        <v>0</v>
      </c>
      <c r="AQ59" s="197">
        <f t="shared" si="38"/>
        <v>0</v>
      </c>
      <c r="AR59" s="197">
        <f t="shared" si="39"/>
        <v>0</v>
      </c>
      <c r="AS59" s="197">
        <f t="shared" si="40"/>
        <v>0</v>
      </c>
      <c r="AT59" s="197">
        <f t="shared" si="41"/>
        <v>0</v>
      </c>
      <c r="AU59" s="31"/>
      <c r="AV59" s="31"/>
      <c r="AW59" s="31"/>
      <c r="AX59" s="31"/>
      <c r="AY59" s="74"/>
    </row>
    <row r="60" spans="2:51">
      <c r="B60" s="38"/>
      <c r="C60" s="183"/>
      <c r="D60" s="141"/>
      <c r="E60" s="146"/>
      <c r="F60" s="40"/>
      <c r="G60" s="49"/>
      <c r="I60" s="53">
        <v>55</v>
      </c>
      <c r="J60" s="31">
        <f t="shared" si="25"/>
        <v>0</v>
      </c>
      <c r="K60" s="31">
        <f t="shared" si="26"/>
        <v>0</v>
      </c>
      <c r="L60" s="31">
        <f t="shared" si="27"/>
        <v>0</v>
      </c>
      <c r="M60" s="31">
        <f t="shared" si="28"/>
        <v>0</v>
      </c>
      <c r="N60" s="31">
        <f t="shared" si="0"/>
        <v>0</v>
      </c>
      <c r="O60" s="32">
        <f t="shared" si="1"/>
        <v>0</v>
      </c>
      <c r="P60" s="53">
        <v>55</v>
      </c>
      <c r="Q60" s="31">
        <f t="shared" si="19"/>
        <v>0</v>
      </c>
      <c r="R60" s="31">
        <f t="shared" si="29"/>
        <v>0</v>
      </c>
      <c r="S60" s="31">
        <f t="shared" si="30"/>
        <v>0</v>
      </c>
      <c r="T60" s="31">
        <f t="shared" si="2"/>
        <v>0</v>
      </c>
      <c r="U60" s="31">
        <f t="shared" si="20"/>
        <v>0</v>
      </c>
      <c r="V60" s="31">
        <f t="shared" si="3"/>
        <v>0</v>
      </c>
      <c r="W60" s="31">
        <v>0</v>
      </c>
      <c r="X60" s="31">
        <f t="shared" si="4"/>
        <v>0</v>
      </c>
      <c r="Y60" s="36">
        <f t="shared" si="5"/>
        <v>0</v>
      </c>
      <c r="AA60" s="69">
        <v>55</v>
      </c>
      <c r="AB60" s="31">
        <f t="shared" si="6"/>
        <v>0</v>
      </c>
      <c r="AC60" s="212">
        <f t="shared" si="7"/>
        <v>0</v>
      </c>
      <c r="AD60" s="99">
        <f t="shared" si="8"/>
        <v>0</v>
      </c>
      <c r="AE60" s="99">
        <f t="shared" si="9"/>
        <v>0</v>
      </c>
      <c r="AF60" s="197">
        <f t="shared" si="42"/>
        <v>0</v>
      </c>
      <c r="AG60" s="197">
        <f t="shared" si="43"/>
        <v>0</v>
      </c>
      <c r="AH60" s="197">
        <f t="shared" si="44"/>
        <v>0</v>
      </c>
      <c r="AI60" s="202">
        <f t="shared" si="36"/>
        <v>0</v>
      </c>
      <c r="AK60" s="69">
        <v>55</v>
      </c>
      <c r="AL60" s="31">
        <f t="shared" si="10"/>
        <v>0</v>
      </c>
      <c r="AM60" s="31">
        <f t="shared" si="11"/>
        <v>0</v>
      </c>
      <c r="AN60" s="31">
        <f t="shared" si="12"/>
        <v>0</v>
      </c>
      <c r="AO60" s="31">
        <f t="shared" si="13"/>
        <v>0</v>
      </c>
      <c r="AP60" s="31">
        <f t="shared" si="14"/>
        <v>0</v>
      </c>
      <c r="AQ60" s="197">
        <f t="shared" si="38"/>
        <v>0</v>
      </c>
      <c r="AR60" s="197">
        <f t="shared" si="39"/>
        <v>0</v>
      </c>
      <c r="AS60" s="197">
        <f t="shared" si="40"/>
        <v>0</v>
      </c>
      <c r="AT60" s="197">
        <f t="shared" si="41"/>
        <v>0</v>
      </c>
      <c r="AU60" s="31"/>
      <c r="AV60" s="31"/>
      <c r="AW60" s="31"/>
      <c r="AX60" s="31"/>
      <c r="AY60" s="74"/>
    </row>
    <row r="61" spans="2:51">
      <c r="B61" s="38"/>
      <c r="C61" s="183"/>
      <c r="D61" s="141"/>
      <c r="E61" s="146"/>
      <c r="F61" s="40"/>
      <c r="G61" s="49"/>
      <c r="I61" s="53">
        <v>56</v>
      </c>
      <c r="J61" s="31">
        <f t="shared" si="25"/>
        <v>0</v>
      </c>
      <c r="K61" s="31">
        <f t="shared" si="26"/>
        <v>0</v>
      </c>
      <c r="L61" s="31">
        <f t="shared" si="27"/>
        <v>0</v>
      </c>
      <c r="M61" s="31">
        <f t="shared" si="28"/>
        <v>0</v>
      </c>
      <c r="N61" s="31">
        <f t="shared" si="0"/>
        <v>0</v>
      </c>
      <c r="O61" s="32">
        <f t="shared" si="1"/>
        <v>0</v>
      </c>
      <c r="P61" s="53">
        <v>56</v>
      </c>
      <c r="Q61" s="31">
        <f t="shared" si="19"/>
        <v>0</v>
      </c>
      <c r="R61" s="31">
        <f t="shared" si="29"/>
        <v>0</v>
      </c>
      <c r="S61" s="31">
        <f t="shared" si="30"/>
        <v>0</v>
      </c>
      <c r="T61" s="31">
        <f t="shared" si="2"/>
        <v>0</v>
      </c>
      <c r="U61" s="31">
        <f t="shared" si="20"/>
        <v>0</v>
      </c>
      <c r="V61" s="31">
        <f t="shared" si="3"/>
        <v>0</v>
      </c>
      <c r="W61" s="31">
        <v>0</v>
      </c>
      <c r="X61" s="31">
        <f t="shared" si="4"/>
        <v>0</v>
      </c>
      <c r="Y61" s="36">
        <f t="shared" si="5"/>
        <v>0</v>
      </c>
      <c r="AA61" s="69">
        <v>56</v>
      </c>
      <c r="AB61" s="31">
        <f t="shared" si="6"/>
        <v>0</v>
      </c>
      <c r="AC61" s="212">
        <f t="shared" si="7"/>
        <v>0</v>
      </c>
      <c r="AD61" s="99">
        <f t="shared" si="8"/>
        <v>0</v>
      </c>
      <c r="AE61" s="99">
        <f t="shared" si="9"/>
        <v>0</v>
      </c>
      <c r="AF61" s="197">
        <f t="shared" si="42"/>
        <v>0</v>
      </c>
      <c r="AG61" s="197">
        <f t="shared" si="43"/>
        <v>0</v>
      </c>
      <c r="AH61" s="197">
        <f t="shared" si="44"/>
        <v>0</v>
      </c>
      <c r="AI61" s="202">
        <f t="shared" si="36"/>
        <v>0</v>
      </c>
      <c r="AK61" s="69">
        <v>56</v>
      </c>
      <c r="AL61" s="31">
        <f t="shared" si="10"/>
        <v>0</v>
      </c>
      <c r="AM61" s="31">
        <f t="shared" si="11"/>
        <v>0</v>
      </c>
      <c r="AN61" s="31">
        <f t="shared" si="12"/>
        <v>0</v>
      </c>
      <c r="AO61" s="31">
        <f t="shared" si="13"/>
        <v>0</v>
      </c>
      <c r="AP61" s="31">
        <f t="shared" si="14"/>
        <v>0</v>
      </c>
      <c r="AQ61" s="197">
        <f t="shared" si="38"/>
        <v>0</v>
      </c>
      <c r="AR61" s="197">
        <f t="shared" si="39"/>
        <v>0</v>
      </c>
      <c r="AS61" s="197">
        <f t="shared" si="40"/>
        <v>0</v>
      </c>
      <c r="AT61" s="197">
        <f t="shared" si="41"/>
        <v>0</v>
      </c>
      <c r="AU61" s="31"/>
      <c r="AV61" s="31"/>
      <c r="AW61" s="31"/>
      <c r="AX61" s="31"/>
      <c r="AY61" s="74"/>
    </row>
    <row r="62" spans="2:51">
      <c r="B62" s="38"/>
      <c r="C62" s="183"/>
      <c r="D62" s="141"/>
      <c r="E62" s="146"/>
      <c r="F62" s="40"/>
      <c r="G62" s="49"/>
      <c r="I62" s="53">
        <v>57</v>
      </c>
      <c r="J62" s="31">
        <f t="shared" si="25"/>
        <v>0</v>
      </c>
      <c r="K62" s="31">
        <f t="shared" si="26"/>
        <v>0</v>
      </c>
      <c r="L62" s="31">
        <f t="shared" si="27"/>
        <v>0</v>
      </c>
      <c r="M62" s="31">
        <f t="shared" si="28"/>
        <v>0</v>
      </c>
      <c r="N62" s="31">
        <f t="shared" si="0"/>
        <v>0</v>
      </c>
      <c r="O62" s="32">
        <f t="shared" si="1"/>
        <v>0</v>
      </c>
      <c r="P62" s="53">
        <v>57</v>
      </c>
      <c r="Q62" s="31">
        <f t="shared" si="19"/>
        <v>0</v>
      </c>
      <c r="R62" s="31">
        <f t="shared" si="29"/>
        <v>0</v>
      </c>
      <c r="S62" s="31">
        <f t="shared" si="30"/>
        <v>0</v>
      </c>
      <c r="T62" s="31">
        <f t="shared" si="2"/>
        <v>0</v>
      </c>
      <c r="U62" s="31">
        <f t="shared" si="20"/>
        <v>0</v>
      </c>
      <c r="V62" s="31">
        <f t="shared" si="3"/>
        <v>0</v>
      </c>
      <c r="W62" s="31">
        <v>0</v>
      </c>
      <c r="X62" s="31">
        <f t="shared" si="4"/>
        <v>0</v>
      </c>
      <c r="Y62" s="36">
        <f t="shared" si="5"/>
        <v>0</v>
      </c>
      <c r="AA62" s="69">
        <v>57</v>
      </c>
      <c r="AB62" s="31">
        <f t="shared" si="6"/>
        <v>0</v>
      </c>
      <c r="AC62" s="212">
        <f t="shared" si="7"/>
        <v>0</v>
      </c>
      <c r="AD62" s="99">
        <f t="shared" si="8"/>
        <v>0</v>
      </c>
      <c r="AE62" s="99">
        <f t="shared" si="9"/>
        <v>0</v>
      </c>
      <c r="AF62" s="197">
        <f t="shared" si="42"/>
        <v>0</v>
      </c>
      <c r="AG62" s="197">
        <f t="shared" si="43"/>
        <v>0</v>
      </c>
      <c r="AH62" s="197">
        <f t="shared" si="44"/>
        <v>0</v>
      </c>
      <c r="AI62" s="202">
        <f t="shared" si="36"/>
        <v>0</v>
      </c>
      <c r="AK62" s="69">
        <v>57</v>
      </c>
      <c r="AL62" s="31">
        <f t="shared" si="10"/>
        <v>0</v>
      </c>
      <c r="AM62" s="31">
        <f t="shared" si="11"/>
        <v>0</v>
      </c>
      <c r="AN62" s="31">
        <f t="shared" si="12"/>
        <v>0</v>
      </c>
      <c r="AO62" s="31">
        <f t="shared" si="13"/>
        <v>0</v>
      </c>
      <c r="AP62" s="31">
        <f t="shared" si="14"/>
        <v>0</v>
      </c>
      <c r="AQ62" s="197">
        <f t="shared" si="38"/>
        <v>0</v>
      </c>
      <c r="AR62" s="197">
        <f t="shared" si="39"/>
        <v>0</v>
      </c>
      <c r="AS62" s="197">
        <f t="shared" si="40"/>
        <v>0</v>
      </c>
      <c r="AT62" s="197">
        <f t="shared" si="41"/>
        <v>0</v>
      </c>
      <c r="AU62" s="31"/>
      <c r="AV62" s="31"/>
      <c r="AW62" s="31"/>
      <c r="AX62" s="31"/>
      <c r="AY62" s="74"/>
    </row>
    <row r="63" spans="2:51">
      <c r="B63" s="38"/>
      <c r="C63" s="183"/>
      <c r="D63" s="141"/>
      <c r="E63" s="146"/>
      <c r="F63" s="40"/>
      <c r="G63" s="49"/>
      <c r="I63" s="53">
        <v>58</v>
      </c>
      <c r="J63" s="31">
        <f t="shared" si="25"/>
        <v>0</v>
      </c>
      <c r="K63" s="31">
        <f t="shared" si="26"/>
        <v>0</v>
      </c>
      <c r="L63" s="31">
        <f t="shared" si="27"/>
        <v>0</v>
      </c>
      <c r="M63" s="31">
        <f t="shared" si="28"/>
        <v>0</v>
      </c>
      <c r="N63" s="31">
        <f t="shared" si="0"/>
        <v>0</v>
      </c>
      <c r="O63" s="32">
        <f t="shared" si="1"/>
        <v>0</v>
      </c>
      <c r="P63" s="53">
        <v>58</v>
      </c>
      <c r="Q63" s="31">
        <f t="shared" si="19"/>
        <v>0</v>
      </c>
      <c r="R63" s="31">
        <f t="shared" si="29"/>
        <v>0</v>
      </c>
      <c r="S63" s="31">
        <f t="shared" si="30"/>
        <v>0</v>
      </c>
      <c r="T63" s="31">
        <f t="shared" si="2"/>
        <v>0</v>
      </c>
      <c r="U63" s="31">
        <f t="shared" si="20"/>
        <v>0</v>
      </c>
      <c r="V63" s="31">
        <f t="shared" si="3"/>
        <v>0</v>
      </c>
      <c r="W63" s="31">
        <v>0</v>
      </c>
      <c r="X63" s="31">
        <f t="shared" si="4"/>
        <v>0</v>
      </c>
      <c r="Y63" s="36">
        <f t="shared" si="5"/>
        <v>0</v>
      </c>
      <c r="AA63" s="69">
        <v>58</v>
      </c>
      <c r="AB63" s="31">
        <f t="shared" si="6"/>
        <v>0</v>
      </c>
      <c r="AC63" s="212">
        <f t="shared" si="7"/>
        <v>0</v>
      </c>
      <c r="AD63" s="99">
        <f t="shared" si="8"/>
        <v>0</v>
      </c>
      <c r="AE63" s="99">
        <f t="shared" si="9"/>
        <v>0</v>
      </c>
      <c r="AF63" s="197">
        <f t="shared" si="42"/>
        <v>0</v>
      </c>
      <c r="AG63" s="197">
        <f t="shared" si="43"/>
        <v>0</v>
      </c>
      <c r="AH63" s="197">
        <f t="shared" si="44"/>
        <v>0</v>
      </c>
      <c r="AI63" s="202">
        <f t="shared" si="36"/>
        <v>0</v>
      </c>
      <c r="AK63" s="69">
        <v>58</v>
      </c>
      <c r="AL63" s="31">
        <f t="shared" si="10"/>
        <v>0</v>
      </c>
      <c r="AM63" s="31">
        <f t="shared" si="11"/>
        <v>0</v>
      </c>
      <c r="AN63" s="31">
        <f t="shared" si="12"/>
        <v>0</v>
      </c>
      <c r="AO63" s="31">
        <f t="shared" si="13"/>
        <v>0</v>
      </c>
      <c r="AP63" s="31">
        <f t="shared" si="14"/>
        <v>0</v>
      </c>
      <c r="AQ63" s="197">
        <f t="shared" si="38"/>
        <v>0</v>
      </c>
      <c r="AR63" s="197">
        <f t="shared" si="39"/>
        <v>0</v>
      </c>
      <c r="AS63" s="197">
        <f t="shared" si="40"/>
        <v>0</v>
      </c>
      <c r="AT63" s="197">
        <f t="shared" si="41"/>
        <v>0</v>
      </c>
      <c r="AU63" s="31"/>
      <c r="AV63" s="31"/>
      <c r="AW63" s="31"/>
      <c r="AX63" s="31"/>
      <c r="AY63" s="74"/>
    </row>
    <row r="64" spans="2:51">
      <c r="B64" s="38"/>
      <c r="C64" s="183"/>
      <c r="D64" s="141"/>
      <c r="E64" s="146"/>
      <c r="F64" s="40"/>
      <c r="G64" s="49"/>
      <c r="I64" s="53">
        <v>59</v>
      </c>
      <c r="J64" s="31">
        <f t="shared" si="25"/>
        <v>0</v>
      </c>
      <c r="K64" s="31">
        <f t="shared" si="26"/>
        <v>0</v>
      </c>
      <c r="L64" s="31">
        <f t="shared" si="27"/>
        <v>0</v>
      </c>
      <c r="M64" s="31">
        <f t="shared" si="28"/>
        <v>0</v>
      </c>
      <c r="N64" s="31">
        <f t="shared" si="0"/>
        <v>0</v>
      </c>
      <c r="O64" s="32">
        <f t="shared" si="1"/>
        <v>0</v>
      </c>
      <c r="P64" s="53">
        <v>59</v>
      </c>
      <c r="Q64" s="31">
        <f t="shared" si="19"/>
        <v>0</v>
      </c>
      <c r="R64" s="31">
        <f t="shared" si="29"/>
        <v>0</v>
      </c>
      <c r="S64" s="31">
        <f t="shared" si="30"/>
        <v>0</v>
      </c>
      <c r="T64" s="31">
        <f t="shared" si="2"/>
        <v>0</v>
      </c>
      <c r="U64" s="31">
        <f t="shared" si="20"/>
        <v>0</v>
      </c>
      <c r="V64" s="31">
        <f t="shared" si="3"/>
        <v>0</v>
      </c>
      <c r="W64" s="31">
        <v>0</v>
      </c>
      <c r="X64" s="31">
        <f t="shared" si="4"/>
        <v>0</v>
      </c>
      <c r="Y64" s="36">
        <f t="shared" si="5"/>
        <v>0</v>
      </c>
      <c r="AA64" s="69">
        <v>59</v>
      </c>
      <c r="AB64" s="31">
        <f t="shared" si="6"/>
        <v>0</v>
      </c>
      <c r="AC64" s="212">
        <f t="shared" si="7"/>
        <v>0</v>
      </c>
      <c r="AD64" s="99">
        <f t="shared" si="8"/>
        <v>0</v>
      </c>
      <c r="AE64" s="99">
        <f t="shared" si="9"/>
        <v>0</v>
      </c>
      <c r="AF64" s="197">
        <f t="shared" si="42"/>
        <v>0</v>
      </c>
      <c r="AG64" s="197">
        <f t="shared" si="43"/>
        <v>0</v>
      </c>
      <c r="AH64" s="197">
        <f t="shared" si="44"/>
        <v>0</v>
      </c>
      <c r="AI64" s="202">
        <f t="shared" si="36"/>
        <v>0</v>
      </c>
      <c r="AK64" s="69">
        <v>59</v>
      </c>
      <c r="AL64" s="31">
        <f t="shared" si="10"/>
        <v>0</v>
      </c>
      <c r="AM64" s="31">
        <f t="shared" si="11"/>
        <v>0</v>
      </c>
      <c r="AN64" s="31">
        <f t="shared" si="12"/>
        <v>0</v>
      </c>
      <c r="AO64" s="31">
        <f t="shared" si="13"/>
        <v>0</v>
      </c>
      <c r="AP64" s="31">
        <f t="shared" si="14"/>
        <v>0</v>
      </c>
      <c r="AQ64" s="197">
        <f t="shared" si="38"/>
        <v>0</v>
      </c>
      <c r="AR64" s="197">
        <f t="shared" si="39"/>
        <v>0</v>
      </c>
      <c r="AS64" s="197">
        <f t="shared" si="40"/>
        <v>0</v>
      </c>
      <c r="AT64" s="197">
        <f t="shared" si="41"/>
        <v>0</v>
      </c>
      <c r="AU64" s="31"/>
      <c r="AV64" s="31"/>
      <c r="AW64" s="31"/>
      <c r="AX64" s="31"/>
      <c r="AY64" s="74"/>
    </row>
    <row r="65" spans="2:51">
      <c r="B65" s="38"/>
      <c r="C65" s="183"/>
      <c r="D65" s="141"/>
      <c r="E65" s="146"/>
      <c r="F65" s="40"/>
      <c r="G65" s="49"/>
      <c r="I65" s="53">
        <v>60</v>
      </c>
      <c r="J65" s="31">
        <f t="shared" si="25"/>
        <v>0</v>
      </c>
      <c r="K65" s="31">
        <f t="shared" si="26"/>
        <v>0</v>
      </c>
      <c r="L65" s="31">
        <f t="shared" si="27"/>
        <v>0</v>
      </c>
      <c r="M65" s="31">
        <f t="shared" si="28"/>
        <v>0</v>
      </c>
      <c r="N65" s="31">
        <f t="shared" si="0"/>
        <v>0</v>
      </c>
      <c r="O65" s="32">
        <f t="shared" si="1"/>
        <v>0</v>
      </c>
      <c r="P65" s="53">
        <v>60</v>
      </c>
      <c r="Q65" s="31">
        <f t="shared" si="19"/>
        <v>0</v>
      </c>
      <c r="R65" s="31">
        <f t="shared" si="29"/>
        <v>0</v>
      </c>
      <c r="S65" s="31">
        <f t="shared" si="30"/>
        <v>0</v>
      </c>
      <c r="T65" s="31">
        <f t="shared" si="2"/>
        <v>0</v>
      </c>
      <c r="U65" s="31">
        <f t="shared" si="20"/>
        <v>0</v>
      </c>
      <c r="V65" s="31">
        <f t="shared" si="3"/>
        <v>0</v>
      </c>
      <c r="W65" s="31">
        <v>0</v>
      </c>
      <c r="X65" s="31">
        <f t="shared" si="4"/>
        <v>0</v>
      </c>
      <c r="Y65" s="36">
        <f t="shared" si="5"/>
        <v>0</v>
      </c>
      <c r="AA65" s="69">
        <v>60</v>
      </c>
      <c r="AB65" s="31">
        <f t="shared" si="6"/>
        <v>0</v>
      </c>
      <c r="AC65" s="212">
        <f t="shared" si="7"/>
        <v>0</v>
      </c>
      <c r="AD65" s="99">
        <f t="shared" si="8"/>
        <v>0</v>
      </c>
      <c r="AE65" s="99">
        <f t="shared" si="9"/>
        <v>0</v>
      </c>
      <c r="AF65" s="197">
        <f t="shared" si="42"/>
        <v>0</v>
      </c>
      <c r="AG65" s="197">
        <f t="shared" si="43"/>
        <v>0</v>
      </c>
      <c r="AH65" s="197">
        <f t="shared" si="44"/>
        <v>0</v>
      </c>
      <c r="AI65" s="202">
        <f t="shared" si="36"/>
        <v>0</v>
      </c>
      <c r="AK65" s="69">
        <v>60</v>
      </c>
      <c r="AL65" s="31">
        <f t="shared" si="10"/>
        <v>0</v>
      </c>
      <c r="AM65" s="31">
        <f t="shared" si="11"/>
        <v>0</v>
      </c>
      <c r="AN65" s="31">
        <f t="shared" si="12"/>
        <v>0</v>
      </c>
      <c r="AO65" s="31">
        <f t="shared" si="13"/>
        <v>0</v>
      </c>
      <c r="AP65" s="31">
        <f t="shared" si="14"/>
        <v>0</v>
      </c>
      <c r="AQ65" s="197">
        <f t="shared" si="38"/>
        <v>0</v>
      </c>
      <c r="AR65" s="197">
        <f t="shared" si="39"/>
        <v>0</v>
      </c>
      <c r="AS65" s="197">
        <f t="shared" si="40"/>
        <v>0</v>
      </c>
      <c r="AT65" s="197">
        <f t="shared" si="41"/>
        <v>0</v>
      </c>
      <c r="AU65" s="31"/>
      <c r="AV65" s="31"/>
      <c r="AW65" s="31"/>
      <c r="AX65" s="31"/>
      <c r="AY65" s="74"/>
    </row>
    <row r="66" spans="2:51">
      <c r="B66" s="38"/>
      <c r="C66" s="183"/>
      <c r="D66" s="141"/>
      <c r="E66" s="146"/>
      <c r="F66" s="40"/>
      <c r="G66" s="49"/>
      <c r="I66" s="53">
        <v>61</v>
      </c>
      <c r="J66" s="31">
        <f t="shared" si="25"/>
        <v>0</v>
      </c>
      <c r="K66" s="31">
        <f t="shared" si="26"/>
        <v>0</v>
      </c>
      <c r="L66" s="31">
        <f t="shared" si="27"/>
        <v>0</v>
      </c>
      <c r="M66" s="31">
        <f t="shared" si="28"/>
        <v>0</v>
      </c>
      <c r="N66" s="31">
        <f t="shared" si="0"/>
        <v>0</v>
      </c>
      <c r="O66" s="32">
        <f t="shared" si="1"/>
        <v>0</v>
      </c>
      <c r="P66" s="53">
        <v>61</v>
      </c>
      <c r="Q66" s="31">
        <f t="shared" si="19"/>
        <v>0</v>
      </c>
      <c r="R66" s="31">
        <f t="shared" si="29"/>
        <v>0</v>
      </c>
      <c r="S66" s="31">
        <f t="shared" si="30"/>
        <v>0</v>
      </c>
      <c r="T66" s="31">
        <f t="shared" si="2"/>
        <v>0</v>
      </c>
      <c r="U66" s="31">
        <f t="shared" si="20"/>
        <v>0</v>
      </c>
      <c r="V66" s="31">
        <f t="shared" si="3"/>
        <v>0</v>
      </c>
      <c r="W66" s="31">
        <v>0</v>
      </c>
      <c r="X66" s="31">
        <f t="shared" si="4"/>
        <v>0</v>
      </c>
      <c r="Y66" s="36">
        <f t="shared" si="5"/>
        <v>0</v>
      </c>
      <c r="AA66" s="69">
        <v>61</v>
      </c>
      <c r="AB66" s="31">
        <f t="shared" si="6"/>
        <v>0</v>
      </c>
      <c r="AC66" s="212">
        <f t="shared" si="7"/>
        <v>0</v>
      </c>
      <c r="AD66" s="99">
        <f t="shared" si="8"/>
        <v>0</v>
      </c>
      <c r="AE66" s="99">
        <f t="shared" si="9"/>
        <v>0</v>
      </c>
      <c r="AF66" s="197">
        <f t="shared" si="42"/>
        <v>0</v>
      </c>
      <c r="AG66" s="197">
        <f t="shared" si="43"/>
        <v>0</v>
      </c>
      <c r="AH66" s="197">
        <f t="shared" si="44"/>
        <v>0</v>
      </c>
      <c r="AI66" s="202">
        <f t="shared" si="36"/>
        <v>0</v>
      </c>
      <c r="AK66" s="69">
        <v>61</v>
      </c>
      <c r="AL66" s="31">
        <f t="shared" si="10"/>
        <v>0</v>
      </c>
      <c r="AM66" s="31">
        <f t="shared" si="11"/>
        <v>0</v>
      </c>
      <c r="AN66" s="31">
        <f t="shared" si="12"/>
        <v>0</v>
      </c>
      <c r="AO66" s="31">
        <f t="shared" si="13"/>
        <v>0</v>
      </c>
      <c r="AP66" s="31">
        <f t="shared" si="14"/>
        <v>0</v>
      </c>
      <c r="AQ66" s="197">
        <f t="shared" si="38"/>
        <v>0</v>
      </c>
      <c r="AR66" s="197">
        <f t="shared" si="39"/>
        <v>0</v>
      </c>
      <c r="AS66" s="197">
        <f t="shared" si="40"/>
        <v>0</v>
      </c>
      <c r="AT66" s="197">
        <f t="shared" si="41"/>
        <v>0</v>
      </c>
      <c r="AU66" s="31"/>
      <c r="AV66" s="31"/>
      <c r="AW66" s="31"/>
      <c r="AX66" s="31"/>
      <c r="AY66" s="74"/>
    </row>
    <row r="67" spans="2:51">
      <c r="B67" s="38"/>
      <c r="C67" s="183"/>
      <c r="D67" s="141"/>
      <c r="E67" s="146"/>
      <c r="F67" s="40"/>
      <c r="G67" s="49"/>
      <c r="I67" s="53">
        <v>62</v>
      </c>
      <c r="J67" s="31">
        <f t="shared" si="25"/>
        <v>0</v>
      </c>
      <c r="K67" s="31">
        <f t="shared" si="26"/>
        <v>0</v>
      </c>
      <c r="L67" s="31">
        <f t="shared" si="27"/>
        <v>0</v>
      </c>
      <c r="M67" s="31">
        <f t="shared" si="28"/>
        <v>0</v>
      </c>
      <c r="N67" s="31">
        <f t="shared" si="0"/>
        <v>0</v>
      </c>
      <c r="O67" s="32">
        <f t="shared" si="1"/>
        <v>0</v>
      </c>
      <c r="P67" s="53">
        <v>62</v>
      </c>
      <c r="Q67" s="31">
        <f t="shared" si="19"/>
        <v>0</v>
      </c>
      <c r="R67" s="31">
        <f t="shared" si="29"/>
        <v>0</v>
      </c>
      <c r="S67" s="31">
        <f t="shared" si="30"/>
        <v>0</v>
      </c>
      <c r="T67" s="31">
        <f t="shared" si="2"/>
        <v>0</v>
      </c>
      <c r="U67" s="31">
        <f t="shared" si="20"/>
        <v>0</v>
      </c>
      <c r="V67" s="31">
        <f t="shared" si="3"/>
        <v>0</v>
      </c>
      <c r="W67" s="31">
        <v>0</v>
      </c>
      <c r="X67" s="31">
        <f t="shared" si="4"/>
        <v>0</v>
      </c>
      <c r="Y67" s="36">
        <f t="shared" si="5"/>
        <v>0</v>
      </c>
      <c r="AA67" s="69">
        <v>62</v>
      </c>
      <c r="AB67" s="31">
        <f t="shared" si="6"/>
        <v>0</v>
      </c>
      <c r="AC67" s="212">
        <f t="shared" si="7"/>
        <v>0</v>
      </c>
      <c r="AD67" s="99">
        <f t="shared" si="8"/>
        <v>0</v>
      </c>
      <c r="AE67" s="99">
        <f t="shared" si="9"/>
        <v>0</v>
      </c>
      <c r="AF67" s="197">
        <f t="shared" si="42"/>
        <v>0</v>
      </c>
      <c r="AG67" s="197">
        <f t="shared" si="43"/>
        <v>0</v>
      </c>
      <c r="AH67" s="197">
        <f t="shared" si="44"/>
        <v>0</v>
      </c>
      <c r="AI67" s="202">
        <f t="shared" si="36"/>
        <v>0</v>
      </c>
      <c r="AK67" s="69">
        <v>62</v>
      </c>
      <c r="AL67" s="31">
        <f t="shared" si="10"/>
        <v>0</v>
      </c>
      <c r="AM67" s="31">
        <f t="shared" si="11"/>
        <v>0</v>
      </c>
      <c r="AN67" s="31">
        <f t="shared" si="12"/>
        <v>0</v>
      </c>
      <c r="AO67" s="31">
        <f t="shared" si="13"/>
        <v>0</v>
      </c>
      <c r="AP67" s="31">
        <f t="shared" si="14"/>
        <v>0</v>
      </c>
      <c r="AQ67" s="197">
        <f t="shared" si="38"/>
        <v>0</v>
      </c>
      <c r="AR67" s="197">
        <f t="shared" si="39"/>
        <v>0</v>
      </c>
      <c r="AS67" s="197">
        <f t="shared" si="40"/>
        <v>0</v>
      </c>
      <c r="AT67" s="197">
        <f t="shared" si="41"/>
        <v>0</v>
      </c>
      <c r="AU67" s="31"/>
      <c r="AV67" s="31"/>
      <c r="AW67" s="31"/>
      <c r="AX67" s="31"/>
      <c r="AY67" s="74"/>
    </row>
    <row r="68" spans="2:51">
      <c r="B68" s="38"/>
      <c r="C68" s="183"/>
      <c r="D68" s="141"/>
      <c r="E68" s="146"/>
      <c r="F68" s="40"/>
      <c r="G68" s="49"/>
      <c r="I68" s="53">
        <v>63</v>
      </c>
      <c r="J68" s="31">
        <f t="shared" si="25"/>
        <v>0</v>
      </c>
      <c r="K68" s="31">
        <f t="shared" si="26"/>
        <v>0</v>
      </c>
      <c r="L68" s="31">
        <f t="shared" si="27"/>
        <v>0</v>
      </c>
      <c r="M68" s="31">
        <f t="shared" si="28"/>
        <v>0</v>
      </c>
      <c r="N68" s="31">
        <f t="shared" si="0"/>
        <v>0</v>
      </c>
      <c r="O68" s="32">
        <f t="shared" si="1"/>
        <v>0</v>
      </c>
      <c r="P68" s="53">
        <v>63</v>
      </c>
      <c r="Q68" s="31">
        <f t="shared" si="19"/>
        <v>0</v>
      </c>
      <c r="R68" s="31">
        <f t="shared" si="29"/>
        <v>0</v>
      </c>
      <c r="S68" s="31">
        <f t="shared" si="30"/>
        <v>0</v>
      </c>
      <c r="T68" s="31">
        <f t="shared" si="2"/>
        <v>0</v>
      </c>
      <c r="U68" s="31">
        <f t="shared" si="20"/>
        <v>0</v>
      </c>
      <c r="V68" s="31">
        <f t="shared" si="3"/>
        <v>0</v>
      </c>
      <c r="W68" s="31">
        <v>0</v>
      </c>
      <c r="X68" s="31">
        <f t="shared" si="4"/>
        <v>0</v>
      </c>
      <c r="Y68" s="36">
        <f t="shared" si="5"/>
        <v>0</v>
      </c>
      <c r="AA68" s="69">
        <v>63</v>
      </c>
      <c r="AB68" s="31">
        <f t="shared" si="6"/>
        <v>0</v>
      </c>
      <c r="AC68" s="212">
        <f t="shared" si="7"/>
        <v>0</v>
      </c>
      <c r="AD68" s="99">
        <f t="shared" si="8"/>
        <v>0</v>
      </c>
      <c r="AE68" s="99">
        <f t="shared" si="9"/>
        <v>0</v>
      </c>
      <c r="AF68" s="197">
        <f t="shared" si="42"/>
        <v>0</v>
      </c>
      <c r="AG68" s="197">
        <f t="shared" si="43"/>
        <v>0</v>
      </c>
      <c r="AH68" s="197">
        <f t="shared" si="44"/>
        <v>0</v>
      </c>
      <c r="AI68" s="202">
        <f t="shared" si="36"/>
        <v>0</v>
      </c>
      <c r="AK68" s="69">
        <v>63</v>
      </c>
      <c r="AL68" s="31">
        <f t="shared" si="10"/>
        <v>0</v>
      </c>
      <c r="AM68" s="31">
        <f t="shared" si="11"/>
        <v>0</v>
      </c>
      <c r="AN68" s="31">
        <f t="shared" si="12"/>
        <v>0</v>
      </c>
      <c r="AO68" s="31">
        <f t="shared" si="13"/>
        <v>0</v>
      </c>
      <c r="AP68" s="31">
        <f t="shared" si="14"/>
        <v>0</v>
      </c>
      <c r="AQ68" s="197">
        <f t="shared" si="38"/>
        <v>0</v>
      </c>
      <c r="AR68" s="197">
        <f t="shared" si="39"/>
        <v>0</v>
      </c>
      <c r="AS68" s="197">
        <f t="shared" si="40"/>
        <v>0</v>
      </c>
      <c r="AT68" s="197">
        <f t="shared" si="41"/>
        <v>0</v>
      </c>
      <c r="AU68" s="31"/>
      <c r="AV68" s="31"/>
      <c r="AW68" s="31"/>
      <c r="AX68" s="31"/>
      <c r="AY68" s="74"/>
    </row>
    <row r="69" spans="2:51">
      <c r="B69" s="38"/>
      <c r="C69" s="183"/>
      <c r="D69" s="141"/>
      <c r="E69" s="146"/>
      <c r="F69" s="40"/>
      <c r="G69" s="49"/>
      <c r="I69" s="53">
        <v>64</v>
      </c>
      <c r="J69" s="31">
        <f t="shared" si="25"/>
        <v>0</v>
      </c>
      <c r="K69" s="31">
        <f t="shared" si="26"/>
        <v>0</v>
      </c>
      <c r="L69" s="31">
        <f t="shared" si="27"/>
        <v>0</v>
      </c>
      <c r="M69" s="31">
        <f t="shared" si="28"/>
        <v>0</v>
      </c>
      <c r="N69" s="31">
        <f t="shared" ref="N69:N132" si="45">IF(P70&lt;=$F$18,0,)</f>
        <v>0</v>
      </c>
      <c r="O69" s="32">
        <f t="shared" ref="O69:O132" si="46">((J69+K69)*0.475+L69+M69+N69)*44/12</f>
        <v>0</v>
      </c>
      <c r="P69" s="53">
        <v>64</v>
      </c>
      <c r="Q69" s="31">
        <f t="shared" si="19"/>
        <v>0</v>
      </c>
      <c r="R69" s="31">
        <f t="shared" si="29"/>
        <v>0</v>
      </c>
      <c r="S69" s="31">
        <f t="shared" si="30"/>
        <v>0</v>
      </c>
      <c r="T69" s="31">
        <f t="shared" ref="T69:T132" si="47">IF(S69=0,0,EXP(-1.0587+0.8836*LN(S69)+0.284))</f>
        <v>0</v>
      </c>
      <c r="U69" s="31">
        <f t="shared" si="20"/>
        <v>0</v>
      </c>
      <c r="V69" s="31">
        <f t="shared" ref="V69:V132" si="48">IF(P69&lt;=$F$18,IF(P69&lt;=30,P69*($F$16-$F$6)/30,$F$16-$F$6),)</f>
        <v>0</v>
      </c>
      <c r="W69" s="31">
        <v>0</v>
      </c>
      <c r="X69" s="31">
        <f t="shared" ref="X69:X132" si="49">((S69+T69)*0.475+U69+V69+W69)*44/12</f>
        <v>0</v>
      </c>
      <c r="Y69" s="36">
        <f t="shared" ref="Y69:Y132" si="50">IF(P69&lt;=$F$18,X69-O69,)</f>
        <v>0</v>
      </c>
      <c r="AA69" s="69">
        <v>64</v>
      </c>
      <c r="AB69" s="31">
        <f t="shared" ref="AB69:AB132" si="51">IF(AA69&lt;=$F$18,IFERROR(VLOOKUP($AA69,$B$82:$G$96,2,FALSE),0),)</f>
        <v>0</v>
      </c>
      <c r="AC69" s="212">
        <f t="shared" ref="AC69:AC132" si="52">IF(AA69&lt;=$F$18,IFERROR(VLOOKUP($AA69,$B$82:$G$96,3,FALSE),0),)*50%</f>
        <v>0</v>
      </c>
      <c r="AD69" s="99">
        <f t="shared" ref="AD69:AD132" si="53">IF(AA69&lt;=$F$18,IFERROR(VLOOKUP($AA69,$B$82:$G$96,4,FALSE),0),)</f>
        <v>0</v>
      </c>
      <c r="AE69" s="99">
        <f t="shared" ref="AE69:AE132" si="54">IF(AA69&lt;=$F$18,IFERROR(VLOOKUP($AA69,$B$82:$G$96,5,FALSE),0),)</f>
        <v>0</v>
      </c>
      <c r="AF69" s="197">
        <f t="shared" si="42"/>
        <v>0</v>
      </c>
      <c r="AG69" s="197">
        <f t="shared" si="43"/>
        <v>0</v>
      </c>
      <c r="AH69" s="197">
        <f t="shared" si="44"/>
        <v>0</v>
      </c>
      <c r="AI69" s="202">
        <f t="shared" si="36"/>
        <v>0</v>
      </c>
      <c r="AK69" s="69">
        <v>64</v>
      </c>
      <c r="AL69" s="31">
        <f t="shared" ref="AL69:AL132" si="55">IF(AK69&lt;=$F$18,IFERROR(VLOOKUP($AA69,$B$82:$G$96,2,FALSE),0),)</f>
        <v>0</v>
      </c>
      <c r="AM69" s="31">
        <f t="shared" ref="AM69:AM132" si="56">IF(AK69&lt;=$F$18,IFERROR(VLOOKUP($AA69,$B$82:$G$96,3,FALSE),0),)</f>
        <v>0</v>
      </c>
      <c r="AN69" s="31">
        <f t="shared" ref="AN69:AN132" si="57">IF(AK69&lt;=$F$18,IFERROR(VLOOKUP($AA69,$B$82:$G$96,4,FALSE),0),)</f>
        <v>0</v>
      </c>
      <c r="AO69" s="31">
        <f t="shared" ref="AO69:AO132" si="58">IF(AK69&lt;=$F$18,IFERROR(VLOOKUP($AA69,$B$82:$G$96,5,FALSE),0),)</f>
        <v>0</v>
      </c>
      <c r="AP69" s="31">
        <f t="shared" ref="AP69:AP132" si="59">IF(AK69&lt;=$F$18,IFERROR(VLOOKUP($AA69,$B$82:$G$96,6,FALSE),0),)</f>
        <v>0</v>
      </c>
      <c r="AQ69" s="197">
        <f t="shared" si="38"/>
        <v>0</v>
      </c>
      <c r="AR69" s="197">
        <f t="shared" si="39"/>
        <v>0</v>
      </c>
      <c r="AS69" s="197">
        <f t="shared" si="40"/>
        <v>0</v>
      </c>
      <c r="AT69" s="197">
        <f t="shared" si="41"/>
        <v>0</v>
      </c>
      <c r="AU69" s="31"/>
      <c r="AV69" s="31"/>
      <c r="AW69" s="31"/>
      <c r="AX69" s="31"/>
      <c r="AY69" s="74"/>
    </row>
    <row r="70" spans="2:51">
      <c r="B70" s="38"/>
      <c r="C70" s="183"/>
      <c r="D70" s="141"/>
      <c r="E70" s="146"/>
      <c r="F70" s="40"/>
      <c r="G70" s="49"/>
      <c r="I70" s="53">
        <v>65</v>
      </c>
      <c r="J70" s="31">
        <f t="shared" si="25"/>
        <v>0</v>
      </c>
      <c r="K70" s="31">
        <f t="shared" si="26"/>
        <v>0</v>
      </c>
      <c r="L70" s="31">
        <f t="shared" si="27"/>
        <v>0</v>
      </c>
      <c r="M70" s="31">
        <f t="shared" si="28"/>
        <v>0</v>
      </c>
      <c r="N70" s="31">
        <f t="shared" si="45"/>
        <v>0</v>
      </c>
      <c r="O70" s="32">
        <f t="shared" si="46"/>
        <v>0</v>
      </c>
      <c r="P70" s="53">
        <v>65</v>
      </c>
      <c r="Q70" s="31">
        <f t="shared" ref="Q70:Q133" si="60">IF(P70&lt;=$F$18,LOOKUP(P70-1,$B$25:$B$78,$G$25:$G$78),)</f>
        <v>0</v>
      </c>
      <c r="R70" s="31">
        <f t="shared" si="29"/>
        <v>0</v>
      </c>
      <c r="S70" s="31">
        <f t="shared" si="30"/>
        <v>0</v>
      </c>
      <c r="T70" s="31">
        <f t="shared" si="47"/>
        <v>0</v>
      </c>
      <c r="U70" s="31">
        <f t="shared" ref="U70:U133" si="61">IF(P70&lt;=$F$18,$F$5+($F$15-$F$5)*(1-EXP(-0.0175*P70)),)</f>
        <v>0</v>
      </c>
      <c r="V70" s="31">
        <f t="shared" si="48"/>
        <v>0</v>
      </c>
      <c r="W70" s="31">
        <v>0</v>
      </c>
      <c r="X70" s="31">
        <f t="shared" si="49"/>
        <v>0</v>
      </c>
      <c r="Y70" s="36">
        <f t="shared" si="50"/>
        <v>0</v>
      </c>
      <c r="AA70" s="69">
        <v>65</v>
      </c>
      <c r="AB70" s="31">
        <f t="shared" si="51"/>
        <v>0</v>
      </c>
      <c r="AC70" s="212">
        <f t="shared" si="52"/>
        <v>0</v>
      </c>
      <c r="AD70" s="99">
        <f t="shared" si="53"/>
        <v>0</v>
      </c>
      <c r="AE70" s="99">
        <f t="shared" si="54"/>
        <v>0</v>
      </c>
      <c r="AF70" s="197">
        <f t="shared" ref="AF70:AF101" si="62">IF(OR(AA70&lt;=$F$18,AA70&lt;=30),EXP(-LN(2)/$D$105)*AF69+((1-EXP(-LN(2)/$D$105))/(LN(2)/$D$105))*$AB70*AC70*0.475*$F$19*44/12,)</f>
        <v>0</v>
      </c>
      <c r="AG70" s="197">
        <f t="shared" ref="AG70:AG101" si="63">IF(OR(AA70&lt;=$F$18,AA70&lt;=30),EXP(-LN(2)/$D$107)*AG69+((1-EXP(-LN(2)/$D$107))/(LN(2)/$D$107))*$AB70*AD70*0.475*$F$19*44/12,)</f>
        <v>0</v>
      </c>
      <c r="AH70" s="197">
        <f t="shared" ref="AH70:AH101" si="64">IF(OR(AA70&lt;=$F$18,AA70&lt;=30),EXP(-LN(2)/$D$106)*AH69+((1-EXP(-LN(2)/$D$106))/(LN(2)/$D$106))*$AB70*AE70*0.475*$F$19*44/12,)</f>
        <v>0</v>
      </c>
      <c r="AI70" s="202">
        <f t="shared" si="36"/>
        <v>0</v>
      </c>
      <c r="AK70" s="69">
        <v>65</v>
      </c>
      <c r="AL70" s="31">
        <f t="shared" si="55"/>
        <v>0</v>
      </c>
      <c r="AM70" s="31">
        <f t="shared" si="56"/>
        <v>0</v>
      </c>
      <c r="AN70" s="31">
        <f t="shared" si="57"/>
        <v>0</v>
      </c>
      <c r="AO70" s="31">
        <f t="shared" si="58"/>
        <v>0</v>
      </c>
      <c r="AP70" s="31">
        <f t="shared" si="59"/>
        <v>0</v>
      </c>
      <c r="AQ70" s="197">
        <f t="shared" si="38"/>
        <v>0</v>
      </c>
      <c r="AR70" s="197">
        <f t="shared" si="39"/>
        <v>0</v>
      </c>
      <c r="AS70" s="197">
        <f t="shared" si="40"/>
        <v>0</v>
      </c>
      <c r="AT70" s="197">
        <f t="shared" si="41"/>
        <v>0</v>
      </c>
      <c r="AU70" s="31"/>
      <c r="AV70" s="31"/>
      <c r="AW70" s="31"/>
      <c r="AX70" s="31"/>
      <c r="AY70" s="74"/>
    </row>
    <row r="71" spans="2:51">
      <c r="B71" s="38"/>
      <c r="C71" s="183"/>
      <c r="D71" s="141"/>
      <c r="E71" s="146"/>
      <c r="F71" s="40"/>
      <c r="G71" s="49"/>
      <c r="I71" s="53">
        <v>66</v>
      </c>
      <c r="J71" s="31">
        <f t="shared" ref="J71:J134" si="65">IF($I71&lt;=$F$10,$F$11*$F$13+J70,)</f>
        <v>0</v>
      </c>
      <c r="K71" s="31">
        <f t="shared" ref="K71:K134" si="66">IF(J71=0,0,EXP(-1.0587+0.8836*LN(J71)+0.284))</f>
        <v>0</v>
      </c>
      <c r="L71" s="31">
        <f t="shared" ref="L71:L134" si="67">IF(I71&lt;=$F$10,$F$5+($F$8-$F$5)*(1-EXP(-0.0175*I71)),)</f>
        <v>0</v>
      </c>
      <c r="M71" s="31">
        <f t="shared" ref="M71:M134" si="68">IF(I71&lt;=$F$10,IF(I71&lt;=30,I71*($F$9-$F$6)/30,$F$9-$F$6),)</f>
        <v>0</v>
      </c>
      <c r="N71" s="31">
        <f t="shared" si="45"/>
        <v>0</v>
      </c>
      <c r="O71" s="32">
        <f t="shared" si="46"/>
        <v>0</v>
      </c>
      <c r="P71" s="53">
        <v>66</v>
      </c>
      <c r="Q71" s="31">
        <f t="shared" si="60"/>
        <v>0</v>
      </c>
      <c r="R71" s="31">
        <f t="shared" ref="R71:R134" si="69">IF(P71&lt;=$F$18,Q71+R70,)</f>
        <v>0</v>
      </c>
      <c r="S71" s="31">
        <f t="shared" ref="S71:S134" si="70">$F$19*R71</f>
        <v>0</v>
      </c>
      <c r="T71" s="31">
        <f t="shared" si="47"/>
        <v>0</v>
      </c>
      <c r="U71" s="31">
        <f t="shared" si="61"/>
        <v>0</v>
      </c>
      <c r="V71" s="31">
        <f t="shared" si="48"/>
        <v>0</v>
      </c>
      <c r="W71" s="31">
        <v>0</v>
      </c>
      <c r="X71" s="31">
        <f t="shared" si="49"/>
        <v>0</v>
      </c>
      <c r="Y71" s="36">
        <f t="shared" si="50"/>
        <v>0</v>
      </c>
      <c r="AA71" s="69">
        <v>66</v>
      </c>
      <c r="AB71" s="31">
        <f t="shared" si="51"/>
        <v>0</v>
      </c>
      <c r="AC71" s="212">
        <f t="shared" si="52"/>
        <v>0</v>
      </c>
      <c r="AD71" s="99">
        <f t="shared" si="53"/>
        <v>0</v>
      </c>
      <c r="AE71" s="99">
        <f t="shared" si="54"/>
        <v>0</v>
      </c>
      <c r="AF71" s="197">
        <f t="shared" si="62"/>
        <v>0</v>
      </c>
      <c r="AG71" s="197">
        <f t="shared" si="63"/>
        <v>0</v>
      </c>
      <c r="AH71" s="197">
        <f t="shared" si="64"/>
        <v>0</v>
      </c>
      <c r="AI71" s="202">
        <f t="shared" si="36"/>
        <v>0</v>
      </c>
      <c r="AK71" s="69">
        <v>66</v>
      </c>
      <c r="AL71" s="31">
        <f t="shared" si="55"/>
        <v>0</v>
      </c>
      <c r="AM71" s="31">
        <f t="shared" si="56"/>
        <v>0</v>
      </c>
      <c r="AN71" s="31">
        <f t="shared" si="57"/>
        <v>0</v>
      </c>
      <c r="AO71" s="31">
        <f t="shared" si="58"/>
        <v>0</v>
      </c>
      <c r="AP71" s="31">
        <f t="shared" si="59"/>
        <v>0</v>
      </c>
      <c r="AQ71" s="197">
        <f t="shared" si="38"/>
        <v>0</v>
      </c>
      <c r="AR71" s="197">
        <f t="shared" si="39"/>
        <v>0</v>
      </c>
      <c r="AS71" s="197">
        <f t="shared" si="40"/>
        <v>0</v>
      </c>
      <c r="AT71" s="197">
        <f t="shared" si="41"/>
        <v>0</v>
      </c>
      <c r="AU71" s="31"/>
      <c r="AV71" s="31"/>
      <c r="AW71" s="31"/>
      <c r="AX71" s="31"/>
      <c r="AY71" s="74"/>
    </row>
    <row r="72" spans="2:51">
      <c r="B72" s="38"/>
      <c r="C72" s="183"/>
      <c r="D72" s="141"/>
      <c r="E72" s="146"/>
      <c r="F72" s="40"/>
      <c r="G72" s="49"/>
      <c r="I72" s="53">
        <v>67</v>
      </c>
      <c r="J72" s="31">
        <f t="shared" si="65"/>
        <v>0</v>
      </c>
      <c r="K72" s="31">
        <f t="shared" si="66"/>
        <v>0</v>
      </c>
      <c r="L72" s="31">
        <f t="shared" si="67"/>
        <v>0</v>
      </c>
      <c r="M72" s="31">
        <f t="shared" si="68"/>
        <v>0</v>
      </c>
      <c r="N72" s="31">
        <f t="shared" si="45"/>
        <v>0</v>
      </c>
      <c r="O72" s="32">
        <f t="shared" si="46"/>
        <v>0</v>
      </c>
      <c r="P72" s="53">
        <v>67</v>
      </c>
      <c r="Q72" s="31">
        <f t="shared" si="60"/>
        <v>0</v>
      </c>
      <c r="R72" s="31">
        <f t="shared" si="69"/>
        <v>0</v>
      </c>
      <c r="S72" s="31">
        <f t="shared" si="70"/>
        <v>0</v>
      </c>
      <c r="T72" s="31">
        <f t="shared" si="47"/>
        <v>0</v>
      </c>
      <c r="U72" s="31">
        <f t="shared" si="61"/>
        <v>0</v>
      </c>
      <c r="V72" s="31">
        <f t="shared" si="48"/>
        <v>0</v>
      </c>
      <c r="W72" s="31">
        <v>0</v>
      </c>
      <c r="X72" s="31">
        <f t="shared" si="49"/>
        <v>0</v>
      </c>
      <c r="Y72" s="36">
        <f t="shared" si="50"/>
        <v>0</v>
      </c>
      <c r="AA72" s="69">
        <v>67</v>
      </c>
      <c r="AB72" s="31">
        <f t="shared" si="51"/>
        <v>0</v>
      </c>
      <c r="AC72" s="212">
        <f t="shared" si="52"/>
        <v>0</v>
      </c>
      <c r="AD72" s="99">
        <f t="shared" si="53"/>
        <v>0</v>
      </c>
      <c r="AE72" s="99">
        <f t="shared" si="54"/>
        <v>0</v>
      </c>
      <c r="AF72" s="197">
        <f t="shared" si="62"/>
        <v>0</v>
      </c>
      <c r="AG72" s="197">
        <f t="shared" si="63"/>
        <v>0</v>
      </c>
      <c r="AH72" s="197">
        <f t="shared" si="64"/>
        <v>0</v>
      </c>
      <c r="AI72" s="202">
        <f t="shared" si="36"/>
        <v>0</v>
      </c>
      <c r="AK72" s="69">
        <v>67</v>
      </c>
      <c r="AL72" s="31">
        <f t="shared" si="55"/>
        <v>0</v>
      </c>
      <c r="AM72" s="31">
        <f t="shared" si="56"/>
        <v>0</v>
      </c>
      <c r="AN72" s="31">
        <f t="shared" si="57"/>
        <v>0</v>
      </c>
      <c r="AO72" s="31">
        <f t="shared" si="58"/>
        <v>0</v>
      </c>
      <c r="AP72" s="31">
        <f t="shared" si="59"/>
        <v>0</v>
      </c>
      <c r="AQ72" s="197">
        <f t="shared" si="38"/>
        <v>0</v>
      </c>
      <c r="AR72" s="197">
        <f t="shared" si="39"/>
        <v>0</v>
      </c>
      <c r="AS72" s="197">
        <f t="shared" si="40"/>
        <v>0</v>
      </c>
      <c r="AT72" s="197">
        <f t="shared" si="41"/>
        <v>0</v>
      </c>
      <c r="AU72" s="31"/>
      <c r="AV72" s="31"/>
      <c r="AW72" s="31"/>
      <c r="AX72" s="31"/>
      <c r="AY72" s="74"/>
    </row>
    <row r="73" spans="2:51">
      <c r="B73" s="38"/>
      <c r="C73" s="183"/>
      <c r="D73" s="141"/>
      <c r="E73" s="146"/>
      <c r="F73" s="40"/>
      <c r="G73" s="49"/>
      <c r="I73" s="53">
        <v>68</v>
      </c>
      <c r="J73" s="31">
        <f t="shared" si="65"/>
        <v>0</v>
      </c>
      <c r="K73" s="31">
        <f t="shared" si="66"/>
        <v>0</v>
      </c>
      <c r="L73" s="31">
        <f t="shared" si="67"/>
        <v>0</v>
      </c>
      <c r="M73" s="31">
        <f t="shared" si="68"/>
        <v>0</v>
      </c>
      <c r="N73" s="31">
        <f t="shared" si="45"/>
        <v>0</v>
      </c>
      <c r="O73" s="32">
        <f t="shared" si="46"/>
        <v>0</v>
      </c>
      <c r="P73" s="53">
        <v>68</v>
      </c>
      <c r="Q73" s="31">
        <f t="shared" si="60"/>
        <v>0</v>
      </c>
      <c r="R73" s="31">
        <f t="shared" si="69"/>
        <v>0</v>
      </c>
      <c r="S73" s="31">
        <f t="shared" si="70"/>
        <v>0</v>
      </c>
      <c r="T73" s="31">
        <f t="shared" si="47"/>
        <v>0</v>
      </c>
      <c r="U73" s="31">
        <f t="shared" si="61"/>
        <v>0</v>
      </c>
      <c r="V73" s="31">
        <f t="shared" si="48"/>
        <v>0</v>
      </c>
      <c r="W73" s="31">
        <v>0</v>
      </c>
      <c r="X73" s="31">
        <f t="shared" si="49"/>
        <v>0</v>
      </c>
      <c r="Y73" s="36">
        <f t="shared" si="50"/>
        <v>0</v>
      </c>
      <c r="AA73" s="69">
        <v>68</v>
      </c>
      <c r="AB73" s="31">
        <f t="shared" si="51"/>
        <v>0</v>
      </c>
      <c r="AC73" s="212">
        <f t="shared" si="52"/>
        <v>0</v>
      </c>
      <c r="AD73" s="99">
        <f t="shared" si="53"/>
        <v>0</v>
      </c>
      <c r="AE73" s="99">
        <f t="shared" si="54"/>
        <v>0</v>
      </c>
      <c r="AF73" s="197">
        <f t="shared" si="62"/>
        <v>0</v>
      </c>
      <c r="AG73" s="197">
        <f t="shared" si="63"/>
        <v>0</v>
      </c>
      <c r="AH73" s="197">
        <f t="shared" si="64"/>
        <v>0</v>
      </c>
      <c r="AI73" s="202">
        <f t="shared" si="36"/>
        <v>0</v>
      </c>
      <c r="AK73" s="69">
        <v>68</v>
      </c>
      <c r="AL73" s="31">
        <f t="shared" si="55"/>
        <v>0</v>
      </c>
      <c r="AM73" s="31">
        <f t="shared" si="56"/>
        <v>0</v>
      </c>
      <c r="AN73" s="31">
        <f t="shared" si="57"/>
        <v>0</v>
      </c>
      <c r="AO73" s="31">
        <f t="shared" si="58"/>
        <v>0</v>
      </c>
      <c r="AP73" s="31">
        <f t="shared" si="59"/>
        <v>0</v>
      </c>
      <c r="AQ73" s="197">
        <f t="shared" si="38"/>
        <v>0</v>
      </c>
      <c r="AR73" s="197">
        <f t="shared" si="39"/>
        <v>0</v>
      </c>
      <c r="AS73" s="197">
        <f t="shared" si="40"/>
        <v>0</v>
      </c>
      <c r="AT73" s="197">
        <f t="shared" si="41"/>
        <v>0</v>
      </c>
      <c r="AU73" s="31"/>
      <c r="AV73" s="31"/>
      <c r="AW73" s="31"/>
      <c r="AX73" s="31"/>
      <c r="AY73" s="74"/>
    </row>
    <row r="74" spans="2:51">
      <c r="B74" s="38"/>
      <c r="C74" s="183"/>
      <c r="D74" s="141"/>
      <c r="E74" s="146"/>
      <c r="F74" s="40"/>
      <c r="G74" s="49"/>
      <c r="I74" s="53">
        <v>69</v>
      </c>
      <c r="J74" s="31">
        <f t="shared" si="65"/>
        <v>0</v>
      </c>
      <c r="K74" s="31">
        <f t="shared" si="66"/>
        <v>0</v>
      </c>
      <c r="L74" s="31">
        <f t="shared" si="67"/>
        <v>0</v>
      </c>
      <c r="M74" s="31">
        <f t="shared" si="68"/>
        <v>0</v>
      </c>
      <c r="N74" s="31">
        <f t="shared" si="45"/>
        <v>0</v>
      </c>
      <c r="O74" s="32">
        <f t="shared" si="46"/>
        <v>0</v>
      </c>
      <c r="P74" s="53">
        <v>69</v>
      </c>
      <c r="Q74" s="31">
        <f t="shared" si="60"/>
        <v>0</v>
      </c>
      <c r="R74" s="31">
        <f t="shared" si="69"/>
        <v>0</v>
      </c>
      <c r="S74" s="31">
        <f t="shared" si="70"/>
        <v>0</v>
      </c>
      <c r="T74" s="31">
        <f t="shared" si="47"/>
        <v>0</v>
      </c>
      <c r="U74" s="31">
        <f t="shared" si="61"/>
        <v>0</v>
      </c>
      <c r="V74" s="31">
        <f t="shared" si="48"/>
        <v>0</v>
      </c>
      <c r="W74" s="31">
        <v>0</v>
      </c>
      <c r="X74" s="31">
        <f t="shared" si="49"/>
        <v>0</v>
      </c>
      <c r="Y74" s="36">
        <f t="shared" si="50"/>
        <v>0</v>
      </c>
      <c r="AA74" s="69">
        <v>69</v>
      </c>
      <c r="AB74" s="31">
        <f t="shared" si="51"/>
        <v>0</v>
      </c>
      <c r="AC74" s="212">
        <f t="shared" si="52"/>
        <v>0</v>
      </c>
      <c r="AD74" s="99">
        <f t="shared" si="53"/>
        <v>0</v>
      </c>
      <c r="AE74" s="99">
        <f t="shared" si="54"/>
        <v>0</v>
      </c>
      <c r="AF74" s="197">
        <f t="shared" si="62"/>
        <v>0</v>
      </c>
      <c r="AG74" s="197">
        <f t="shared" si="63"/>
        <v>0</v>
      </c>
      <c r="AH74" s="197">
        <f t="shared" si="64"/>
        <v>0</v>
      </c>
      <c r="AI74" s="202">
        <f t="shared" si="36"/>
        <v>0</v>
      </c>
      <c r="AK74" s="69">
        <v>69</v>
      </c>
      <c r="AL74" s="31">
        <f t="shared" si="55"/>
        <v>0</v>
      </c>
      <c r="AM74" s="31">
        <f t="shared" si="56"/>
        <v>0</v>
      </c>
      <c r="AN74" s="31">
        <f t="shared" si="57"/>
        <v>0</v>
      </c>
      <c r="AO74" s="31">
        <f t="shared" si="58"/>
        <v>0</v>
      </c>
      <c r="AP74" s="31">
        <f t="shared" si="59"/>
        <v>0</v>
      </c>
      <c r="AQ74" s="197">
        <f t="shared" si="38"/>
        <v>0</v>
      </c>
      <c r="AR74" s="197">
        <f t="shared" si="39"/>
        <v>0</v>
      </c>
      <c r="AS74" s="197">
        <f t="shared" si="40"/>
        <v>0</v>
      </c>
      <c r="AT74" s="197">
        <f t="shared" si="41"/>
        <v>0</v>
      </c>
      <c r="AU74" s="31"/>
      <c r="AV74" s="31"/>
      <c r="AW74" s="31"/>
      <c r="AX74" s="31"/>
      <c r="AY74" s="74"/>
    </row>
    <row r="75" spans="2:51">
      <c r="B75" s="38"/>
      <c r="C75" s="183"/>
      <c r="D75" s="141"/>
      <c r="E75" s="146"/>
      <c r="F75" s="40"/>
      <c r="G75" s="49"/>
      <c r="I75" s="53">
        <v>70</v>
      </c>
      <c r="J75" s="31">
        <f t="shared" si="65"/>
        <v>0</v>
      </c>
      <c r="K75" s="31">
        <f t="shared" si="66"/>
        <v>0</v>
      </c>
      <c r="L75" s="31">
        <f t="shared" si="67"/>
        <v>0</v>
      </c>
      <c r="M75" s="31">
        <f t="shared" si="68"/>
        <v>0</v>
      </c>
      <c r="N75" s="31">
        <f t="shared" si="45"/>
        <v>0</v>
      </c>
      <c r="O75" s="32">
        <f t="shared" si="46"/>
        <v>0</v>
      </c>
      <c r="P75" s="53">
        <v>70</v>
      </c>
      <c r="Q75" s="31">
        <f t="shared" si="60"/>
        <v>0</v>
      </c>
      <c r="R75" s="31">
        <f t="shared" si="69"/>
        <v>0</v>
      </c>
      <c r="S75" s="31">
        <f t="shared" si="70"/>
        <v>0</v>
      </c>
      <c r="T75" s="31">
        <f t="shared" si="47"/>
        <v>0</v>
      </c>
      <c r="U75" s="31">
        <f t="shared" si="61"/>
        <v>0</v>
      </c>
      <c r="V75" s="31">
        <f t="shared" si="48"/>
        <v>0</v>
      </c>
      <c r="W75" s="31">
        <v>0</v>
      </c>
      <c r="X75" s="31">
        <f t="shared" si="49"/>
        <v>0</v>
      </c>
      <c r="Y75" s="36">
        <f t="shared" si="50"/>
        <v>0</v>
      </c>
      <c r="AA75" s="69">
        <v>70</v>
      </c>
      <c r="AB75" s="31">
        <f t="shared" si="51"/>
        <v>0</v>
      </c>
      <c r="AC75" s="212">
        <f t="shared" si="52"/>
        <v>0</v>
      </c>
      <c r="AD75" s="99">
        <f t="shared" si="53"/>
        <v>0</v>
      </c>
      <c r="AE75" s="99">
        <f t="shared" si="54"/>
        <v>0</v>
      </c>
      <c r="AF75" s="197">
        <f t="shared" si="62"/>
        <v>0</v>
      </c>
      <c r="AG75" s="197">
        <f t="shared" si="63"/>
        <v>0</v>
      </c>
      <c r="AH75" s="197">
        <f t="shared" si="64"/>
        <v>0</v>
      </c>
      <c r="AI75" s="202">
        <f t="shared" si="36"/>
        <v>0</v>
      </c>
      <c r="AK75" s="69">
        <v>70</v>
      </c>
      <c r="AL75" s="31">
        <f t="shared" si="55"/>
        <v>0</v>
      </c>
      <c r="AM75" s="31">
        <f t="shared" si="56"/>
        <v>0</v>
      </c>
      <c r="AN75" s="31">
        <f t="shared" si="57"/>
        <v>0</v>
      </c>
      <c r="AO75" s="31">
        <f t="shared" si="58"/>
        <v>0</v>
      </c>
      <c r="AP75" s="31">
        <f t="shared" si="59"/>
        <v>0</v>
      </c>
      <c r="AQ75" s="197">
        <f t="shared" si="38"/>
        <v>0</v>
      </c>
      <c r="AR75" s="197">
        <f t="shared" si="39"/>
        <v>0</v>
      </c>
      <c r="AS75" s="197">
        <f t="shared" si="40"/>
        <v>0</v>
      </c>
      <c r="AT75" s="197">
        <f t="shared" si="41"/>
        <v>0</v>
      </c>
      <c r="AU75" s="31"/>
      <c r="AV75" s="31"/>
      <c r="AW75" s="31"/>
      <c r="AX75" s="31"/>
      <c r="AY75" s="74"/>
    </row>
    <row r="76" spans="2:51">
      <c r="B76" s="38"/>
      <c r="C76" s="183"/>
      <c r="D76" s="141"/>
      <c r="E76" s="146"/>
      <c r="F76" s="40"/>
      <c r="G76" s="49"/>
      <c r="I76" s="53">
        <v>71</v>
      </c>
      <c r="J76" s="31">
        <f t="shared" si="65"/>
        <v>0</v>
      </c>
      <c r="K76" s="31">
        <f t="shared" si="66"/>
        <v>0</v>
      </c>
      <c r="L76" s="31">
        <f t="shared" si="67"/>
        <v>0</v>
      </c>
      <c r="M76" s="31">
        <f t="shared" si="68"/>
        <v>0</v>
      </c>
      <c r="N76" s="31">
        <f t="shared" si="45"/>
        <v>0</v>
      </c>
      <c r="O76" s="32">
        <f t="shared" si="46"/>
        <v>0</v>
      </c>
      <c r="P76" s="53">
        <v>71</v>
      </c>
      <c r="Q76" s="31">
        <f t="shared" si="60"/>
        <v>0</v>
      </c>
      <c r="R76" s="31">
        <f t="shared" si="69"/>
        <v>0</v>
      </c>
      <c r="S76" s="31">
        <f t="shared" si="70"/>
        <v>0</v>
      </c>
      <c r="T76" s="31">
        <f t="shared" si="47"/>
        <v>0</v>
      </c>
      <c r="U76" s="31">
        <f t="shared" si="61"/>
        <v>0</v>
      </c>
      <c r="V76" s="31">
        <f t="shared" si="48"/>
        <v>0</v>
      </c>
      <c r="W76" s="31">
        <v>0</v>
      </c>
      <c r="X76" s="31">
        <f t="shared" si="49"/>
        <v>0</v>
      </c>
      <c r="Y76" s="36">
        <f t="shared" si="50"/>
        <v>0</v>
      </c>
      <c r="AA76" s="69">
        <v>71</v>
      </c>
      <c r="AB76" s="31">
        <f t="shared" si="51"/>
        <v>0</v>
      </c>
      <c r="AC76" s="212">
        <f t="shared" si="52"/>
        <v>0</v>
      </c>
      <c r="AD76" s="99">
        <f t="shared" si="53"/>
        <v>0</v>
      </c>
      <c r="AE76" s="99">
        <f t="shared" si="54"/>
        <v>0</v>
      </c>
      <c r="AF76" s="197">
        <f t="shared" si="62"/>
        <v>0</v>
      </c>
      <c r="AG76" s="197">
        <f t="shared" si="63"/>
        <v>0</v>
      </c>
      <c r="AH76" s="197">
        <f t="shared" si="64"/>
        <v>0</v>
      </c>
      <c r="AI76" s="202">
        <f t="shared" si="36"/>
        <v>0</v>
      </c>
      <c r="AK76" s="69">
        <v>71</v>
      </c>
      <c r="AL76" s="31">
        <f t="shared" si="55"/>
        <v>0</v>
      </c>
      <c r="AM76" s="31">
        <f t="shared" si="56"/>
        <v>0</v>
      </c>
      <c r="AN76" s="31">
        <f t="shared" si="57"/>
        <v>0</v>
      </c>
      <c r="AO76" s="31">
        <f t="shared" si="58"/>
        <v>0</v>
      </c>
      <c r="AP76" s="31">
        <f t="shared" si="59"/>
        <v>0</v>
      </c>
      <c r="AQ76" s="197">
        <f t="shared" si="38"/>
        <v>0</v>
      </c>
      <c r="AR76" s="197">
        <f t="shared" si="39"/>
        <v>0</v>
      </c>
      <c r="AS76" s="197">
        <f t="shared" si="40"/>
        <v>0</v>
      </c>
      <c r="AT76" s="197">
        <f t="shared" si="41"/>
        <v>0</v>
      </c>
      <c r="AU76" s="31"/>
      <c r="AV76" s="31"/>
      <c r="AW76" s="31"/>
      <c r="AX76" s="31"/>
      <c r="AY76" s="74"/>
    </row>
    <row r="77" spans="2:51">
      <c r="B77" s="38"/>
      <c r="C77" s="183"/>
      <c r="D77" s="141"/>
      <c r="E77" s="146"/>
      <c r="F77" s="40"/>
      <c r="G77" s="49"/>
      <c r="I77" s="53">
        <v>72</v>
      </c>
      <c r="J77" s="31">
        <f t="shared" si="65"/>
        <v>0</v>
      </c>
      <c r="K77" s="31">
        <f t="shared" si="66"/>
        <v>0</v>
      </c>
      <c r="L77" s="31">
        <f t="shared" si="67"/>
        <v>0</v>
      </c>
      <c r="M77" s="31">
        <f t="shared" si="68"/>
        <v>0</v>
      </c>
      <c r="N77" s="31">
        <f t="shared" si="45"/>
        <v>0</v>
      </c>
      <c r="O77" s="32">
        <f t="shared" si="46"/>
        <v>0</v>
      </c>
      <c r="P77" s="53">
        <v>72</v>
      </c>
      <c r="Q77" s="31">
        <f t="shared" si="60"/>
        <v>0</v>
      </c>
      <c r="R77" s="31">
        <f t="shared" si="69"/>
        <v>0</v>
      </c>
      <c r="S77" s="31">
        <f t="shared" si="70"/>
        <v>0</v>
      </c>
      <c r="T77" s="31">
        <f t="shared" si="47"/>
        <v>0</v>
      </c>
      <c r="U77" s="31">
        <f t="shared" si="61"/>
        <v>0</v>
      </c>
      <c r="V77" s="31">
        <f t="shared" si="48"/>
        <v>0</v>
      </c>
      <c r="W77" s="31">
        <v>0</v>
      </c>
      <c r="X77" s="31">
        <f t="shared" si="49"/>
        <v>0</v>
      </c>
      <c r="Y77" s="36">
        <f t="shared" si="50"/>
        <v>0</v>
      </c>
      <c r="AA77" s="69">
        <v>72</v>
      </c>
      <c r="AB77" s="31">
        <f t="shared" si="51"/>
        <v>0</v>
      </c>
      <c r="AC77" s="212">
        <f t="shared" si="52"/>
        <v>0</v>
      </c>
      <c r="AD77" s="99">
        <f t="shared" si="53"/>
        <v>0</v>
      </c>
      <c r="AE77" s="99">
        <f t="shared" si="54"/>
        <v>0</v>
      </c>
      <c r="AF77" s="197">
        <f t="shared" si="62"/>
        <v>0</v>
      </c>
      <c r="AG77" s="197">
        <f t="shared" si="63"/>
        <v>0</v>
      </c>
      <c r="AH77" s="197">
        <f t="shared" si="64"/>
        <v>0</v>
      </c>
      <c r="AI77" s="202">
        <f t="shared" si="36"/>
        <v>0</v>
      </c>
      <c r="AK77" s="69">
        <v>72</v>
      </c>
      <c r="AL77" s="31">
        <f t="shared" si="55"/>
        <v>0</v>
      </c>
      <c r="AM77" s="31">
        <f t="shared" si="56"/>
        <v>0</v>
      </c>
      <c r="AN77" s="31">
        <f t="shared" si="57"/>
        <v>0</v>
      </c>
      <c r="AO77" s="31">
        <f t="shared" si="58"/>
        <v>0</v>
      </c>
      <c r="AP77" s="31">
        <f t="shared" si="59"/>
        <v>0</v>
      </c>
      <c r="AQ77" s="197">
        <f t="shared" si="38"/>
        <v>0</v>
      </c>
      <c r="AR77" s="197">
        <f t="shared" si="39"/>
        <v>0</v>
      </c>
      <c r="AS77" s="197">
        <f t="shared" si="40"/>
        <v>0</v>
      </c>
      <c r="AT77" s="197">
        <f t="shared" si="41"/>
        <v>0</v>
      </c>
      <c r="AU77" s="31"/>
      <c r="AV77" s="31"/>
      <c r="AW77" s="31"/>
      <c r="AX77" s="31"/>
      <c r="AY77" s="74"/>
    </row>
    <row r="78" spans="2:51">
      <c r="B78" s="41"/>
      <c r="C78" s="184"/>
      <c r="D78" s="162"/>
      <c r="E78" s="149"/>
      <c r="F78" s="42"/>
      <c r="G78" s="50"/>
      <c r="I78" s="53">
        <v>73</v>
      </c>
      <c r="J78" s="31">
        <f t="shared" si="65"/>
        <v>0</v>
      </c>
      <c r="K78" s="31">
        <f t="shared" si="66"/>
        <v>0</v>
      </c>
      <c r="L78" s="31">
        <f t="shared" si="67"/>
        <v>0</v>
      </c>
      <c r="M78" s="31">
        <f t="shared" si="68"/>
        <v>0</v>
      </c>
      <c r="N78" s="31">
        <f t="shared" si="45"/>
        <v>0</v>
      </c>
      <c r="O78" s="32">
        <f t="shared" si="46"/>
        <v>0</v>
      </c>
      <c r="P78" s="53">
        <v>73</v>
      </c>
      <c r="Q78" s="31">
        <f t="shared" si="60"/>
        <v>0</v>
      </c>
      <c r="R78" s="31">
        <f t="shared" si="69"/>
        <v>0</v>
      </c>
      <c r="S78" s="31">
        <f t="shared" si="70"/>
        <v>0</v>
      </c>
      <c r="T78" s="31">
        <f t="shared" si="47"/>
        <v>0</v>
      </c>
      <c r="U78" s="31">
        <f t="shared" si="61"/>
        <v>0</v>
      </c>
      <c r="V78" s="31">
        <f t="shared" si="48"/>
        <v>0</v>
      </c>
      <c r="W78" s="31">
        <v>0</v>
      </c>
      <c r="X78" s="31">
        <f t="shared" si="49"/>
        <v>0</v>
      </c>
      <c r="Y78" s="36">
        <f t="shared" si="50"/>
        <v>0</v>
      </c>
      <c r="AA78" s="69">
        <v>73</v>
      </c>
      <c r="AB78" s="31">
        <f t="shared" si="51"/>
        <v>0</v>
      </c>
      <c r="AC78" s="212">
        <f t="shared" si="52"/>
        <v>0</v>
      </c>
      <c r="AD78" s="99">
        <f t="shared" si="53"/>
        <v>0</v>
      </c>
      <c r="AE78" s="99">
        <f t="shared" si="54"/>
        <v>0</v>
      </c>
      <c r="AF78" s="197">
        <f t="shared" si="62"/>
        <v>0</v>
      </c>
      <c r="AG78" s="197">
        <f t="shared" si="63"/>
        <v>0</v>
      </c>
      <c r="AH78" s="197">
        <f t="shared" si="64"/>
        <v>0</v>
      </c>
      <c r="AI78" s="202">
        <f t="shared" si="36"/>
        <v>0</v>
      </c>
      <c r="AK78" s="69">
        <v>73</v>
      </c>
      <c r="AL78" s="31">
        <f t="shared" si="55"/>
        <v>0</v>
      </c>
      <c r="AM78" s="31">
        <f t="shared" si="56"/>
        <v>0</v>
      </c>
      <c r="AN78" s="31">
        <f t="shared" si="57"/>
        <v>0</v>
      </c>
      <c r="AO78" s="31">
        <f t="shared" si="58"/>
        <v>0</v>
      </c>
      <c r="AP78" s="31">
        <f t="shared" si="59"/>
        <v>0</v>
      </c>
      <c r="AQ78" s="197">
        <f t="shared" si="38"/>
        <v>0</v>
      </c>
      <c r="AR78" s="197">
        <f t="shared" si="39"/>
        <v>0</v>
      </c>
      <c r="AS78" s="197">
        <f t="shared" si="40"/>
        <v>0</v>
      </c>
      <c r="AT78" s="197">
        <f t="shared" si="41"/>
        <v>0</v>
      </c>
      <c r="AU78" s="31"/>
      <c r="AV78" s="31"/>
      <c r="AW78" s="31"/>
      <c r="AX78" s="31"/>
      <c r="AY78" s="74"/>
    </row>
    <row r="79" spans="2:51">
      <c r="I79" s="53">
        <v>74</v>
      </c>
      <c r="J79" s="31">
        <f t="shared" si="65"/>
        <v>0</v>
      </c>
      <c r="K79" s="31">
        <f t="shared" si="66"/>
        <v>0</v>
      </c>
      <c r="L79" s="31">
        <f t="shared" si="67"/>
        <v>0</v>
      </c>
      <c r="M79" s="31">
        <f t="shared" si="68"/>
        <v>0</v>
      </c>
      <c r="N79" s="31">
        <f t="shared" si="45"/>
        <v>0</v>
      </c>
      <c r="O79" s="32">
        <f t="shared" si="46"/>
        <v>0</v>
      </c>
      <c r="P79" s="53">
        <v>74</v>
      </c>
      <c r="Q79" s="31">
        <f t="shared" si="60"/>
        <v>0</v>
      </c>
      <c r="R79" s="31">
        <f t="shared" si="69"/>
        <v>0</v>
      </c>
      <c r="S79" s="31">
        <f t="shared" si="70"/>
        <v>0</v>
      </c>
      <c r="T79" s="31">
        <f t="shared" si="47"/>
        <v>0</v>
      </c>
      <c r="U79" s="31">
        <f t="shared" si="61"/>
        <v>0</v>
      </c>
      <c r="V79" s="31">
        <f t="shared" si="48"/>
        <v>0</v>
      </c>
      <c r="W79" s="31">
        <v>0</v>
      </c>
      <c r="X79" s="31">
        <f t="shared" si="49"/>
        <v>0</v>
      </c>
      <c r="Y79" s="36">
        <f t="shared" si="50"/>
        <v>0</v>
      </c>
      <c r="AA79" s="69">
        <v>74</v>
      </c>
      <c r="AB79" s="31">
        <f t="shared" si="51"/>
        <v>0</v>
      </c>
      <c r="AC79" s="212">
        <f t="shared" si="52"/>
        <v>0</v>
      </c>
      <c r="AD79" s="99">
        <f t="shared" si="53"/>
        <v>0</v>
      </c>
      <c r="AE79" s="99">
        <f t="shared" si="54"/>
        <v>0</v>
      </c>
      <c r="AF79" s="197">
        <f t="shared" si="62"/>
        <v>0</v>
      </c>
      <c r="AG79" s="197">
        <f t="shared" si="63"/>
        <v>0</v>
      </c>
      <c r="AH79" s="197">
        <f t="shared" si="64"/>
        <v>0</v>
      </c>
      <c r="AI79" s="202">
        <f t="shared" si="36"/>
        <v>0</v>
      </c>
      <c r="AK79" s="69">
        <v>74</v>
      </c>
      <c r="AL79" s="31">
        <f t="shared" si="55"/>
        <v>0</v>
      </c>
      <c r="AM79" s="31">
        <f t="shared" si="56"/>
        <v>0</v>
      </c>
      <c r="AN79" s="31">
        <f t="shared" si="57"/>
        <v>0</v>
      </c>
      <c r="AO79" s="31">
        <f t="shared" si="58"/>
        <v>0</v>
      </c>
      <c r="AP79" s="31">
        <f t="shared" si="59"/>
        <v>0</v>
      </c>
      <c r="AQ79" s="197">
        <f t="shared" si="38"/>
        <v>0</v>
      </c>
      <c r="AR79" s="197">
        <f t="shared" si="39"/>
        <v>0</v>
      </c>
      <c r="AS79" s="197">
        <f t="shared" si="40"/>
        <v>0</v>
      </c>
      <c r="AT79" s="197">
        <f t="shared" si="41"/>
        <v>0</v>
      </c>
      <c r="AU79" s="31"/>
      <c r="AV79" s="31"/>
      <c r="AW79" s="31"/>
      <c r="AX79" s="31"/>
      <c r="AY79" s="74"/>
    </row>
    <row r="80" spans="2:51">
      <c r="B80" s="243" t="s">
        <v>205</v>
      </c>
      <c r="C80" s="244"/>
      <c r="D80" s="244"/>
      <c r="E80" s="244"/>
      <c r="F80" s="244"/>
      <c r="G80" s="245"/>
      <c r="H80" s="21"/>
      <c r="I80" s="53">
        <v>75</v>
      </c>
      <c r="J80" s="31">
        <f t="shared" si="65"/>
        <v>0</v>
      </c>
      <c r="K80" s="31">
        <f t="shared" si="66"/>
        <v>0</v>
      </c>
      <c r="L80" s="31">
        <f t="shared" si="67"/>
        <v>0</v>
      </c>
      <c r="M80" s="31">
        <f t="shared" si="68"/>
        <v>0</v>
      </c>
      <c r="N80" s="31">
        <f t="shared" si="45"/>
        <v>0</v>
      </c>
      <c r="O80" s="32">
        <f t="shared" si="46"/>
        <v>0</v>
      </c>
      <c r="P80" s="53">
        <v>75</v>
      </c>
      <c r="Q80" s="31">
        <f t="shared" si="60"/>
        <v>0</v>
      </c>
      <c r="R80" s="31">
        <f t="shared" si="69"/>
        <v>0</v>
      </c>
      <c r="S80" s="31">
        <f t="shared" si="70"/>
        <v>0</v>
      </c>
      <c r="T80" s="31">
        <f t="shared" si="47"/>
        <v>0</v>
      </c>
      <c r="U80" s="31">
        <f t="shared" si="61"/>
        <v>0</v>
      </c>
      <c r="V80" s="31">
        <f t="shared" si="48"/>
        <v>0</v>
      </c>
      <c r="W80" s="31">
        <v>0</v>
      </c>
      <c r="X80" s="31">
        <f t="shared" si="49"/>
        <v>0</v>
      </c>
      <c r="Y80" s="36">
        <f t="shared" si="50"/>
        <v>0</v>
      </c>
      <c r="AA80" s="69">
        <v>75</v>
      </c>
      <c r="AB80" s="31">
        <f t="shared" si="51"/>
        <v>0</v>
      </c>
      <c r="AC80" s="212">
        <f t="shared" si="52"/>
        <v>0</v>
      </c>
      <c r="AD80" s="99">
        <f t="shared" si="53"/>
        <v>0</v>
      </c>
      <c r="AE80" s="99">
        <f t="shared" si="54"/>
        <v>0</v>
      </c>
      <c r="AF80" s="197">
        <f t="shared" si="62"/>
        <v>0</v>
      </c>
      <c r="AG80" s="197">
        <f t="shared" si="63"/>
        <v>0</v>
      </c>
      <c r="AH80" s="197">
        <f t="shared" si="64"/>
        <v>0</v>
      </c>
      <c r="AI80" s="202">
        <f t="shared" si="36"/>
        <v>0</v>
      </c>
      <c r="AK80" s="69">
        <v>75</v>
      </c>
      <c r="AL80" s="31">
        <f t="shared" si="55"/>
        <v>0</v>
      </c>
      <c r="AM80" s="31">
        <f t="shared" si="56"/>
        <v>0</v>
      </c>
      <c r="AN80" s="31">
        <f t="shared" si="57"/>
        <v>0</v>
      </c>
      <c r="AO80" s="31">
        <f t="shared" si="58"/>
        <v>0</v>
      </c>
      <c r="AP80" s="31">
        <f t="shared" si="59"/>
        <v>0</v>
      </c>
      <c r="AQ80" s="197">
        <f t="shared" si="38"/>
        <v>0</v>
      </c>
      <c r="AR80" s="197">
        <f t="shared" si="39"/>
        <v>0</v>
      </c>
      <c r="AS80" s="197">
        <f t="shared" si="40"/>
        <v>0</v>
      </c>
      <c r="AT80" s="197">
        <f t="shared" si="41"/>
        <v>0</v>
      </c>
      <c r="AU80" s="31"/>
      <c r="AV80" s="31"/>
      <c r="AW80" s="31"/>
      <c r="AX80" s="31"/>
      <c r="AY80" s="74"/>
    </row>
    <row r="81" spans="2:51">
      <c r="B81" s="165" t="s">
        <v>76</v>
      </c>
      <c r="C81" s="132" t="s">
        <v>156</v>
      </c>
      <c r="D81" s="130" t="s">
        <v>78</v>
      </c>
      <c r="E81" s="130" t="s">
        <v>81</v>
      </c>
      <c r="F81" s="130" t="s">
        <v>80</v>
      </c>
      <c r="G81" s="131" t="s">
        <v>79</v>
      </c>
      <c r="H81" s="55"/>
      <c r="I81" s="53">
        <v>76</v>
      </c>
      <c r="J81" s="31">
        <f t="shared" si="65"/>
        <v>0</v>
      </c>
      <c r="K81" s="31">
        <f t="shared" si="66"/>
        <v>0</v>
      </c>
      <c r="L81" s="31">
        <f t="shared" si="67"/>
        <v>0</v>
      </c>
      <c r="M81" s="31">
        <f t="shared" si="68"/>
        <v>0</v>
      </c>
      <c r="N81" s="31">
        <f t="shared" si="45"/>
        <v>0</v>
      </c>
      <c r="O81" s="32">
        <f t="shared" si="46"/>
        <v>0</v>
      </c>
      <c r="P81" s="53">
        <v>76</v>
      </c>
      <c r="Q81" s="31">
        <f t="shared" si="60"/>
        <v>0</v>
      </c>
      <c r="R81" s="31">
        <f t="shared" si="69"/>
        <v>0</v>
      </c>
      <c r="S81" s="31">
        <f t="shared" si="70"/>
        <v>0</v>
      </c>
      <c r="T81" s="31">
        <f t="shared" si="47"/>
        <v>0</v>
      </c>
      <c r="U81" s="31">
        <f t="shared" si="61"/>
        <v>0</v>
      </c>
      <c r="V81" s="31">
        <f t="shared" si="48"/>
        <v>0</v>
      </c>
      <c r="W81" s="31">
        <v>0</v>
      </c>
      <c r="X81" s="31">
        <f t="shared" si="49"/>
        <v>0</v>
      </c>
      <c r="Y81" s="36">
        <f t="shared" si="50"/>
        <v>0</v>
      </c>
      <c r="AA81" s="69">
        <v>76</v>
      </c>
      <c r="AB81" s="31">
        <f t="shared" si="51"/>
        <v>0</v>
      </c>
      <c r="AC81" s="212">
        <f t="shared" si="52"/>
        <v>0</v>
      </c>
      <c r="AD81" s="99">
        <f t="shared" si="53"/>
        <v>0</v>
      </c>
      <c r="AE81" s="99">
        <f t="shared" si="54"/>
        <v>0</v>
      </c>
      <c r="AF81" s="197">
        <f t="shared" si="62"/>
        <v>0</v>
      </c>
      <c r="AG81" s="197">
        <f t="shared" si="63"/>
        <v>0</v>
      </c>
      <c r="AH81" s="197">
        <f t="shared" si="64"/>
        <v>0</v>
      </c>
      <c r="AI81" s="202">
        <f t="shared" si="36"/>
        <v>0</v>
      </c>
      <c r="AK81" s="69">
        <v>76</v>
      </c>
      <c r="AL81" s="31">
        <f t="shared" si="55"/>
        <v>0</v>
      </c>
      <c r="AM81" s="31">
        <f t="shared" si="56"/>
        <v>0</v>
      </c>
      <c r="AN81" s="31">
        <f t="shared" si="57"/>
        <v>0</v>
      </c>
      <c r="AO81" s="31">
        <f t="shared" si="58"/>
        <v>0</v>
      </c>
      <c r="AP81" s="31">
        <f t="shared" si="59"/>
        <v>0</v>
      </c>
      <c r="AQ81" s="197">
        <f t="shared" si="38"/>
        <v>0</v>
      </c>
      <c r="AR81" s="197">
        <f t="shared" si="39"/>
        <v>0</v>
      </c>
      <c r="AS81" s="197">
        <f t="shared" si="40"/>
        <v>0</v>
      </c>
      <c r="AT81" s="197">
        <f t="shared" si="41"/>
        <v>0</v>
      </c>
      <c r="AU81" s="31"/>
      <c r="AV81" s="31"/>
      <c r="AW81" s="31"/>
      <c r="AX81" s="31"/>
      <c r="AY81" s="74"/>
    </row>
    <row r="82" spans="2:51">
      <c r="B82" s="180">
        <f>IF(C25&lt;=$F$18,C25+1,"-")</f>
        <v>16</v>
      </c>
      <c r="C82" s="151">
        <f>D25-D26</f>
        <v>70</v>
      </c>
      <c r="D82" s="155">
        <v>0</v>
      </c>
      <c r="E82" s="181">
        <f>IF(G82+D82&lt;&gt;1,(1-(G82+D82))*56%,0)</f>
        <v>0.56000000000000005</v>
      </c>
      <c r="F82" s="181">
        <f>IF(G82+D82&lt;&gt;1,(1-(G82+D82))*44%,0)</f>
        <v>0.44</v>
      </c>
      <c r="G82" s="153"/>
      <c r="H82" s="56">
        <f t="shared" ref="H82:H93" si="71">IF(C82=0,0,IF(SUM(D82:G82)&lt;&gt;1,"erreur",))</f>
        <v>0</v>
      </c>
      <c r="I82" s="53">
        <v>77</v>
      </c>
      <c r="J82" s="31">
        <f t="shared" si="65"/>
        <v>0</v>
      </c>
      <c r="K82" s="31">
        <f t="shared" si="66"/>
        <v>0</v>
      </c>
      <c r="L82" s="31">
        <f t="shared" si="67"/>
        <v>0</v>
      </c>
      <c r="M82" s="31">
        <f t="shared" si="68"/>
        <v>0</v>
      </c>
      <c r="N82" s="31">
        <f t="shared" si="45"/>
        <v>0</v>
      </c>
      <c r="O82" s="32">
        <f t="shared" si="46"/>
        <v>0</v>
      </c>
      <c r="P82" s="53">
        <v>77</v>
      </c>
      <c r="Q82" s="31">
        <f t="shared" si="60"/>
        <v>0</v>
      </c>
      <c r="R82" s="31">
        <f t="shared" si="69"/>
        <v>0</v>
      </c>
      <c r="S82" s="31">
        <f t="shared" si="70"/>
        <v>0</v>
      </c>
      <c r="T82" s="31">
        <f t="shared" si="47"/>
        <v>0</v>
      </c>
      <c r="U82" s="31">
        <f t="shared" si="61"/>
        <v>0</v>
      </c>
      <c r="V82" s="31">
        <f t="shared" si="48"/>
        <v>0</v>
      </c>
      <c r="W82" s="31">
        <v>0</v>
      </c>
      <c r="X82" s="31">
        <f t="shared" si="49"/>
        <v>0</v>
      </c>
      <c r="Y82" s="36">
        <f t="shared" si="50"/>
        <v>0</v>
      </c>
      <c r="AA82" s="69">
        <v>77</v>
      </c>
      <c r="AB82" s="31">
        <f t="shared" si="51"/>
        <v>0</v>
      </c>
      <c r="AC82" s="212">
        <f t="shared" si="52"/>
        <v>0</v>
      </c>
      <c r="AD82" s="99">
        <f t="shared" si="53"/>
        <v>0</v>
      </c>
      <c r="AE82" s="99">
        <f t="shared" si="54"/>
        <v>0</v>
      </c>
      <c r="AF82" s="197">
        <f t="shared" si="62"/>
        <v>0</v>
      </c>
      <c r="AG82" s="197">
        <f t="shared" si="63"/>
        <v>0</v>
      </c>
      <c r="AH82" s="197">
        <f t="shared" si="64"/>
        <v>0</v>
      </c>
      <c r="AI82" s="202">
        <f t="shared" si="36"/>
        <v>0</v>
      </c>
      <c r="AK82" s="69">
        <v>77</v>
      </c>
      <c r="AL82" s="31">
        <f t="shared" si="55"/>
        <v>0</v>
      </c>
      <c r="AM82" s="31">
        <f t="shared" si="56"/>
        <v>0</v>
      </c>
      <c r="AN82" s="31">
        <f t="shared" si="57"/>
        <v>0</v>
      </c>
      <c r="AO82" s="31">
        <f t="shared" si="58"/>
        <v>0</v>
      </c>
      <c r="AP82" s="31">
        <f t="shared" si="59"/>
        <v>0</v>
      </c>
      <c r="AQ82" s="197">
        <f t="shared" si="38"/>
        <v>0</v>
      </c>
      <c r="AR82" s="197">
        <f t="shared" si="39"/>
        <v>0</v>
      </c>
      <c r="AS82" s="197">
        <f t="shared" si="40"/>
        <v>0</v>
      </c>
      <c r="AT82" s="197">
        <f t="shared" si="41"/>
        <v>0</v>
      </c>
      <c r="AU82" s="31"/>
      <c r="AV82" s="31"/>
      <c r="AW82" s="31"/>
      <c r="AX82" s="31"/>
      <c r="AY82" s="74"/>
    </row>
    <row r="83" spans="2:51">
      <c r="B83" s="182">
        <f>IF(C27&lt;=$F$18,C27+1,"-")</f>
        <v>21</v>
      </c>
      <c r="C83" s="154">
        <f>D27-D28</f>
        <v>50</v>
      </c>
      <c r="D83" s="155">
        <v>0.25</v>
      </c>
      <c r="E83" s="129">
        <f t="shared" ref="E83:E93" si="72">IF(G83+D83&lt;&gt;1,(1-(G83+D83))*56%,0)</f>
        <v>0.42000000000000004</v>
      </c>
      <c r="F83" s="129">
        <f t="shared" ref="F83:F93" si="73">IF(G83+D83&lt;&gt;1,(1-(G83+D83))*44%,0)</f>
        <v>0.33</v>
      </c>
      <c r="G83" s="156"/>
      <c r="H83" s="56">
        <f t="shared" si="71"/>
        <v>0</v>
      </c>
      <c r="I83" s="53">
        <v>78</v>
      </c>
      <c r="J83" s="31">
        <f t="shared" si="65"/>
        <v>0</v>
      </c>
      <c r="K83" s="31">
        <f t="shared" si="66"/>
        <v>0</v>
      </c>
      <c r="L83" s="31">
        <f t="shared" si="67"/>
        <v>0</v>
      </c>
      <c r="M83" s="31">
        <f t="shared" si="68"/>
        <v>0</v>
      </c>
      <c r="N83" s="31">
        <f t="shared" si="45"/>
        <v>0</v>
      </c>
      <c r="O83" s="32">
        <f t="shared" si="46"/>
        <v>0</v>
      </c>
      <c r="P83" s="53">
        <v>78</v>
      </c>
      <c r="Q83" s="31">
        <f t="shared" si="60"/>
        <v>0</v>
      </c>
      <c r="R83" s="31">
        <f t="shared" si="69"/>
        <v>0</v>
      </c>
      <c r="S83" s="31">
        <f t="shared" si="70"/>
        <v>0</v>
      </c>
      <c r="T83" s="31">
        <f t="shared" si="47"/>
        <v>0</v>
      </c>
      <c r="U83" s="31">
        <f t="shared" si="61"/>
        <v>0</v>
      </c>
      <c r="V83" s="31">
        <f t="shared" si="48"/>
        <v>0</v>
      </c>
      <c r="W83" s="31">
        <v>0</v>
      </c>
      <c r="X83" s="31">
        <f t="shared" si="49"/>
        <v>0</v>
      </c>
      <c r="Y83" s="36">
        <f t="shared" si="50"/>
        <v>0</v>
      </c>
      <c r="AA83" s="69">
        <v>78</v>
      </c>
      <c r="AB83" s="31">
        <f t="shared" si="51"/>
        <v>0</v>
      </c>
      <c r="AC83" s="212">
        <f t="shared" si="52"/>
        <v>0</v>
      </c>
      <c r="AD83" s="99">
        <f t="shared" si="53"/>
        <v>0</v>
      </c>
      <c r="AE83" s="99">
        <f t="shared" si="54"/>
        <v>0</v>
      </c>
      <c r="AF83" s="197">
        <f t="shared" si="62"/>
        <v>0</v>
      </c>
      <c r="AG83" s="197">
        <f t="shared" si="63"/>
        <v>0</v>
      </c>
      <c r="AH83" s="197">
        <f t="shared" si="64"/>
        <v>0</v>
      </c>
      <c r="AI83" s="202">
        <f t="shared" si="36"/>
        <v>0</v>
      </c>
      <c r="AK83" s="69">
        <v>78</v>
      </c>
      <c r="AL83" s="31">
        <f t="shared" si="55"/>
        <v>0</v>
      </c>
      <c r="AM83" s="31">
        <f t="shared" si="56"/>
        <v>0</v>
      </c>
      <c r="AN83" s="31">
        <f t="shared" si="57"/>
        <v>0</v>
      </c>
      <c r="AO83" s="31">
        <f t="shared" si="58"/>
        <v>0</v>
      </c>
      <c r="AP83" s="31">
        <f t="shared" si="59"/>
        <v>0</v>
      </c>
      <c r="AQ83" s="197">
        <f t="shared" si="38"/>
        <v>0</v>
      </c>
      <c r="AR83" s="197">
        <f t="shared" si="39"/>
        <v>0</v>
      </c>
      <c r="AS83" s="197">
        <f t="shared" si="40"/>
        <v>0</v>
      </c>
      <c r="AT83" s="197">
        <f t="shared" si="41"/>
        <v>0</v>
      </c>
      <c r="AU83" s="31"/>
      <c r="AV83" s="31"/>
      <c r="AW83" s="31"/>
      <c r="AX83" s="31"/>
      <c r="AY83" s="74"/>
    </row>
    <row r="84" spans="2:51">
      <c r="B84" s="190">
        <f>IF(C29&lt;=$F$18,C29+1,"-")</f>
        <v>26</v>
      </c>
      <c r="C84" s="154">
        <f>D29-D30</f>
        <v>60</v>
      </c>
      <c r="D84" s="155">
        <v>0.6</v>
      </c>
      <c r="E84" s="129">
        <f t="shared" si="72"/>
        <v>0.22400000000000003</v>
      </c>
      <c r="F84" s="129">
        <f t="shared" si="73"/>
        <v>0.17600000000000002</v>
      </c>
      <c r="G84" s="156"/>
      <c r="H84" s="56">
        <f t="shared" si="71"/>
        <v>0</v>
      </c>
      <c r="I84" s="53">
        <v>79</v>
      </c>
      <c r="J84" s="31">
        <f t="shared" si="65"/>
        <v>0</v>
      </c>
      <c r="K84" s="31">
        <f t="shared" si="66"/>
        <v>0</v>
      </c>
      <c r="L84" s="31">
        <f t="shared" si="67"/>
        <v>0</v>
      </c>
      <c r="M84" s="31">
        <f t="shared" si="68"/>
        <v>0</v>
      </c>
      <c r="N84" s="31">
        <f t="shared" si="45"/>
        <v>0</v>
      </c>
      <c r="O84" s="32">
        <f t="shared" si="46"/>
        <v>0</v>
      </c>
      <c r="P84" s="53">
        <v>79</v>
      </c>
      <c r="Q84" s="31">
        <f t="shared" si="60"/>
        <v>0</v>
      </c>
      <c r="R84" s="31">
        <f t="shared" si="69"/>
        <v>0</v>
      </c>
      <c r="S84" s="31">
        <f t="shared" si="70"/>
        <v>0</v>
      </c>
      <c r="T84" s="31">
        <f t="shared" si="47"/>
        <v>0</v>
      </c>
      <c r="U84" s="31">
        <f t="shared" si="61"/>
        <v>0</v>
      </c>
      <c r="V84" s="31">
        <f t="shared" si="48"/>
        <v>0</v>
      </c>
      <c r="W84" s="31">
        <v>0</v>
      </c>
      <c r="X84" s="31">
        <f t="shared" si="49"/>
        <v>0</v>
      </c>
      <c r="Y84" s="36">
        <f t="shared" si="50"/>
        <v>0</v>
      </c>
      <c r="AA84" s="69">
        <v>79</v>
      </c>
      <c r="AB84" s="31">
        <f t="shared" si="51"/>
        <v>0</v>
      </c>
      <c r="AC84" s="212">
        <f t="shared" si="52"/>
        <v>0</v>
      </c>
      <c r="AD84" s="99">
        <f t="shared" si="53"/>
        <v>0</v>
      </c>
      <c r="AE84" s="99">
        <f t="shared" si="54"/>
        <v>0</v>
      </c>
      <c r="AF84" s="197">
        <f t="shared" si="62"/>
        <v>0</v>
      </c>
      <c r="AG84" s="197">
        <f t="shared" si="63"/>
        <v>0</v>
      </c>
      <c r="AH84" s="197">
        <f t="shared" si="64"/>
        <v>0</v>
      </c>
      <c r="AI84" s="202">
        <f t="shared" si="36"/>
        <v>0</v>
      </c>
      <c r="AK84" s="69">
        <v>79</v>
      </c>
      <c r="AL84" s="31">
        <f t="shared" si="55"/>
        <v>0</v>
      </c>
      <c r="AM84" s="31">
        <f t="shared" si="56"/>
        <v>0</v>
      </c>
      <c r="AN84" s="31">
        <f t="shared" si="57"/>
        <v>0</v>
      </c>
      <c r="AO84" s="31">
        <f t="shared" si="58"/>
        <v>0</v>
      </c>
      <c r="AP84" s="31">
        <f t="shared" si="59"/>
        <v>0</v>
      </c>
      <c r="AQ84" s="197">
        <f t="shared" si="38"/>
        <v>0</v>
      </c>
      <c r="AR84" s="197">
        <f t="shared" si="39"/>
        <v>0</v>
      </c>
      <c r="AS84" s="197">
        <f t="shared" si="40"/>
        <v>0</v>
      </c>
      <c r="AT84" s="197">
        <f t="shared" si="41"/>
        <v>0</v>
      </c>
      <c r="AU84" s="31"/>
      <c r="AV84" s="31"/>
      <c r="AW84" s="31"/>
      <c r="AX84" s="31"/>
      <c r="AY84" s="74"/>
    </row>
    <row r="85" spans="2:51">
      <c r="B85" s="182" t="str">
        <f>IF(C31&lt;$F$18,C31+1,"-")</f>
        <v>-</v>
      </c>
      <c r="C85" s="154">
        <f>D31-D32</f>
        <v>0</v>
      </c>
      <c r="D85" s="155">
        <v>0.8</v>
      </c>
      <c r="E85" s="129">
        <f t="shared" si="72"/>
        <v>0.11199999999999999</v>
      </c>
      <c r="F85" s="129">
        <f t="shared" si="73"/>
        <v>8.7999999999999981E-2</v>
      </c>
      <c r="G85" s="156"/>
      <c r="H85" s="56">
        <f t="shared" si="71"/>
        <v>0</v>
      </c>
      <c r="I85" s="53">
        <v>80</v>
      </c>
      <c r="J85" s="31">
        <f t="shared" si="65"/>
        <v>0</v>
      </c>
      <c r="K85" s="31">
        <f t="shared" si="66"/>
        <v>0</v>
      </c>
      <c r="L85" s="31">
        <f t="shared" si="67"/>
        <v>0</v>
      </c>
      <c r="M85" s="31">
        <f t="shared" si="68"/>
        <v>0</v>
      </c>
      <c r="N85" s="31">
        <f t="shared" si="45"/>
        <v>0</v>
      </c>
      <c r="O85" s="32">
        <f t="shared" si="46"/>
        <v>0</v>
      </c>
      <c r="P85" s="53">
        <v>80</v>
      </c>
      <c r="Q85" s="31">
        <f t="shared" si="60"/>
        <v>0</v>
      </c>
      <c r="R85" s="31">
        <f t="shared" si="69"/>
        <v>0</v>
      </c>
      <c r="S85" s="31">
        <f t="shared" si="70"/>
        <v>0</v>
      </c>
      <c r="T85" s="31">
        <f t="shared" si="47"/>
        <v>0</v>
      </c>
      <c r="U85" s="31">
        <f t="shared" si="61"/>
        <v>0</v>
      </c>
      <c r="V85" s="31">
        <f t="shared" si="48"/>
        <v>0</v>
      </c>
      <c r="W85" s="31">
        <v>0</v>
      </c>
      <c r="X85" s="31">
        <f t="shared" si="49"/>
        <v>0</v>
      </c>
      <c r="Y85" s="36">
        <f t="shared" si="50"/>
        <v>0</v>
      </c>
      <c r="AA85" s="69">
        <v>80</v>
      </c>
      <c r="AB85" s="31">
        <f t="shared" si="51"/>
        <v>0</v>
      </c>
      <c r="AC85" s="212">
        <f t="shared" si="52"/>
        <v>0</v>
      </c>
      <c r="AD85" s="99">
        <f t="shared" si="53"/>
        <v>0</v>
      </c>
      <c r="AE85" s="99">
        <f t="shared" si="54"/>
        <v>0</v>
      </c>
      <c r="AF85" s="197">
        <f t="shared" si="62"/>
        <v>0</v>
      </c>
      <c r="AG85" s="197">
        <f t="shared" si="63"/>
        <v>0</v>
      </c>
      <c r="AH85" s="197">
        <f t="shared" si="64"/>
        <v>0</v>
      </c>
      <c r="AI85" s="202">
        <f t="shared" si="36"/>
        <v>0</v>
      </c>
      <c r="AK85" s="69">
        <v>80</v>
      </c>
      <c r="AL85" s="31">
        <f t="shared" si="55"/>
        <v>0</v>
      </c>
      <c r="AM85" s="31">
        <f t="shared" si="56"/>
        <v>0</v>
      </c>
      <c r="AN85" s="31">
        <f t="shared" si="57"/>
        <v>0</v>
      </c>
      <c r="AO85" s="31">
        <f t="shared" si="58"/>
        <v>0</v>
      </c>
      <c r="AP85" s="31">
        <f t="shared" si="59"/>
        <v>0</v>
      </c>
      <c r="AQ85" s="197">
        <f t="shared" si="38"/>
        <v>0</v>
      </c>
      <c r="AR85" s="197">
        <f t="shared" si="39"/>
        <v>0</v>
      </c>
      <c r="AS85" s="197">
        <f t="shared" si="40"/>
        <v>0</v>
      </c>
      <c r="AT85" s="197">
        <f t="shared" si="41"/>
        <v>0</v>
      </c>
      <c r="AU85" s="31"/>
      <c r="AV85" s="31"/>
      <c r="AW85" s="31"/>
      <c r="AX85" s="31"/>
      <c r="AY85" s="74"/>
    </row>
    <row r="86" spans="2:51">
      <c r="B86" s="182">
        <f>IF(C33&lt;$F$18,C33+1,"-")</f>
        <v>1</v>
      </c>
      <c r="C86" s="154">
        <f>D33-D34</f>
        <v>0</v>
      </c>
      <c r="D86" s="155"/>
      <c r="E86" s="129">
        <f t="shared" si="72"/>
        <v>0.56000000000000005</v>
      </c>
      <c r="F86" s="129">
        <f t="shared" si="73"/>
        <v>0.44</v>
      </c>
      <c r="G86" s="156"/>
      <c r="H86" s="56">
        <f t="shared" si="71"/>
        <v>0</v>
      </c>
      <c r="I86" s="53">
        <v>81</v>
      </c>
      <c r="J86" s="31">
        <f t="shared" si="65"/>
        <v>0</v>
      </c>
      <c r="K86" s="31">
        <f t="shared" si="66"/>
        <v>0</v>
      </c>
      <c r="L86" s="31">
        <f t="shared" si="67"/>
        <v>0</v>
      </c>
      <c r="M86" s="31">
        <f t="shared" si="68"/>
        <v>0</v>
      </c>
      <c r="N86" s="31">
        <f t="shared" si="45"/>
        <v>0</v>
      </c>
      <c r="O86" s="32">
        <f t="shared" si="46"/>
        <v>0</v>
      </c>
      <c r="P86" s="53">
        <v>81</v>
      </c>
      <c r="Q86" s="31">
        <f t="shared" si="60"/>
        <v>0</v>
      </c>
      <c r="R86" s="31">
        <f t="shared" si="69"/>
        <v>0</v>
      </c>
      <c r="S86" s="31">
        <f t="shared" si="70"/>
        <v>0</v>
      </c>
      <c r="T86" s="31">
        <f t="shared" si="47"/>
        <v>0</v>
      </c>
      <c r="U86" s="31">
        <f t="shared" si="61"/>
        <v>0</v>
      </c>
      <c r="V86" s="31">
        <f t="shared" si="48"/>
        <v>0</v>
      </c>
      <c r="W86" s="31">
        <v>0</v>
      </c>
      <c r="X86" s="31">
        <f t="shared" si="49"/>
        <v>0</v>
      </c>
      <c r="Y86" s="36">
        <f t="shared" si="50"/>
        <v>0</v>
      </c>
      <c r="AA86" s="69">
        <v>81</v>
      </c>
      <c r="AB86" s="31">
        <f t="shared" si="51"/>
        <v>0</v>
      </c>
      <c r="AC86" s="212">
        <f t="shared" si="52"/>
        <v>0</v>
      </c>
      <c r="AD86" s="99">
        <f t="shared" si="53"/>
        <v>0</v>
      </c>
      <c r="AE86" s="99">
        <f t="shared" si="54"/>
        <v>0</v>
      </c>
      <c r="AF86" s="197">
        <f t="shared" si="62"/>
        <v>0</v>
      </c>
      <c r="AG86" s="197">
        <f t="shared" si="63"/>
        <v>0</v>
      </c>
      <c r="AH86" s="197">
        <f t="shared" si="64"/>
        <v>0</v>
      </c>
      <c r="AI86" s="202">
        <f t="shared" si="36"/>
        <v>0</v>
      </c>
      <c r="AK86" s="69">
        <v>81</v>
      </c>
      <c r="AL86" s="31">
        <f t="shared" si="55"/>
        <v>0</v>
      </c>
      <c r="AM86" s="31">
        <f t="shared" si="56"/>
        <v>0</v>
      </c>
      <c r="AN86" s="31">
        <f t="shared" si="57"/>
        <v>0</v>
      </c>
      <c r="AO86" s="31">
        <f t="shared" si="58"/>
        <v>0</v>
      </c>
      <c r="AP86" s="31">
        <f t="shared" si="59"/>
        <v>0</v>
      </c>
      <c r="AQ86" s="197">
        <f t="shared" si="38"/>
        <v>0</v>
      </c>
      <c r="AR86" s="197">
        <f t="shared" si="39"/>
        <v>0</v>
      </c>
      <c r="AS86" s="197">
        <f t="shared" si="40"/>
        <v>0</v>
      </c>
      <c r="AT86" s="197">
        <f t="shared" si="41"/>
        <v>0</v>
      </c>
      <c r="AU86" s="31"/>
      <c r="AV86" s="31"/>
      <c r="AW86" s="31"/>
      <c r="AX86" s="31"/>
      <c r="AY86" s="74"/>
    </row>
    <row r="87" spans="2:51">
      <c r="B87" s="182">
        <f>IF(C35&lt;$F$18,C35+1,"-")</f>
        <v>1</v>
      </c>
      <c r="C87" s="154">
        <f>D35-D36</f>
        <v>0</v>
      </c>
      <c r="D87" s="155">
        <v>0.3</v>
      </c>
      <c r="E87" s="129">
        <f t="shared" si="72"/>
        <v>0.39200000000000002</v>
      </c>
      <c r="F87" s="129">
        <f t="shared" si="73"/>
        <v>0.308</v>
      </c>
      <c r="G87" s="156"/>
      <c r="H87" s="56">
        <f t="shared" si="71"/>
        <v>0</v>
      </c>
      <c r="I87" s="53">
        <v>82</v>
      </c>
      <c r="J87" s="31">
        <f t="shared" si="65"/>
        <v>0</v>
      </c>
      <c r="K87" s="31">
        <f t="shared" si="66"/>
        <v>0</v>
      </c>
      <c r="L87" s="31">
        <f t="shared" si="67"/>
        <v>0</v>
      </c>
      <c r="M87" s="31">
        <f t="shared" si="68"/>
        <v>0</v>
      </c>
      <c r="N87" s="31">
        <f t="shared" si="45"/>
        <v>0</v>
      </c>
      <c r="O87" s="32">
        <f t="shared" si="46"/>
        <v>0</v>
      </c>
      <c r="P87" s="53">
        <v>82</v>
      </c>
      <c r="Q87" s="31">
        <f t="shared" si="60"/>
        <v>0</v>
      </c>
      <c r="R87" s="31">
        <f t="shared" si="69"/>
        <v>0</v>
      </c>
      <c r="S87" s="31">
        <f t="shared" si="70"/>
        <v>0</v>
      </c>
      <c r="T87" s="31">
        <f t="shared" si="47"/>
        <v>0</v>
      </c>
      <c r="U87" s="31">
        <f t="shared" si="61"/>
        <v>0</v>
      </c>
      <c r="V87" s="31">
        <f t="shared" si="48"/>
        <v>0</v>
      </c>
      <c r="W87" s="31">
        <v>0</v>
      </c>
      <c r="X87" s="31">
        <f t="shared" si="49"/>
        <v>0</v>
      </c>
      <c r="Y87" s="36">
        <f t="shared" si="50"/>
        <v>0</v>
      </c>
      <c r="AA87" s="69">
        <v>82</v>
      </c>
      <c r="AB87" s="31">
        <f t="shared" si="51"/>
        <v>0</v>
      </c>
      <c r="AC87" s="212">
        <f t="shared" si="52"/>
        <v>0</v>
      </c>
      <c r="AD87" s="99">
        <f t="shared" si="53"/>
        <v>0</v>
      </c>
      <c r="AE87" s="99">
        <f t="shared" si="54"/>
        <v>0</v>
      </c>
      <c r="AF87" s="197">
        <f t="shared" si="62"/>
        <v>0</v>
      </c>
      <c r="AG87" s="197">
        <f t="shared" si="63"/>
        <v>0</v>
      </c>
      <c r="AH87" s="197">
        <f t="shared" si="64"/>
        <v>0</v>
      </c>
      <c r="AI87" s="202">
        <f t="shared" si="36"/>
        <v>0</v>
      </c>
      <c r="AK87" s="69">
        <v>82</v>
      </c>
      <c r="AL87" s="31">
        <f t="shared" si="55"/>
        <v>0</v>
      </c>
      <c r="AM87" s="31">
        <f t="shared" si="56"/>
        <v>0</v>
      </c>
      <c r="AN87" s="31">
        <f t="shared" si="57"/>
        <v>0</v>
      </c>
      <c r="AO87" s="31">
        <f t="shared" si="58"/>
        <v>0</v>
      </c>
      <c r="AP87" s="31">
        <f t="shared" si="59"/>
        <v>0</v>
      </c>
      <c r="AQ87" s="197">
        <f t="shared" si="38"/>
        <v>0</v>
      </c>
      <c r="AR87" s="197">
        <f t="shared" si="39"/>
        <v>0</v>
      </c>
      <c r="AS87" s="197">
        <f t="shared" si="40"/>
        <v>0</v>
      </c>
      <c r="AT87" s="197">
        <f t="shared" si="41"/>
        <v>0</v>
      </c>
      <c r="AU87" s="31"/>
      <c r="AV87" s="31"/>
      <c r="AW87" s="31"/>
      <c r="AX87" s="31"/>
      <c r="AY87" s="74"/>
    </row>
    <row r="88" spans="2:51">
      <c r="B88" s="182">
        <f>IF(C37&lt;$F$18,C37+1,"-")</f>
        <v>1</v>
      </c>
      <c r="C88" s="154">
        <f>D37-D38</f>
        <v>0</v>
      </c>
      <c r="D88" s="155">
        <v>0.4</v>
      </c>
      <c r="E88" s="129">
        <f t="shared" si="72"/>
        <v>0.33600000000000002</v>
      </c>
      <c r="F88" s="129">
        <f t="shared" si="73"/>
        <v>0.26400000000000001</v>
      </c>
      <c r="G88" s="156"/>
      <c r="H88" s="56">
        <f t="shared" si="71"/>
        <v>0</v>
      </c>
      <c r="I88" s="53">
        <v>83</v>
      </c>
      <c r="J88" s="31">
        <f t="shared" si="65"/>
        <v>0</v>
      </c>
      <c r="K88" s="31">
        <f t="shared" si="66"/>
        <v>0</v>
      </c>
      <c r="L88" s="31">
        <f t="shared" si="67"/>
        <v>0</v>
      </c>
      <c r="M88" s="31">
        <f t="shared" si="68"/>
        <v>0</v>
      </c>
      <c r="N88" s="31">
        <f t="shared" si="45"/>
        <v>0</v>
      </c>
      <c r="O88" s="32">
        <f t="shared" si="46"/>
        <v>0</v>
      </c>
      <c r="P88" s="53">
        <v>83</v>
      </c>
      <c r="Q88" s="31">
        <f t="shared" si="60"/>
        <v>0</v>
      </c>
      <c r="R88" s="31">
        <f t="shared" si="69"/>
        <v>0</v>
      </c>
      <c r="S88" s="31">
        <f t="shared" si="70"/>
        <v>0</v>
      </c>
      <c r="T88" s="31">
        <f t="shared" si="47"/>
        <v>0</v>
      </c>
      <c r="U88" s="31">
        <f t="shared" si="61"/>
        <v>0</v>
      </c>
      <c r="V88" s="31">
        <f t="shared" si="48"/>
        <v>0</v>
      </c>
      <c r="W88" s="31">
        <v>0</v>
      </c>
      <c r="X88" s="31">
        <f t="shared" si="49"/>
        <v>0</v>
      </c>
      <c r="Y88" s="36">
        <f t="shared" si="50"/>
        <v>0</v>
      </c>
      <c r="AA88" s="69">
        <v>83</v>
      </c>
      <c r="AB88" s="31">
        <f t="shared" si="51"/>
        <v>0</v>
      </c>
      <c r="AC88" s="212">
        <f t="shared" si="52"/>
        <v>0</v>
      </c>
      <c r="AD88" s="99">
        <f t="shared" si="53"/>
        <v>0</v>
      </c>
      <c r="AE88" s="99">
        <f t="shared" si="54"/>
        <v>0</v>
      </c>
      <c r="AF88" s="197">
        <f t="shared" si="62"/>
        <v>0</v>
      </c>
      <c r="AG88" s="197">
        <f t="shared" si="63"/>
        <v>0</v>
      </c>
      <c r="AH88" s="197">
        <f t="shared" si="64"/>
        <v>0</v>
      </c>
      <c r="AI88" s="202">
        <f t="shared" si="36"/>
        <v>0</v>
      </c>
      <c r="AK88" s="69">
        <v>83</v>
      </c>
      <c r="AL88" s="31">
        <f t="shared" si="55"/>
        <v>0</v>
      </c>
      <c r="AM88" s="31">
        <f t="shared" si="56"/>
        <v>0</v>
      </c>
      <c r="AN88" s="31">
        <f t="shared" si="57"/>
        <v>0</v>
      </c>
      <c r="AO88" s="31">
        <f t="shared" si="58"/>
        <v>0</v>
      </c>
      <c r="AP88" s="31">
        <f t="shared" si="59"/>
        <v>0</v>
      </c>
      <c r="AQ88" s="197">
        <f t="shared" si="38"/>
        <v>0</v>
      </c>
      <c r="AR88" s="197">
        <f t="shared" si="39"/>
        <v>0</v>
      </c>
      <c r="AS88" s="197">
        <f t="shared" si="40"/>
        <v>0</v>
      </c>
      <c r="AT88" s="197">
        <f t="shared" si="41"/>
        <v>0</v>
      </c>
      <c r="AU88" s="31"/>
      <c r="AV88" s="31"/>
      <c r="AW88" s="31"/>
      <c r="AX88" s="31"/>
      <c r="AY88" s="74"/>
    </row>
    <row r="89" spans="2:51">
      <c r="B89" s="182">
        <f>IF(C39&lt;$F$18,C39+1,"-")</f>
        <v>1</v>
      </c>
      <c r="C89" s="154">
        <f>D39-D40</f>
        <v>0</v>
      </c>
      <c r="D89" s="155">
        <v>0.5</v>
      </c>
      <c r="E89" s="129">
        <f t="shared" si="72"/>
        <v>0.28000000000000003</v>
      </c>
      <c r="F89" s="129">
        <f t="shared" si="73"/>
        <v>0.22</v>
      </c>
      <c r="G89" s="156"/>
      <c r="H89" s="56">
        <f t="shared" si="71"/>
        <v>0</v>
      </c>
      <c r="I89" s="53">
        <v>84</v>
      </c>
      <c r="J89" s="31">
        <f t="shared" si="65"/>
        <v>0</v>
      </c>
      <c r="K89" s="31">
        <f t="shared" si="66"/>
        <v>0</v>
      </c>
      <c r="L89" s="31">
        <f t="shared" si="67"/>
        <v>0</v>
      </c>
      <c r="M89" s="31">
        <f t="shared" si="68"/>
        <v>0</v>
      </c>
      <c r="N89" s="31">
        <f t="shared" si="45"/>
        <v>0</v>
      </c>
      <c r="O89" s="32">
        <f t="shared" si="46"/>
        <v>0</v>
      </c>
      <c r="P89" s="53">
        <v>84</v>
      </c>
      <c r="Q89" s="31">
        <f t="shared" si="60"/>
        <v>0</v>
      </c>
      <c r="R89" s="31">
        <f t="shared" si="69"/>
        <v>0</v>
      </c>
      <c r="S89" s="31">
        <f t="shared" si="70"/>
        <v>0</v>
      </c>
      <c r="T89" s="31">
        <f t="shared" si="47"/>
        <v>0</v>
      </c>
      <c r="U89" s="31">
        <f t="shared" si="61"/>
        <v>0</v>
      </c>
      <c r="V89" s="31">
        <f t="shared" si="48"/>
        <v>0</v>
      </c>
      <c r="W89" s="31">
        <v>0</v>
      </c>
      <c r="X89" s="31">
        <f t="shared" si="49"/>
        <v>0</v>
      </c>
      <c r="Y89" s="36">
        <f t="shared" si="50"/>
        <v>0</v>
      </c>
      <c r="AA89" s="69">
        <v>84</v>
      </c>
      <c r="AB89" s="31">
        <f t="shared" si="51"/>
        <v>0</v>
      </c>
      <c r="AC89" s="212">
        <f t="shared" si="52"/>
        <v>0</v>
      </c>
      <c r="AD89" s="99">
        <f t="shared" si="53"/>
        <v>0</v>
      </c>
      <c r="AE89" s="99">
        <f t="shared" si="54"/>
        <v>0</v>
      </c>
      <c r="AF89" s="197">
        <f t="shared" si="62"/>
        <v>0</v>
      </c>
      <c r="AG89" s="197">
        <f t="shared" si="63"/>
        <v>0</v>
      </c>
      <c r="AH89" s="197">
        <f t="shared" si="64"/>
        <v>0</v>
      </c>
      <c r="AI89" s="202">
        <f t="shared" si="36"/>
        <v>0</v>
      </c>
      <c r="AK89" s="69">
        <v>84</v>
      </c>
      <c r="AL89" s="31">
        <f t="shared" si="55"/>
        <v>0</v>
      </c>
      <c r="AM89" s="31">
        <f t="shared" si="56"/>
        <v>0</v>
      </c>
      <c r="AN89" s="31">
        <f t="shared" si="57"/>
        <v>0</v>
      </c>
      <c r="AO89" s="31">
        <f t="shared" si="58"/>
        <v>0</v>
      </c>
      <c r="AP89" s="31">
        <f t="shared" si="59"/>
        <v>0</v>
      </c>
      <c r="AQ89" s="197">
        <f t="shared" si="38"/>
        <v>0</v>
      </c>
      <c r="AR89" s="197">
        <f t="shared" si="39"/>
        <v>0</v>
      </c>
      <c r="AS89" s="197">
        <f t="shared" si="40"/>
        <v>0</v>
      </c>
      <c r="AT89" s="197">
        <f t="shared" si="41"/>
        <v>0</v>
      </c>
      <c r="AU89" s="31"/>
      <c r="AV89" s="31"/>
      <c r="AW89" s="31"/>
      <c r="AX89" s="31"/>
      <c r="AY89" s="74"/>
    </row>
    <row r="90" spans="2:51">
      <c r="B90" s="182">
        <f>IF(C41&lt;$F$18,C41+1,"-")</f>
        <v>1</v>
      </c>
      <c r="C90" s="154">
        <f>D41-D42</f>
        <v>0</v>
      </c>
      <c r="D90" s="155">
        <v>0.6</v>
      </c>
      <c r="E90" s="129">
        <f t="shared" si="72"/>
        <v>0.22400000000000003</v>
      </c>
      <c r="F90" s="129">
        <f t="shared" si="73"/>
        <v>0.17600000000000002</v>
      </c>
      <c r="G90" s="156"/>
      <c r="H90" s="56">
        <f t="shared" si="71"/>
        <v>0</v>
      </c>
      <c r="I90" s="53">
        <v>85</v>
      </c>
      <c r="J90" s="31">
        <f t="shared" si="65"/>
        <v>0</v>
      </c>
      <c r="K90" s="31">
        <f t="shared" si="66"/>
        <v>0</v>
      </c>
      <c r="L90" s="31">
        <f t="shared" si="67"/>
        <v>0</v>
      </c>
      <c r="M90" s="31">
        <f t="shared" si="68"/>
        <v>0</v>
      </c>
      <c r="N90" s="31">
        <f t="shared" si="45"/>
        <v>0</v>
      </c>
      <c r="O90" s="32">
        <f t="shared" si="46"/>
        <v>0</v>
      </c>
      <c r="P90" s="53">
        <v>85</v>
      </c>
      <c r="Q90" s="31">
        <f t="shared" si="60"/>
        <v>0</v>
      </c>
      <c r="R90" s="31">
        <f t="shared" si="69"/>
        <v>0</v>
      </c>
      <c r="S90" s="31">
        <f t="shared" si="70"/>
        <v>0</v>
      </c>
      <c r="T90" s="31">
        <f t="shared" si="47"/>
        <v>0</v>
      </c>
      <c r="U90" s="31">
        <f t="shared" si="61"/>
        <v>0</v>
      </c>
      <c r="V90" s="31">
        <f t="shared" si="48"/>
        <v>0</v>
      </c>
      <c r="W90" s="31">
        <v>0</v>
      </c>
      <c r="X90" s="31">
        <f t="shared" si="49"/>
        <v>0</v>
      </c>
      <c r="Y90" s="36">
        <f t="shared" si="50"/>
        <v>0</v>
      </c>
      <c r="AA90" s="69">
        <v>85</v>
      </c>
      <c r="AB90" s="31">
        <f t="shared" si="51"/>
        <v>0</v>
      </c>
      <c r="AC90" s="212">
        <f t="shared" si="52"/>
        <v>0</v>
      </c>
      <c r="AD90" s="99">
        <f t="shared" si="53"/>
        <v>0</v>
      </c>
      <c r="AE90" s="99">
        <f t="shared" si="54"/>
        <v>0</v>
      </c>
      <c r="AF90" s="197">
        <f t="shared" si="62"/>
        <v>0</v>
      </c>
      <c r="AG90" s="197">
        <f t="shared" si="63"/>
        <v>0</v>
      </c>
      <c r="AH90" s="197">
        <f t="shared" si="64"/>
        <v>0</v>
      </c>
      <c r="AI90" s="202">
        <f t="shared" si="36"/>
        <v>0</v>
      </c>
      <c r="AK90" s="69">
        <v>85</v>
      </c>
      <c r="AL90" s="31">
        <f t="shared" si="55"/>
        <v>0</v>
      </c>
      <c r="AM90" s="31">
        <f t="shared" si="56"/>
        <v>0</v>
      </c>
      <c r="AN90" s="31">
        <f t="shared" si="57"/>
        <v>0</v>
      </c>
      <c r="AO90" s="31">
        <f t="shared" si="58"/>
        <v>0</v>
      </c>
      <c r="AP90" s="31">
        <f t="shared" si="59"/>
        <v>0</v>
      </c>
      <c r="AQ90" s="197">
        <f t="shared" si="38"/>
        <v>0</v>
      </c>
      <c r="AR90" s="197">
        <f t="shared" si="39"/>
        <v>0</v>
      </c>
      <c r="AS90" s="197">
        <f t="shared" si="40"/>
        <v>0</v>
      </c>
      <c r="AT90" s="197">
        <f t="shared" si="41"/>
        <v>0</v>
      </c>
      <c r="AU90" s="31"/>
      <c r="AV90" s="31"/>
      <c r="AW90" s="31"/>
      <c r="AX90" s="31"/>
      <c r="AY90" s="74"/>
    </row>
    <row r="91" spans="2:51">
      <c r="B91" s="182">
        <f>IF(C43&lt;$F$18,C43+1,"-")</f>
        <v>1</v>
      </c>
      <c r="C91" s="154">
        <f>D43-D44</f>
        <v>0</v>
      </c>
      <c r="D91" s="155">
        <v>0.7</v>
      </c>
      <c r="E91" s="129">
        <f t="shared" si="72"/>
        <v>0.16800000000000004</v>
      </c>
      <c r="F91" s="129">
        <f t="shared" si="73"/>
        <v>0.13200000000000003</v>
      </c>
      <c r="G91" s="156"/>
      <c r="H91" s="56">
        <f t="shared" si="71"/>
        <v>0</v>
      </c>
      <c r="I91" s="53">
        <v>86</v>
      </c>
      <c r="J91" s="31">
        <f t="shared" si="65"/>
        <v>0</v>
      </c>
      <c r="K91" s="31">
        <f t="shared" si="66"/>
        <v>0</v>
      </c>
      <c r="L91" s="31">
        <f t="shared" si="67"/>
        <v>0</v>
      </c>
      <c r="M91" s="31">
        <f t="shared" si="68"/>
        <v>0</v>
      </c>
      <c r="N91" s="31">
        <f t="shared" si="45"/>
        <v>0</v>
      </c>
      <c r="O91" s="32">
        <f t="shared" si="46"/>
        <v>0</v>
      </c>
      <c r="P91" s="53">
        <v>86</v>
      </c>
      <c r="Q91" s="31">
        <f t="shared" si="60"/>
        <v>0</v>
      </c>
      <c r="R91" s="31">
        <f t="shared" si="69"/>
        <v>0</v>
      </c>
      <c r="S91" s="31">
        <f t="shared" si="70"/>
        <v>0</v>
      </c>
      <c r="T91" s="31">
        <f t="shared" si="47"/>
        <v>0</v>
      </c>
      <c r="U91" s="31">
        <f t="shared" si="61"/>
        <v>0</v>
      </c>
      <c r="V91" s="31">
        <f t="shared" si="48"/>
        <v>0</v>
      </c>
      <c r="W91" s="31">
        <v>0</v>
      </c>
      <c r="X91" s="31">
        <f t="shared" si="49"/>
        <v>0</v>
      </c>
      <c r="Y91" s="36">
        <f t="shared" si="50"/>
        <v>0</v>
      </c>
      <c r="AA91" s="69">
        <v>86</v>
      </c>
      <c r="AB91" s="31">
        <f t="shared" si="51"/>
        <v>0</v>
      </c>
      <c r="AC91" s="212">
        <f t="shared" si="52"/>
        <v>0</v>
      </c>
      <c r="AD91" s="99">
        <f t="shared" si="53"/>
        <v>0</v>
      </c>
      <c r="AE91" s="99">
        <f t="shared" si="54"/>
        <v>0</v>
      </c>
      <c r="AF91" s="197">
        <f t="shared" si="62"/>
        <v>0</v>
      </c>
      <c r="AG91" s="197">
        <f t="shared" si="63"/>
        <v>0</v>
      </c>
      <c r="AH91" s="197">
        <f t="shared" si="64"/>
        <v>0</v>
      </c>
      <c r="AI91" s="202">
        <f t="shared" ref="AI91:AI154" si="74">IF(OR(AA91&lt;=$F$18,AA91&lt;=30),SUM(AF91:AH91),)</f>
        <v>0</v>
      </c>
      <c r="AK91" s="69">
        <v>86</v>
      </c>
      <c r="AL91" s="31">
        <f t="shared" si="55"/>
        <v>0</v>
      </c>
      <c r="AM91" s="31">
        <f t="shared" si="56"/>
        <v>0</v>
      </c>
      <c r="AN91" s="31">
        <f t="shared" si="57"/>
        <v>0</v>
      </c>
      <c r="AO91" s="31">
        <f t="shared" si="58"/>
        <v>0</v>
      </c>
      <c r="AP91" s="31">
        <f t="shared" si="59"/>
        <v>0</v>
      </c>
      <c r="AQ91" s="197">
        <f t="shared" si="38"/>
        <v>0</v>
      </c>
      <c r="AR91" s="197">
        <f t="shared" si="39"/>
        <v>0</v>
      </c>
      <c r="AS91" s="197">
        <f t="shared" si="40"/>
        <v>0</v>
      </c>
      <c r="AT91" s="197">
        <f t="shared" si="41"/>
        <v>0</v>
      </c>
      <c r="AU91" s="31"/>
      <c r="AV91" s="31"/>
      <c r="AW91" s="31"/>
      <c r="AX91" s="31"/>
      <c r="AY91" s="74"/>
    </row>
    <row r="92" spans="2:51">
      <c r="B92" s="182">
        <f>IF(C45&lt;$F$18,C45+1,"-")</f>
        <v>1</v>
      </c>
      <c r="C92" s="154">
        <f>D45-D46</f>
        <v>0</v>
      </c>
      <c r="D92" s="155">
        <v>0.8</v>
      </c>
      <c r="E92" s="129">
        <f t="shared" si="72"/>
        <v>0.11199999999999999</v>
      </c>
      <c r="F92" s="129">
        <f t="shared" si="73"/>
        <v>8.7999999999999981E-2</v>
      </c>
      <c r="G92" s="156"/>
      <c r="H92" s="56">
        <f t="shared" si="71"/>
        <v>0</v>
      </c>
      <c r="I92" s="53">
        <v>87</v>
      </c>
      <c r="J92" s="31">
        <f t="shared" si="65"/>
        <v>0</v>
      </c>
      <c r="K92" s="31">
        <f t="shared" si="66"/>
        <v>0</v>
      </c>
      <c r="L92" s="31">
        <f t="shared" si="67"/>
        <v>0</v>
      </c>
      <c r="M92" s="31">
        <f t="shared" si="68"/>
        <v>0</v>
      </c>
      <c r="N92" s="31">
        <f t="shared" si="45"/>
        <v>0</v>
      </c>
      <c r="O92" s="32">
        <f t="shared" si="46"/>
        <v>0</v>
      </c>
      <c r="P92" s="53">
        <v>87</v>
      </c>
      <c r="Q92" s="31">
        <f t="shared" si="60"/>
        <v>0</v>
      </c>
      <c r="R92" s="31">
        <f t="shared" si="69"/>
        <v>0</v>
      </c>
      <c r="S92" s="31">
        <f t="shared" si="70"/>
        <v>0</v>
      </c>
      <c r="T92" s="31">
        <f t="shared" si="47"/>
        <v>0</v>
      </c>
      <c r="U92" s="31">
        <f t="shared" si="61"/>
        <v>0</v>
      </c>
      <c r="V92" s="31">
        <f t="shared" si="48"/>
        <v>0</v>
      </c>
      <c r="W92" s="31">
        <v>0</v>
      </c>
      <c r="X92" s="31">
        <f t="shared" si="49"/>
        <v>0</v>
      </c>
      <c r="Y92" s="36">
        <f t="shared" si="50"/>
        <v>0</v>
      </c>
      <c r="AA92" s="69">
        <v>87</v>
      </c>
      <c r="AB92" s="31">
        <f t="shared" si="51"/>
        <v>0</v>
      </c>
      <c r="AC92" s="212">
        <f t="shared" si="52"/>
        <v>0</v>
      </c>
      <c r="AD92" s="99">
        <f t="shared" si="53"/>
        <v>0</v>
      </c>
      <c r="AE92" s="99">
        <f t="shared" si="54"/>
        <v>0</v>
      </c>
      <c r="AF92" s="197">
        <f t="shared" si="62"/>
        <v>0</v>
      </c>
      <c r="AG92" s="197">
        <f t="shared" si="63"/>
        <v>0</v>
      </c>
      <c r="AH92" s="197">
        <f t="shared" si="64"/>
        <v>0</v>
      </c>
      <c r="AI92" s="202">
        <f t="shared" si="74"/>
        <v>0</v>
      </c>
      <c r="AK92" s="69">
        <v>87</v>
      </c>
      <c r="AL92" s="31">
        <f t="shared" si="55"/>
        <v>0</v>
      </c>
      <c r="AM92" s="31">
        <f t="shared" si="56"/>
        <v>0</v>
      </c>
      <c r="AN92" s="31">
        <f t="shared" si="57"/>
        <v>0</v>
      </c>
      <c r="AO92" s="31">
        <f t="shared" si="58"/>
        <v>0</v>
      </c>
      <c r="AP92" s="31">
        <f t="shared" si="59"/>
        <v>0</v>
      </c>
      <c r="AQ92" s="197">
        <f t="shared" si="38"/>
        <v>0</v>
      </c>
      <c r="AR92" s="197">
        <f t="shared" si="39"/>
        <v>0</v>
      </c>
      <c r="AS92" s="197">
        <f t="shared" si="40"/>
        <v>0</v>
      </c>
      <c r="AT92" s="197">
        <f t="shared" si="41"/>
        <v>0</v>
      </c>
      <c r="AU92" s="31"/>
      <c r="AV92" s="31"/>
      <c r="AW92" s="31"/>
      <c r="AX92" s="31"/>
      <c r="AY92" s="74"/>
    </row>
    <row r="93" spans="2:51">
      <c r="B93" s="182">
        <f>IF(C47&lt;$F$18,C47+1,"-")</f>
        <v>1</v>
      </c>
      <c r="C93" s="154">
        <f>D47-D48</f>
        <v>0</v>
      </c>
      <c r="D93" s="155">
        <v>0.9</v>
      </c>
      <c r="E93" s="129">
        <f t="shared" si="72"/>
        <v>5.5999999999999994E-2</v>
      </c>
      <c r="F93" s="129">
        <f t="shared" si="73"/>
        <v>4.3999999999999991E-2</v>
      </c>
      <c r="G93" s="156"/>
      <c r="H93" s="56">
        <f t="shared" si="71"/>
        <v>0</v>
      </c>
      <c r="I93" s="53">
        <v>88</v>
      </c>
      <c r="J93" s="31">
        <f t="shared" si="65"/>
        <v>0</v>
      </c>
      <c r="K93" s="31">
        <f t="shared" si="66"/>
        <v>0</v>
      </c>
      <c r="L93" s="31">
        <f t="shared" si="67"/>
        <v>0</v>
      </c>
      <c r="M93" s="31">
        <f t="shared" si="68"/>
        <v>0</v>
      </c>
      <c r="N93" s="31">
        <f t="shared" si="45"/>
        <v>0</v>
      </c>
      <c r="O93" s="32">
        <f t="shared" si="46"/>
        <v>0</v>
      </c>
      <c r="P93" s="53">
        <v>88</v>
      </c>
      <c r="Q93" s="31">
        <f t="shared" si="60"/>
        <v>0</v>
      </c>
      <c r="R93" s="31">
        <f t="shared" si="69"/>
        <v>0</v>
      </c>
      <c r="S93" s="31">
        <f t="shared" si="70"/>
        <v>0</v>
      </c>
      <c r="T93" s="31">
        <f t="shared" si="47"/>
        <v>0</v>
      </c>
      <c r="U93" s="31">
        <f t="shared" si="61"/>
        <v>0</v>
      </c>
      <c r="V93" s="31">
        <f t="shared" si="48"/>
        <v>0</v>
      </c>
      <c r="W93" s="31">
        <v>0</v>
      </c>
      <c r="X93" s="31">
        <f t="shared" si="49"/>
        <v>0</v>
      </c>
      <c r="Y93" s="36">
        <f t="shared" si="50"/>
        <v>0</v>
      </c>
      <c r="AA93" s="69">
        <v>88</v>
      </c>
      <c r="AB93" s="31">
        <f t="shared" si="51"/>
        <v>0</v>
      </c>
      <c r="AC93" s="212">
        <f t="shared" si="52"/>
        <v>0</v>
      </c>
      <c r="AD93" s="99">
        <f t="shared" si="53"/>
        <v>0</v>
      </c>
      <c r="AE93" s="99">
        <f t="shared" si="54"/>
        <v>0</v>
      </c>
      <c r="AF93" s="197">
        <f t="shared" si="62"/>
        <v>0</v>
      </c>
      <c r="AG93" s="197">
        <f t="shared" si="63"/>
        <v>0</v>
      </c>
      <c r="AH93" s="197">
        <f t="shared" si="64"/>
        <v>0</v>
      </c>
      <c r="AI93" s="202">
        <f t="shared" si="74"/>
        <v>0</v>
      </c>
      <c r="AK93" s="69">
        <v>88</v>
      </c>
      <c r="AL93" s="31">
        <f t="shared" si="55"/>
        <v>0</v>
      </c>
      <c r="AM93" s="31">
        <f t="shared" si="56"/>
        <v>0</v>
      </c>
      <c r="AN93" s="31">
        <f t="shared" si="57"/>
        <v>0</v>
      </c>
      <c r="AO93" s="31">
        <f t="shared" si="58"/>
        <v>0</v>
      </c>
      <c r="AP93" s="31">
        <f t="shared" si="59"/>
        <v>0</v>
      </c>
      <c r="AQ93" s="197">
        <f t="shared" si="38"/>
        <v>0</v>
      </c>
      <c r="AR93" s="197">
        <f t="shared" si="39"/>
        <v>0</v>
      </c>
      <c r="AS93" s="197">
        <f t="shared" si="40"/>
        <v>0</v>
      </c>
      <c r="AT93" s="197">
        <f t="shared" si="41"/>
        <v>0</v>
      </c>
      <c r="AU93" s="31"/>
      <c r="AV93" s="31"/>
      <c r="AW93" s="31"/>
      <c r="AX93" s="31"/>
      <c r="AY93" s="74"/>
    </row>
    <row r="94" spans="2:51">
      <c r="B94" s="182">
        <f>IF(C49&lt;$F$18,C49+1,"-")</f>
        <v>1</v>
      </c>
      <c r="C94" s="154">
        <f>D49-D50</f>
        <v>0</v>
      </c>
      <c r="D94" s="155">
        <v>0.9</v>
      </c>
      <c r="E94" s="129">
        <f t="shared" ref="E94" si="75">IF(G94+D94&lt;&gt;1,(1-(G94+D94))*56%,0)</f>
        <v>5.5999999999999994E-2</v>
      </c>
      <c r="F94" s="129">
        <f t="shared" ref="F94" si="76">IF(G94+D94&lt;&gt;1,(1-(G94+D94))*44%,0)</f>
        <v>4.3999999999999991E-2</v>
      </c>
      <c r="G94" s="156"/>
      <c r="H94" s="56">
        <f t="shared" ref="H94" si="77">IF(C94=0,0,IF(SUM(D94:G94)&lt;&gt;1,"erreur",))</f>
        <v>0</v>
      </c>
      <c r="I94" s="53">
        <v>89</v>
      </c>
      <c r="J94" s="31">
        <f t="shared" si="65"/>
        <v>0</v>
      </c>
      <c r="K94" s="31">
        <f t="shared" si="66"/>
        <v>0</v>
      </c>
      <c r="L94" s="31">
        <f t="shared" si="67"/>
        <v>0</v>
      </c>
      <c r="M94" s="31">
        <f t="shared" si="68"/>
        <v>0</v>
      </c>
      <c r="N94" s="31">
        <f t="shared" si="45"/>
        <v>0</v>
      </c>
      <c r="O94" s="32">
        <f t="shared" si="46"/>
        <v>0</v>
      </c>
      <c r="P94" s="53">
        <v>89</v>
      </c>
      <c r="Q94" s="31">
        <f t="shared" si="60"/>
        <v>0</v>
      </c>
      <c r="R94" s="31">
        <f t="shared" si="69"/>
        <v>0</v>
      </c>
      <c r="S94" s="31">
        <f t="shared" si="70"/>
        <v>0</v>
      </c>
      <c r="T94" s="31">
        <f t="shared" si="47"/>
        <v>0</v>
      </c>
      <c r="U94" s="31">
        <f t="shared" si="61"/>
        <v>0</v>
      </c>
      <c r="V94" s="31">
        <f t="shared" si="48"/>
        <v>0</v>
      </c>
      <c r="W94" s="31">
        <v>0</v>
      </c>
      <c r="X94" s="31">
        <f t="shared" si="49"/>
        <v>0</v>
      </c>
      <c r="Y94" s="36">
        <f t="shared" si="50"/>
        <v>0</v>
      </c>
      <c r="AA94" s="69">
        <v>89</v>
      </c>
      <c r="AB94" s="31">
        <f t="shared" si="51"/>
        <v>0</v>
      </c>
      <c r="AC94" s="212">
        <f t="shared" si="52"/>
        <v>0</v>
      </c>
      <c r="AD94" s="99">
        <f t="shared" si="53"/>
        <v>0</v>
      </c>
      <c r="AE94" s="99">
        <f t="shared" si="54"/>
        <v>0</v>
      </c>
      <c r="AF94" s="197">
        <f t="shared" si="62"/>
        <v>0</v>
      </c>
      <c r="AG94" s="197">
        <f t="shared" si="63"/>
        <v>0</v>
      </c>
      <c r="AH94" s="197">
        <f t="shared" si="64"/>
        <v>0</v>
      </c>
      <c r="AI94" s="202">
        <f t="shared" si="74"/>
        <v>0</v>
      </c>
      <c r="AK94" s="69">
        <v>89</v>
      </c>
      <c r="AL94" s="31">
        <f t="shared" si="55"/>
        <v>0</v>
      </c>
      <c r="AM94" s="31">
        <f t="shared" si="56"/>
        <v>0</v>
      </c>
      <c r="AN94" s="31">
        <f t="shared" si="57"/>
        <v>0</v>
      </c>
      <c r="AO94" s="31">
        <f t="shared" si="58"/>
        <v>0</v>
      </c>
      <c r="AP94" s="31">
        <f t="shared" si="59"/>
        <v>0</v>
      </c>
      <c r="AQ94" s="197">
        <f t="shared" si="38"/>
        <v>0</v>
      </c>
      <c r="AR94" s="197">
        <f t="shared" si="39"/>
        <v>0</v>
      </c>
      <c r="AS94" s="197">
        <f t="shared" si="40"/>
        <v>0</v>
      </c>
      <c r="AT94" s="197">
        <f t="shared" si="41"/>
        <v>0</v>
      </c>
      <c r="AU94" s="31"/>
      <c r="AV94" s="31"/>
      <c r="AW94" s="31"/>
      <c r="AX94" s="31"/>
      <c r="AY94" s="74"/>
    </row>
    <row r="95" spans="2:51">
      <c r="B95" s="182">
        <f>IF(C51&lt;$F$18,C51+1,"-")</f>
        <v>1</v>
      </c>
      <c r="C95" s="154">
        <f>D51-D52</f>
        <v>0</v>
      </c>
      <c r="D95" s="155">
        <v>0.95</v>
      </c>
      <c r="E95" s="129">
        <f t="shared" ref="E95" si="78">IF(G95+D95&lt;&gt;1,(1-(G95+D95))*56%,0)</f>
        <v>2.8000000000000028E-2</v>
      </c>
      <c r="F95" s="129">
        <f t="shared" ref="F95" si="79">IF(G95+D95&lt;&gt;1,(1-(G95+D95))*44%,0)</f>
        <v>2.200000000000002E-2</v>
      </c>
      <c r="G95" s="156"/>
      <c r="H95" s="56">
        <f t="shared" ref="H95" si="80">IF(C95=0,0,IF(SUM(D95:G95)&lt;&gt;1,"erreur",))</f>
        <v>0</v>
      </c>
      <c r="I95" s="53">
        <v>90</v>
      </c>
      <c r="J95" s="31">
        <f t="shared" si="65"/>
        <v>0</v>
      </c>
      <c r="K95" s="31">
        <f t="shared" si="66"/>
        <v>0</v>
      </c>
      <c r="L95" s="31">
        <f t="shared" si="67"/>
        <v>0</v>
      </c>
      <c r="M95" s="31">
        <f t="shared" si="68"/>
        <v>0</v>
      </c>
      <c r="N95" s="31">
        <f t="shared" si="45"/>
        <v>0</v>
      </c>
      <c r="O95" s="32">
        <f t="shared" si="46"/>
        <v>0</v>
      </c>
      <c r="P95" s="53">
        <v>90</v>
      </c>
      <c r="Q95" s="31">
        <f t="shared" si="60"/>
        <v>0</v>
      </c>
      <c r="R95" s="31">
        <f t="shared" si="69"/>
        <v>0</v>
      </c>
      <c r="S95" s="31">
        <f t="shared" si="70"/>
        <v>0</v>
      </c>
      <c r="T95" s="31">
        <f t="shared" si="47"/>
        <v>0</v>
      </c>
      <c r="U95" s="31">
        <f t="shared" si="61"/>
        <v>0</v>
      </c>
      <c r="V95" s="31">
        <f t="shared" si="48"/>
        <v>0</v>
      </c>
      <c r="W95" s="31">
        <v>0</v>
      </c>
      <c r="X95" s="31">
        <f t="shared" si="49"/>
        <v>0</v>
      </c>
      <c r="Y95" s="36">
        <f t="shared" si="50"/>
        <v>0</v>
      </c>
      <c r="AA95" s="69">
        <v>90</v>
      </c>
      <c r="AB95" s="31">
        <f t="shared" si="51"/>
        <v>0</v>
      </c>
      <c r="AC95" s="212">
        <f t="shared" si="52"/>
        <v>0</v>
      </c>
      <c r="AD95" s="99">
        <f t="shared" si="53"/>
        <v>0</v>
      </c>
      <c r="AE95" s="99">
        <f t="shared" si="54"/>
        <v>0</v>
      </c>
      <c r="AF95" s="197">
        <f t="shared" si="62"/>
        <v>0</v>
      </c>
      <c r="AG95" s="197">
        <f t="shared" si="63"/>
        <v>0</v>
      </c>
      <c r="AH95" s="197">
        <f t="shared" si="64"/>
        <v>0</v>
      </c>
      <c r="AI95" s="202">
        <f t="shared" si="74"/>
        <v>0</v>
      </c>
      <c r="AK95" s="69">
        <v>90</v>
      </c>
      <c r="AL95" s="31">
        <f t="shared" si="55"/>
        <v>0</v>
      </c>
      <c r="AM95" s="31">
        <f t="shared" si="56"/>
        <v>0</v>
      </c>
      <c r="AN95" s="31">
        <f t="shared" si="57"/>
        <v>0</v>
      </c>
      <c r="AO95" s="31">
        <f t="shared" si="58"/>
        <v>0</v>
      </c>
      <c r="AP95" s="31">
        <f t="shared" si="59"/>
        <v>0</v>
      </c>
      <c r="AQ95" s="197">
        <f t="shared" si="38"/>
        <v>0</v>
      </c>
      <c r="AR95" s="197">
        <f t="shared" si="39"/>
        <v>0</v>
      </c>
      <c r="AS95" s="197">
        <f t="shared" si="40"/>
        <v>0</v>
      </c>
      <c r="AT95" s="197">
        <f t="shared" si="41"/>
        <v>0</v>
      </c>
      <c r="AU95" s="31"/>
      <c r="AV95" s="31"/>
      <c r="AW95" s="31"/>
      <c r="AX95" s="31"/>
      <c r="AY95" s="74"/>
    </row>
    <row r="96" spans="2:51">
      <c r="B96" s="189">
        <v>31</v>
      </c>
      <c r="C96" s="186">
        <f>VLOOKUP(B96,C25:D78,2)</f>
        <v>450</v>
      </c>
      <c r="D96" s="218">
        <v>0.8</v>
      </c>
      <c r="E96" s="219">
        <f>IF(G96+D96&lt;&gt;1,(1-(G96+D96))*56%,0)</f>
        <v>0.11199999999999999</v>
      </c>
      <c r="F96" s="219">
        <f>IF(G96+D96&lt;&gt;1,(1-(G96+D96))*44%,0)</f>
        <v>8.7999999999999981E-2</v>
      </c>
      <c r="G96" s="159"/>
      <c r="H96" s="56">
        <f>IF(C96=0,0,IF(SUM(D96:G96)&lt;&gt;1,"erreur",))</f>
        <v>0</v>
      </c>
      <c r="I96" s="53">
        <v>91</v>
      </c>
      <c r="J96" s="31">
        <f t="shared" si="65"/>
        <v>0</v>
      </c>
      <c r="K96" s="31">
        <f t="shared" si="66"/>
        <v>0</v>
      </c>
      <c r="L96" s="31">
        <f t="shared" si="67"/>
        <v>0</v>
      </c>
      <c r="M96" s="31">
        <f t="shared" si="68"/>
        <v>0</v>
      </c>
      <c r="N96" s="31">
        <f t="shared" si="45"/>
        <v>0</v>
      </c>
      <c r="O96" s="32">
        <f t="shared" si="46"/>
        <v>0</v>
      </c>
      <c r="P96" s="53">
        <v>91</v>
      </c>
      <c r="Q96" s="31">
        <f t="shared" si="60"/>
        <v>0</v>
      </c>
      <c r="R96" s="31">
        <f t="shared" si="69"/>
        <v>0</v>
      </c>
      <c r="S96" s="31">
        <f t="shared" si="70"/>
        <v>0</v>
      </c>
      <c r="T96" s="31">
        <f t="shared" si="47"/>
        <v>0</v>
      </c>
      <c r="U96" s="31">
        <f t="shared" si="61"/>
        <v>0</v>
      </c>
      <c r="V96" s="31">
        <f t="shared" si="48"/>
        <v>0</v>
      </c>
      <c r="W96" s="31">
        <v>0</v>
      </c>
      <c r="X96" s="31">
        <f t="shared" si="49"/>
        <v>0</v>
      </c>
      <c r="Y96" s="36">
        <f t="shared" si="50"/>
        <v>0</v>
      </c>
      <c r="AA96" s="69">
        <v>91</v>
      </c>
      <c r="AB96" s="31">
        <f t="shared" si="51"/>
        <v>0</v>
      </c>
      <c r="AC96" s="212">
        <f t="shared" si="52"/>
        <v>0</v>
      </c>
      <c r="AD96" s="99">
        <f t="shared" si="53"/>
        <v>0</v>
      </c>
      <c r="AE96" s="99">
        <f t="shared" si="54"/>
        <v>0</v>
      </c>
      <c r="AF96" s="197">
        <f t="shared" si="62"/>
        <v>0</v>
      </c>
      <c r="AG96" s="197">
        <f t="shared" si="63"/>
        <v>0</v>
      </c>
      <c r="AH96" s="197">
        <f t="shared" si="64"/>
        <v>0</v>
      </c>
      <c r="AI96" s="202">
        <f t="shared" si="74"/>
        <v>0</v>
      </c>
      <c r="AK96" s="69">
        <v>91</v>
      </c>
      <c r="AL96" s="31">
        <f t="shared" si="55"/>
        <v>0</v>
      </c>
      <c r="AM96" s="31">
        <f t="shared" si="56"/>
        <v>0</v>
      </c>
      <c r="AN96" s="31">
        <f t="shared" si="57"/>
        <v>0</v>
      </c>
      <c r="AO96" s="31">
        <f t="shared" si="58"/>
        <v>0</v>
      </c>
      <c r="AP96" s="31">
        <f t="shared" si="59"/>
        <v>0</v>
      </c>
      <c r="AQ96" s="197">
        <f t="shared" si="38"/>
        <v>0</v>
      </c>
      <c r="AR96" s="197">
        <f t="shared" si="39"/>
        <v>0</v>
      </c>
      <c r="AS96" s="197">
        <f t="shared" si="40"/>
        <v>0</v>
      </c>
      <c r="AT96" s="197">
        <f t="shared" si="41"/>
        <v>0</v>
      </c>
      <c r="AU96" s="31"/>
      <c r="AV96" s="31"/>
      <c r="AW96" s="31"/>
      <c r="AX96" s="31"/>
      <c r="AY96" s="74"/>
    </row>
    <row r="97" spans="2:51">
      <c r="I97" s="53">
        <v>92</v>
      </c>
      <c r="J97" s="31">
        <f t="shared" si="65"/>
        <v>0</v>
      </c>
      <c r="K97" s="31">
        <f t="shared" si="66"/>
        <v>0</v>
      </c>
      <c r="L97" s="31">
        <f t="shared" si="67"/>
        <v>0</v>
      </c>
      <c r="M97" s="31">
        <f t="shared" si="68"/>
        <v>0</v>
      </c>
      <c r="N97" s="31">
        <f t="shared" si="45"/>
        <v>0</v>
      </c>
      <c r="O97" s="32">
        <f t="shared" si="46"/>
        <v>0</v>
      </c>
      <c r="P97" s="53">
        <v>92</v>
      </c>
      <c r="Q97" s="31">
        <f t="shared" si="60"/>
        <v>0</v>
      </c>
      <c r="R97" s="31">
        <f t="shared" si="69"/>
        <v>0</v>
      </c>
      <c r="S97" s="31">
        <f t="shared" si="70"/>
        <v>0</v>
      </c>
      <c r="T97" s="31">
        <f t="shared" si="47"/>
        <v>0</v>
      </c>
      <c r="U97" s="31">
        <f t="shared" si="61"/>
        <v>0</v>
      </c>
      <c r="V97" s="31">
        <f t="shared" si="48"/>
        <v>0</v>
      </c>
      <c r="W97" s="31">
        <v>0</v>
      </c>
      <c r="X97" s="31">
        <f t="shared" si="49"/>
        <v>0</v>
      </c>
      <c r="Y97" s="36">
        <f t="shared" si="50"/>
        <v>0</v>
      </c>
      <c r="AA97" s="69">
        <v>92</v>
      </c>
      <c r="AB97" s="31">
        <f t="shared" si="51"/>
        <v>0</v>
      </c>
      <c r="AC97" s="212">
        <f t="shared" si="52"/>
        <v>0</v>
      </c>
      <c r="AD97" s="99">
        <f t="shared" si="53"/>
        <v>0</v>
      </c>
      <c r="AE97" s="99">
        <f t="shared" si="54"/>
        <v>0</v>
      </c>
      <c r="AF97" s="197">
        <f t="shared" si="62"/>
        <v>0</v>
      </c>
      <c r="AG97" s="197">
        <f t="shared" si="63"/>
        <v>0</v>
      </c>
      <c r="AH97" s="197">
        <f t="shared" si="64"/>
        <v>0</v>
      </c>
      <c r="AI97" s="202">
        <f t="shared" si="74"/>
        <v>0</v>
      </c>
      <c r="AK97" s="69">
        <v>92</v>
      </c>
      <c r="AL97" s="31">
        <f t="shared" si="55"/>
        <v>0</v>
      </c>
      <c r="AM97" s="31">
        <f t="shared" si="56"/>
        <v>0</v>
      </c>
      <c r="AN97" s="31">
        <f t="shared" si="57"/>
        <v>0</v>
      </c>
      <c r="AO97" s="31">
        <f t="shared" si="58"/>
        <v>0</v>
      </c>
      <c r="AP97" s="31">
        <f t="shared" si="59"/>
        <v>0</v>
      </c>
      <c r="AQ97" s="197">
        <f t="shared" si="38"/>
        <v>0</v>
      </c>
      <c r="AR97" s="197">
        <f t="shared" si="39"/>
        <v>0</v>
      </c>
      <c r="AS97" s="197">
        <f t="shared" si="40"/>
        <v>0</v>
      </c>
      <c r="AT97" s="197">
        <f t="shared" si="41"/>
        <v>0</v>
      </c>
      <c r="AU97" s="31"/>
      <c r="AV97" s="31"/>
      <c r="AW97" s="31"/>
      <c r="AX97" s="31"/>
      <c r="AY97" s="74"/>
    </row>
    <row r="98" spans="2:51">
      <c r="C98" s="65" t="s">
        <v>154</v>
      </c>
      <c r="D98" t="s">
        <v>137</v>
      </c>
      <c r="E98" s="6"/>
      <c r="I98" s="53">
        <v>93</v>
      </c>
      <c r="J98" s="31">
        <f t="shared" si="65"/>
        <v>0</v>
      </c>
      <c r="K98" s="31">
        <f t="shared" si="66"/>
        <v>0</v>
      </c>
      <c r="L98" s="31">
        <f t="shared" si="67"/>
        <v>0</v>
      </c>
      <c r="M98" s="31">
        <f t="shared" si="68"/>
        <v>0</v>
      </c>
      <c r="N98" s="31">
        <f t="shared" si="45"/>
        <v>0</v>
      </c>
      <c r="O98" s="32">
        <f t="shared" si="46"/>
        <v>0</v>
      </c>
      <c r="P98" s="53">
        <v>93</v>
      </c>
      <c r="Q98" s="31">
        <f t="shared" si="60"/>
        <v>0</v>
      </c>
      <c r="R98" s="31">
        <f t="shared" si="69"/>
        <v>0</v>
      </c>
      <c r="S98" s="31">
        <f t="shared" si="70"/>
        <v>0</v>
      </c>
      <c r="T98" s="31">
        <f t="shared" si="47"/>
        <v>0</v>
      </c>
      <c r="U98" s="31">
        <f t="shared" si="61"/>
        <v>0</v>
      </c>
      <c r="V98" s="31">
        <f t="shared" si="48"/>
        <v>0</v>
      </c>
      <c r="W98" s="31">
        <v>0</v>
      </c>
      <c r="X98" s="31">
        <f t="shared" si="49"/>
        <v>0</v>
      </c>
      <c r="Y98" s="36">
        <f t="shared" si="50"/>
        <v>0</v>
      </c>
      <c r="AA98" s="69">
        <v>93</v>
      </c>
      <c r="AB98" s="31">
        <f t="shared" si="51"/>
        <v>0</v>
      </c>
      <c r="AC98" s="212">
        <f t="shared" si="52"/>
        <v>0</v>
      </c>
      <c r="AD98" s="99">
        <f t="shared" si="53"/>
        <v>0</v>
      </c>
      <c r="AE98" s="99">
        <f t="shared" si="54"/>
        <v>0</v>
      </c>
      <c r="AF98" s="197">
        <f t="shared" si="62"/>
        <v>0</v>
      </c>
      <c r="AG98" s="197">
        <f t="shared" si="63"/>
        <v>0</v>
      </c>
      <c r="AH98" s="197">
        <f t="shared" si="64"/>
        <v>0</v>
      </c>
      <c r="AI98" s="202">
        <f t="shared" si="74"/>
        <v>0</v>
      </c>
      <c r="AK98" s="69">
        <v>93</v>
      </c>
      <c r="AL98" s="31">
        <f t="shared" si="55"/>
        <v>0</v>
      </c>
      <c r="AM98" s="31">
        <f t="shared" si="56"/>
        <v>0</v>
      </c>
      <c r="AN98" s="31">
        <f t="shared" si="57"/>
        <v>0</v>
      </c>
      <c r="AO98" s="31">
        <f t="shared" si="58"/>
        <v>0</v>
      </c>
      <c r="AP98" s="31">
        <f t="shared" si="59"/>
        <v>0</v>
      </c>
      <c r="AQ98" s="197">
        <f t="shared" si="38"/>
        <v>0</v>
      </c>
      <c r="AR98" s="197">
        <f t="shared" si="39"/>
        <v>0</v>
      </c>
      <c r="AS98" s="197">
        <f t="shared" si="40"/>
        <v>0</v>
      </c>
      <c r="AT98" s="197">
        <f t="shared" si="41"/>
        <v>0</v>
      </c>
      <c r="AU98" s="31"/>
      <c r="AV98" s="31"/>
      <c r="AW98" s="31"/>
      <c r="AX98" s="31"/>
      <c r="AY98" s="74"/>
    </row>
    <row r="99" spans="2:51">
      <c r="B99" s="2" t="s">
        <v>0</v>
      </c>
      <c r="C99">
        <v>32</v>
      </c>
      <c r="D99">
        <v>0</v>
      </c>
      <c r="E99" s="6"/>
      <c r="I99" s="53">
        <v>94</v>
      </c>
      <c r="J99" s="31">
        <f t="shared" si="65"/>
        <v>0</v>
      </c>
      <c r="K99" s="31">
        <f t="shared" si="66"/>
        <v>0</v>
      </c>
      <c r="L99" s="31">
        <f t="shared" si="67"/>
        <v>0</v>
      </c>
      <c r="M99" s="31">
        <f t="shared" si="68"/>
        <v>0</v>
      </c>
      <c r="N99" s="31">
        <f t="shared" si="45"/>
        <v>0</v>
      </c>
      <c r="O99" s="32">
        <f t="shared" si="46"/>
        <v>0</v>
      </c>
      <c r="P99" s="53">
        <v>94</v>
      </c>
      <c r="Q99" s="31">
        <f t="shared" si="60"/>
        <v>0</v>
      </c>
      <c r="R99" s="31">
        <f t="shared" si="69"/>
        <v>0</v>
      </c>
      <c r="S99" s="31">
        <f t="shared" si="70"/>
        <v>0</v>
      </c>
      <c r="T99" s="31">
        <f t="shared" si="47"/>
        <v>0</v>
      </c>
      <c r="U99" s="31">
        <f t="shared" si="61"/>
        <v>0</v>
      </c>
      <c r="V99" s="31">
        <f t="shared" si="48"/>
        <v>0</v>
      </c>
      <c r="W99" s="31">
        <v>0</v>
      </c>
      <c r="X99" s="31">
        <f t="shared" si="49"/>
        <v>0</v>
      </c>
      <c r="Y99" s="36">
        <f t="shared" si="50"/>
        <v>0</v>
      </c>
      <c r="AA99" s="69">
        <v>94</v>
      </c>
      <c r="AB99" s="31">
        <f t="shared" si="51"/>
        <v>0</v>
      </c>
      <c r="AC99" s="212">
        <f t="shared" si="52"/>
        <v>0</v>
      </c>
      <c r="AD99" s="99">
        <f t="shared" si="53"/>
        <v>0</v>
      </c>
      <c r="AE99" s="99">
        <f t="shared" si="54"/>
        <v>0</v>
      </c>
      <c r="AF99" s="197">
        <f t="shared" si="62"/>
        <v>0</v>
      </c>
      <c r="AG99" s="197">
        <f t="shared" si="63"/>
        <v>0</v>
      </c>
      <c r="AH99" s="197">
        <f t="shared" si="64"/>
        <v>0</v>
      </c>
      <c r="AI99" s="202">
        <f t="shared" si="74"/>
        <v>0</v>
      </c>
      <c r="AK99" s="69">
        <v>94</v>
      </c>
      <c r="AL99" s="31">
        <f t="shared" si="55"/>
        <v>0</v>
      </c>
      <c r="AM99" s="31">
        <f t="shared" si="56"/>
        <v>0</v>
      </c>
      <c r="AN99" s="31">
        <f t="shared" si="57"/>
        <v>0</v>
      </c>
      <c r="AO99" s="31">
        <f t="shared" si="58"/>
        <v>0</v>
      </c>
      <c r="AP99" s="31">
        <f t="shared" si="59"/>
        <v>0</v>
      </c>
      <c r="AQ99" s="197">
        <f t="shared" si="38"/>
        <v>0</v>
      </c>
      <c r="AR99" s="197">
        <f t="shared" si="39"/>
        <v>0</v>
      </c>
      <c r="AS99" s="197">
        <f t="shared" si="40"/>
        <v>0</v>
      </c>
      <c r="AT99" s="197">
        <f t="shared" si="41"/>
        <v>0</v>
      </c>
      <c r="AU99" s="31"/>
      <c r="AV99" s="31"/>
      <c r="AW99" s="31"/>
      <c r="AX99" s="31"/>
      <c r="AY99" s="74"/>
    </row>
    <row r="100" spans="2:51">
      <c r="B100" s="2" t="s">
        <v>1</v>
      </c>
      <c r="C100">
        <v>45</v>
      </c>
      <c r="D100">
        <v>0</v>
      </c>
      <c r="E100" s="6"/>
      <c r="I100" s="53">
        <v>95</v>
      </c>
      <c r="J100" s="31">
        <f t="shared" si="65"/>
        <v>0</v>
      </c>
      <c r="K100" s="31">
        <f t="shared" si="66"/>
        <v>0</v>
      </c>
      <c r="L100" s="31">
        <f t="shared" si="67"/>
        <v>0</v>
      </c>
      <c r="M100" s="31">
        <f t="shared" si="68"/>
        <v>0</v>
      </c>
      <c r="N100" s="31">
        <f t="shared" si="45"/>
        <v>0</v>
      </c>
      <c r="O100" s="32">
        <f t="shared" si="46"/>
        <v>0</v>
      </c>
      <c r="P100" s="53">
        <v>95</v>
      </c>
      <c r="Q100" s="31">
        <f t="shared" si="60"/>
        <v>0</v>
      </c>
      <c r="R100" s="31">
        <f t="shared" si="69"/>
        <v>0</v>
      </c>
      <c r="S100" s="31">
        <f t="shared" si="70"/>
        <v>0</v>
      </c>
      <c r="T100" s="31">
        <f t="shared" si="47"/>
        <v>0</v>
      </c>
      <c r="U100" s="31">
        <f t="shared" si="61"/>
        <v>0</v>
      </c>
      <c r="V100" s="31">
        <f t="shared" si="48"/>
        <v>0</v>
      </c>
      <c r="W100" s="31">
        <v>0</v>
      </c>
      <c r="X100" s="31">
        <f t="shared" si="49"/>
        <v>0</v>
      </c>
      <c r="Y100" s="36">
        <f t="shared" si="50"/>
        <v>0</v>
      </c>
      <c r="AA100" s="69">
        <v>95</v>
      </c>
      <c r="AB100" s="31">
        <f t="shared" si="51"/>
        <v>0</v>
      </c>
      <c r="AC100" s="212">
        <f t="shared" si="52"/>
        <v>0</v>
      </c>
      <c r="AD100" s="99">
        <f t="shared" si="53"/>
        <v>0</v>
      </c>
      <c r="AE100" s="99">
        <f t="shared" si="54"/>
        <v>0</v>
      </c>
      <c r="AF100" s="197">
        <f t="shared" si="62"/>
        <v>0</v>
      </c>
      <c r="AG100" s="197">
        <f t="shared" si="63"/>
        <v>0</v>
      </c>
      <c r="AH100" s="197">
        <f t="shared" si="64"/>
        <v>0</v>
      </c>
      <c r="AI100" s="202">
        <f t="shared" si="74"/>
        <v>0</v>
      </c>
      <c r="AK100" s="69">
        <v>95</v>
      </c>
      <c r="AL100" s="31">
        <f t="shared" si="55"/>
        <v>0</v>
      </c>
      <c r="AM100" s="31">
        <f t="shared" si="56"/>
        <v>0</v>
      </c>
      <c r="AN100" s="31">
        <f t="shared" si="57"/>
        <v>0</v>
      </c>
      <c r="AO100" s="31">
        <f t="shared" si="58"/>
        <v>0</v>
      </c>
      <c r="AP100" s="31">
        <f t="shared" si="59"/>
        <v>0</v>
      </c>
      <c r="AQ100" s="197">
        <f t="shared" ref="AQ100:AQ163" si="81">IF($AK100&lt;=$F$18,$AL100*AM100,)</f>
        <v>0</v>
      </c>
      <c r="AR100" s="197">
        <f t="shared" ref="AR100:AR163" si="82">IF($AK100&lt;=$F$18,$AL100*AN100,)</f>
        <v>0</v>
      </c>
      <c r="AS100" s="197">
        <f t="shared" ref="AS100:AS163" si="83">IF($AK100&lt;=$F$18,$AL100*AO100,)</f>
        <v>0</v>
      </c>
      <c r="AT100" s="197">
        <f t="shared" ref="AT100:AT163" si="84">IF($AK100&lt;=$F$18,$AL100*AP100,)</f>
        <v>0</v>
      </c>
      <c r="AU100" s="31"/>
      <c r="AV100" s="31"/>
      <c r="AW100" s="31"/>
      <c r="AX100" s="31"/>
      <c r="AY100" s="74"/>
    </row>
    <row r="101" spans="2:51">
      <c r="B101" s="2" t="s">
        <v>2</v>
      </c>
      <c r="C101">
        <v>70</v>
      </c>
      <c r="D101">
        <v>0</v>
      </c>
      <c r="E101" s="6"/>
      <c r="I101" s="53">
        <v>96</v>
      </c>
      <c r="J101" s="31">
        <f t="shared" si="65"/>
        <v>0</v>
      </c>
      <c r="K101" s="31">
        <f t="shared" si="66"/>
        <v>0</v>
      </c>
      <c r="L101" s="31">
        <f t="shared" si="67"/>
        <v>0</v>
      </c>
      <c r="M101" s="31">
        <f t="shared" si="68"/>
        <v>0</v>
      </c>
      <c r="N101" s="31">
        <f t="shared" si="45"/>
        <v>0</v>
      </c>
      <c r="O101" s="32">
        <f t="shared" si="46"/>
        <v>0</v>
      </c>
      <c r="P101" s="53">
        <v>96</v>
      </c>
      <c r="Q101" s="31">
        <f t="shared" si="60"/>
        <v>0</v>
      </c>
      <c r="R101" s="31">
        <f t="shared" si="69"/>
        <v>0</v>
      </c>
      <c r="S101" s="31">
        <f t="shared" si="70"/>
        <v>0</v>
      </c>
      <c r="T101" s="31">
        <f t="shared" si="47"/>
        <v>0</v>
      </c>
      <c r="U101" s="31">
        <f t="shared" si="61"/>
        <v>0</v>
      </c>
      <c r="V101" s="31">
        <f t="shared" si="48"/>
        <v>0</v>
      </c>
      <c r="W101" s="31">
        <v>0</v>
      </c>
      <c r="X101" s="31">
        <f t="shared" si="49"/>
        <v>0</v>
      </c>
      <c r="Y101" s="36">
        <f t="shared" si="50"/>
        <v>0</v>
      </c>
      <c r="AA101" s="69">
        <v>96</v>
      </c>
      <c r="AB101" s="31">
        <f t="shared" si="51"/>
        <v>0</v>
      </c>
      <c r="AC101" s="212">
        <f t="shared" si="52"/>
        <v>0</v>
      </c>
      <c r="AD101" s="99">
        <f t="shared" si="53"/>
        <v>0</v>
      </c>
      <c r="AE101" s="99">
        <f t="shared" si="54"/>
        <v>0</v>
      </c>
      <c r="AF101" s="197">
        <f t="shared" si="62"/>
        <v>0</v>
      </c>
      <c r="AG101" s="197">
        <f t="shared" si="63"/>
        <v>0</v>
      </c>
      <c r="AH101" s="197">
        <f t="shared" si="64"/>
        <v>0</v>
      </c>
      <c r="AI101" s="202">
        <f t="shared" si="74"/>
        <v>0</v>
      </c>
      <c r="AK101" s="69">
        <v>96</v>
      </c>
      <c r="AL101" s="31">
        <f t="shared" si="55"/>
        <v>0</v>
      </c>
      <c r="AM101" s="31">
        <f t="shared" si="56"/>
        <v>0</v>
      </c>
      <c r="AN101" s="31">
        <f t="shared" si="57"/>
        <v>0</v>
      </c>
      <c r="AO101" s="31">
        <f t="shared" si="58"/>
        <v>0</v>
      </c>
      <c r="AP101" s="31">
        <f t="shared" si="59"/>
        <v>0</v>
      </c>
      <c r="AQ101" s="197">
        <f t="shared" si="81"/>
        <v>0</v>
      </c>
      <c r="AR101" s="197">
        <f t="shared" si="82"/>
        <v>0</v>
      </c>
      <c r="AS101" s="197">
        <f t="shared" si="83"/>
        <v>0</v>
      </c>
      <c r="AT101" s="197">
        <f t="shared" si="84"/>
        <v>0</v>
      </c>
      <c r="AU101" s="31"/>
      <c r="AV101" s="31"/>
      <c r="AW101" s="31"/>
      <c r="AX101" s="31"/>
      <c r="AY101" s="74"/>
    </row>
    <row r="102" spans="2:51">
      <c r="B102" s="2" t="s">
        <v>135</v>
      </c>
      <c r="C102">
        <v>70</v>
      </c>
      <c r="D102">
        <v>0</v>
      </c>
      <c r="E102" s="6"/>
      <c r="I102" s="53">
        <v>97</v>
      </c>
      <c r="J102" s="31">
        <f t="shared" si="65"/>
        <v>0</v>
      </c>
      <c r="K102" s="31">
        <f t="shared" si="66"/>
        <v>0</v>
      </c>
      <c r="L102" s="31">
        <f t="shared" si="67"/>
        <v>0</v>
      </c>
      <c r="M102" s="31">
        <f t="shared" si="68"/>
        <v>0</v>
      </c>
      <c r="N102" s="31">
        <f t="shared" si="45"/>
        <v>0</v>
      </c>
      <c r="O102" s="32">
        <f t="shared" si="46"/>
        <v>0</v>
      </c>
      <c r="P102" s="53">
        <v>97</v>
      </c>
      <c r="Q102" s="31">
        <f t="shared" si="60"/>
        <v>0</v>
      </c>
      <c r="R102" s="31">
        <f t="shared" si="69"/>
        <v>0</v>
      </c>
      <c r="S102" s="31">
        <f t="shared" si="70"/>
        <v>0</v>
      </c>
      <c r="T102" s="31">
        <f t="shared" si="47"/>
        <v>0</v>
      </c>
      <c r="U102" s="31">
        <f t="shared" si="61"/>
        <v>0</v>
      </c>
      <c r="V102" s="31">
        <f t="shared" si="48"/>
        <v>0</v>
      </c>
      <c r="W102" s="31">
        <v>0</v>
      </c>
      <c r="X102" s="31">
        <f t="shared" si="49"/>
        <v>0</v>
      </c>
      <c r="Y102" s="36">
        <f t="shared" si="50"/>
        <v>0</v>
      </c>
      <c r="AA102" s="69">
        <v>97</v>
      </c>
      <c r="AB102" s="31">
        <f t="shared" si="51"/>
        <v>0</v>
      </c>
      <c r="AC102" s="212">
        <f t="shared" si="52"/>
        <v>0</v>
      </c>
      <c r="AD102" s="99">
        <f t="shared" si="53"/>
        <v>0</v>
      </c>
      <c r="AE102" s="99">
        <f t="shared" si="54"/>
        <v>0</v>
      </c>
      <c r="AF102" s="197">
        <f t="shared" ref="AF102:AF133" si="85">IF(OR(AA102&lt;=$F$18,AA102&lt;=30),EXP(-LN(2)/$D$105)*AF101+((1-EXP(-LN(2)/$D$105))/(LN(2)/$D$105))*$AB102*AC102*0.475*$F$19*44/12,)</f>
        <v>0</v>
      </c>
      <c r="AG102" s="197">
        <f t="shared" ref="AG102:AG133" si="86">IF(OR(AA102&lt;=$F$18,AA102&lt;=30),EXP(-LN(2)/$D$107)*AG101+((1-EXP(-LN(2)/$D$107))/(LN(2)/$D$107))*$AB102*AD102*0.475*$F$19*44/12,)</f>
        <v>0</v>
      </c>
      <c r="AH102" s="197">
        <f t="shared" ref="AH102:AH133" si="87">IF(OR(AA102&lt;=$F$18,AA102&lt;=30),EXP(-LN(2)/$D$106)*AH101+((1-EXP(-LN(2)/$D$106))/(LN(2)/$D$106))*$AB102*AE102*0.475*$F$19*44/12,)</f>
        <v>0</v>
      </c>
      <c r="AI102" s="202">
        <f t="shared" si="74"/>
        <v>0</v>
      </c>
      <c r="AK102" s="69">
        <v>97</v>
      </c>
      <c r="AL102" s="31">
        <f t="shared" si="55"/>
        <v>0</v>
      </c>
      <c r="AM102" s="31">
        <f t="shared" si="56"/>
        <v>0</v>
      </c>
      <c r="AN102" s="31">
        <f t="shared" si="57"/>
        <v>0</v>
      </c>
      <c r="AO102" s="31">
        <f t="shared" si="58"/>
        <v>0</v>
      </c>
      <c r="AP102" s="31">
        <f t="shared" si="59"/>
        <v>0</v>
      </c>
      <c r="AQ102" s="197">
        <f t="shared" si="81"/>
        <v>0</v>
      </c>
      <c r="AR102" s="197">
        <f t="shared" si="82"/>
        <v>0</v>
      </c>
      <c r="AS102" s="197">
        <f t="shared" si="83"/>
        <v>0</v>
      </c>
      <c r="AT102" s="197">
        <f t="shared" si="84"/>
        <v>0</v>
      </c>
      <c r="AU102" s="31"/>
      <c r="AV102" s="31"/>
      <c r="AW102" s="31"/>
      <c r="AX102" s="31"/>
      <c r="AY102" s="74"/>
    </row>
    <row r="103" spans="2:51">
      <c r="C103" s="25"/>
      <c r="E103" s="6"/>
      <c r="I103" s="53">
        <v>98</v>
      </c>
      <c r="J103" s="31">
        <f t="shared" si="65"/>
        <v>0</v>
      </c>
      <c r="K103" s="31">
        <f t="shared" si="66"/>
        <v>0</v>
      </c>
      <c r="L103" s="31">
        <f t="shared" si="67"/>
        <v>0</v>
      </c>
      <c r="M103" s="31">
        <f t="shared" si="68"/>
        <v>0</v>
      </c>
      <c r="N103" s="31">
        <f t="shared" si="45"/>
        <v>0</v>
      </c>
      <c r="O103" s="32">
        <f t="shared" si="46"/>
        <v>0</v>
      </c>
      <c r="P103" s="53">
        <v>98</v>
      </c>
      <c r="Q103" s="31">
        <f t="shared" si="60"/>
        <v>0</v>
      </c>
      <c r="R103" s="31">
        <f t="shared" si="69"/>
        <v>0</v>
      </c>
      <c r="S103" s="31">
        <f t="shared" si="70"/>
        <v>0</v>
      </c>
      <c r="T103" s="31">
        <f t="shared" si="47"/>
        <v>0</v>
      </c>
      <c r="U103" s="31">
        <f t="shared" si="61"/>
        <v>0</v>
      </c>
      <c r="V103" s="31">
        <f t="shared" si="48"/>
        <v>0</v>
      </c>
      <c r="W103" s="31">
        <v>0</v>
      </c>
      <c r="X103" s="31">
        <f t="shared" si="49"/>
        <v>0</v>
      </c>
      <c r="Y103" s="36">
        <f t="shared" si="50"/>
        <v>0</v>
      </c>
      <c r="AA103" s="69">
        <v>98</v>
      </c>
      <c r="AB103" s="31">
        <f t="shared" si="51"/>
        <v>0</v>
      </c>
      <c r="AC103" s="212">
        <f t="shared" si="52"/>
        <v>0</v>
      </c>
      <c r="AD103" s="99">
        <f t="shared" si="53"/>
        <v>0</v>
      </c>
      <c r="AE103" s="99">
        <f t="shared" si="54"/>
        <v>0</v>
      </c>
      <c r="AF103" s="197">
        <f t="shared" si="85"/>
        <v>0</v>
      </c>
      <c r="AG103" s="197">
        <f t="shared" si="86"/>
        <v>0</v>
      </c>
      <c r="AH103" s="197">
        <f t="shared" si="87"/>
        <v>0</v>
      </c>
      <c r="AI103" s="202">
        <f t="shared" si="74"/>
        <v>0</v>
      </c>
      <c r="AK103" s="69">
        <v>98</v>
      </c>
      <c r="AL103" s="31">
        <f t="shared" si="55"/>
        <v>0</v>
      </c>
      <c r="AM103" s="31">
        <f t="shared" si="56"/>
        <v>0</v>
      </c>
      <c r="AN103" s="31">
        <f t="shared" si="57"/>
        <v>0</v>
      </c>
      <c r="AO103" s="31">
        <f t="shared" si="58"/>
        <v>0</v>
      </c>
      <c r="AP103" s="31">
        <f t="shared" si="59"/>
        <v>0</v>
      </c>
      <c r="AQ103" s="197">
        <f t="shared" si="81"/>
        <v>0</v>
      </c>
      <c r="AR103" s="197">
        <f t="shared" si="82"/>
        <v>0</v>
      </c>
      <c r="AS103" s="197">
        <f t="shared" si="83"/>
        <v>0</v>
      </c>
      <c r="AT103" s="197">
        <f t="shared" si="84"/>
        <v>0</v>
      </c>
      <c r="AU103" s="31"/>
      <c r="AV103" s="31"/>
      <c r="AW103" s="31"/>
      <c r="AX103" s="31"/>
      <c r="AY103" s="74"/>
    </row>
    <row r="104" spans="2:51" ht="16">
      <c r="C104" s="23" t="s">
        <v>157</v>
      </c>
      <c r="D104" s="166" t="s">
        <v>158</v>
      </c>
      <c r="F104" s="193" t="s">
        <v>200</v>
      </c>
      <c r="I104" s="53">
        <v>99</v>
      </c>
      <c r="J104" s="31">
        <f t="shared" si="65"/>
        <v>0</v>
      </c>
      <c r="K104" s="31">
        <f t="shared" si="66"/>
        <v>0</v>
      </c>
      <c r="L104" s="31">
        <f t="shared" si="67"/>
        <v>0</v>
      </c>
      <c r="M104" s="31">
        <f t="shared" si="68"/>
        <v>0</v>
      </c>
      <c r="N104" s="31">
        <f t="shared" si="45"/>
        <v>0</v>
      </c>
      <c r="O104" s="32">
        <f t="shared" si="46"/>
        <v>0</v>
      </c>
      <c r="P104" s="53">
        <v>99</v>
      </c>
      <c r="Q104" s="31">
        <f t="shared" si="60"/>
        <v>0</v>
      </c>
      <c r="R104" s="31">
        <f t="shared" si="69"/>
        <v>0</v>
      </c>
      <c r="S104" s="31">
        <f t="shared" si="70"/>
        <v>0</v>
      </c>
      <c r="T104" s="31">
        <f t="shared" si="47"/>
        <v>0</v>
      </c>
      <c r="U104" s="31">
        <f t="shared" si="61"/>
        <v>0</v>
      </c>
      <c r="V104" s="31">
        <f t="shared" si="48"/>
        <v>0</v>
      </c>
      <c r="W104" s="31">
        <v>0</v>
      </c>
      <c r="X104" s="31">
        <f t="shared" si="49"/>
        <v>0</v>
      </c>
      <c r="Y104" s="36">
        <f t="shared" si="50"/>
        <v>0</v>
      </c>
      <c r="AA104" s="69">
        <v>99</v>
      </c>
      <c r="AB104" s="31">
        <f t="shared" si="51"/>
        <v>0</v>
      </c>
      <c r="AC104" s="212">
        <f t="shared" si="52"/>
        <v>0</v>
      </c>
      <c r="AD104" s="99">
        <f t="shared" si="53"/>
        <v>0</v>
      </c>
      <c r="AE104" s="99">
        <f t="shared" si="54"/>
        <v>0</v>
      </c>
      <c r="AF104" s="197">
        <f t="shared" si="85"/>
        <v>0</v>
      </c>
      <c r="AG104" s="197">
        <f t="shared" si="86"/>
        <v>0</v>
      </c>
      <c r="AH104" s="197">
        <f t="shared" si="87"/>
        <v>0</v>
      </c>
      <c r="AI104" s="202">
        <f t="shared" si="74"/>
        <v>0</v>
      </c>
      <c r="AK104" s="69">
        <v>99</v>
      </c>
      <c r="AL104" s="31">
        <f t="shared" si="55"/>
        <v>0</v>
      </c>
      <c r="AM104" s="31">
        <f t="shared" si="56"/>
        <v>0</v>
      </c>
      <c r="AN104" s="31">
        <f t="shared" si="57"/>
        <v>0</v>
      </c>
      <c r="AO104" s="31">
        <f t="shared" si="58"/>
        <v>0</v>
      </c>
      <c r="AP104" s="31">
        <f t="shared" si="59"/>
        <v>0</v>
      </c>
      <c r="AQ104" s="197">
        <f t="shared" si="81"/>
        <v>0</v>
      </c>
      <c r="AR104" s="197">
        <f t="shared" si="82"/>
        <v>0</v>
      </c>
      <c r="AS104" s="197">
        <f t="shared" si="83"/>
        <v>0</v>
      </c>
      <c r="AT104" s="197">
        <f t="shared" si="84"/>
        <v>0</v>
      </c>
      <c r="AU104" s="31"/>
      <c r="AV104" s="31"/>
      <c r="AW104" s="31"/>
      <c r="AX104" s="31"/>
      <c r="AY104" s="74"/>
    </row>
    <row r="105" spans="2:51">
      <c r="B105" t="s">
        <v>78</v>
      </c>
      <c r="C105">
        <v>1.52</v>
      </c>
      <c r="D105">
        <v>35</v>
      </c>
      <c r="F105" s="207" t="s">
        <v>196</v>
      </c>
      <c r="G105" s="22">
        <v>0.25</v>
      </c>
      <c r="I105" s="53">
        <v>100</v>
      </c>
      <c r="J105" s="31">
        <f t="shared" si="65"/>
        <v>0</v>
      </c>
      <c r="K105" s="31">
        <f t="shared" si="66"/>
        <v>0</v>
      </c>
      <c r="L105" s="31">
        <f t="shared" si="67"/>
        <v>0</v>
      </c>
      <c r="M105" s="31">
        <f t="shared" si="68"/>
        <v>0</v>
      </c>
      <c r="N105" s="31">
        <f t="shared" si="45"/>
        <v>0</v>
      </c>
      <c r="O105" s="32">
        <f t="shared" si="46"/>
        <v>0</v>
      </c>
      <c r="P105" s="53">
        <v>100</v>
      </c>
      <c r="Q105" s="31">
        <f t="shared" si="60"/>
        <v>0</v>
      </c>
      <c r="R105" s="31">
        <f t="shared" si="69"/>
        <v>0</v>
      </c>
      <c r="S105" s="31">
        <f t="shared" si="70"/>
        <v>0</v>
      </c>
      <c r="T105" s="31">
        <f t="shared" si="47"/>
        <v>0</v>
      </c>
      <c r="U105" s="31">
        <f t="shared" si="61"/>
        <v>0</v>
      </c>
      <c r="V105" s="31">
        <f t="shared" si="48"/>
        <v>0</v>
      </c>
      <c r="W105" s="31">
        <v>0</v>
      </c>
      <c r="X105" s="31">
        <f t="shared" si="49"/>
        <v>0</v>
      </c>
      <c r="Y105" s="36">
        <f t="shared" si="50"/>
        <v>0</v>
      </c>
      <c r="AA105" s="69">
        <v>100</v>
      </c>
      <c r="AB105" s="31">
        <f t="shared" si="51"/>
        <v>0</v>
      </c>
      <c r="AC105" s="212">
        <f t="shared" si="52"/>
        <v>0</v>
      </c>
      <c r="AD105" s="99">
        <f t="shared" si="53"/>
        <v>0</v>
      </c>
      <c r="AE105" s="99">
        <f t="shared" si="54"/>
        <v>0</v>
      </c>
      <c r="AF105" s="197">
        <f t="shared" si="85"/>
        <v>0</v>
      </c>
      <c r="AG105" s="197">
        <f t="shared" si="86"/>
        <v>0</v>
      </c>
      <c r="AH105" s="197">
        <f t="shared" si="87"/>
        <v>0</v>
      </c>
      <c r="AI105" s="202">
        <f t="shared" si="74"/>
        <v>0</v>
      </c>
      <c r="AK105" s="69">
        <v>100</v>
      </c>
      <c r="AL105" s="31">
        <f t="shared" si="55"/>
        <v>0</v>
      </c>
      <c r="AM105" s="31">
        <f t="shared" si="56"/>
        <v>0</v>
      </c>
      <c r="AN105" s="31">
        <f t="shared" si="57"/>
        <v>0</v>
      </c>
      <c r="AO105" s="31">
        <f t="shared" si="58"/>
        <v>0</v>
      </c>
      <c r="AP105" s="31">
        <f t="shared" si="59"/>
        <v>0</v>
      </c>
      <c r="AQ105" s="197">
        <f t="shared" si="81"/>
        <v>0</v>
      </c>
      <c r="AR105" s="197">
        <f t="shared" si="82"/>
        <v>0</v>
      </c>
      <c r="AS105" s="197">
        <f t="shared" si="83"/>
        <v>0</v>
      </c>
      <c r="AT105" s="197">
        <f t="shared" si="84"/>
        <v>0</v>
      </c>
      <c r="AU105" s="31"/>
      <c r="AV105" s="31"/>
      <c r="AW105" s="31"/>
      <c r="AX105" s="31"/>
      <c r="AY105" s="74"/>
    </row>
    <row r="106" spans="2:51">
      <c r="B106" t="s">
        <v>80</v>
      </c>
      <c r="C106">
        <v>0</v>
      </c>
      <c r="D106">
        <v>2</v>
      </c>
      <c r="F106" s="207" t="s">
        <v>198</v>
      </c>
      <c r="G106" s="22">
        <v>1.03</v>
      </c>
      <c r="I106" s="53">
        <v>101</v>
      </c>
      <c r="J106" s="31">
        <f t="shared" si="65"/>
        <v>0</v>
      </c>
      <c r="K106" s="31">
        <f t="shared" si="66"/>
        <v>0</v>
      </c>
      <c r="L106" s="31">
        <f t="shared" si="67"/>
        <v>0</v>
      </c>
      <c r="M106" s="31">
        <f t="shared" si="68"/>
        <v>0</v>
      </c>
      <c r="N106" s="31">
        <f t="shared" si="45"/>
        <v>0</v>
      </c>
      <c r="O106" s="32">
        <f t="shared" si="46"/>
        <v>0</v>
      </c>
      <c r="P106" s="53">
        <v>101</v>
      </c>
      <c r="Q106" s="31">
        <f t="shared" si="60"/>
        <v>0</v>
      </c>
      <c r="R106" s="31">
        <f t="shared" si="69"/>
        <v>0</v>
      </c>
      <c r="S106" s="31">
        <f t="shared" si="70"/>
        <v>0</v>
      </c>
      <c r="T106" s="31">
        <f t="shared" si="47"/>
        <v>0</v>
      </c>
      <c r="U106" s="31">
        <f t="shared" si="61"/>
        <v>0</v>
      </c>
      <c r="V106" s="31">
        <f t="shared" si="48"/>
        <v>0</v>
      </c>
      <c r="W106" s="31">
        <v>0</v>
      </c>
      <c r="X106" s="31">
        <f t="shared" si="49"/>
        <v>0</v>
      </c>
      <c r="Y106" s="36">
        <f t="shared" si="50"/>
        <v>0</v>
      </c>
      <c r="AA106" s="69">
        <v>101</v>
      </c>
      <c r="AB106" s="31">
        <f t="shared" si="51"/>
        <v>0</v>
      </c>
      <c r="AC106" s="212">
        <f t="shared" si="52"/>
        <v>0</v>
      </c>
      <c r="AD106" s="99">
        <f t="shared" si="53"/>
        <v>0</v>
      </c>
      <c r="AE106" s="99">
        <f t="shared" si="54"/>
        <v>0</v>
      </c>
      <c r="AF106" s="197">
        <f t="shared" si="85"/>
        <v>0</v>
      </c>
      <c r="AG106" s="197">
        <f t="shared" si="86"/>
        <v>0</v>
      </c>
      <c r="AH106" s="197">
        <f t="shared" si="87"/>
        <v>0</v>
      </c>
      <c r="AI106" s="202">
        <f t="shared" si="74"/>
        <v>0</v>
      </c>
      <c r="AK106" s="69">
        <v>101</v>
      </c>
      <c r="AL106" s="31">
        <f t="shared" si="55"/>
        <v>0</v>
      </c>
      <c r="AM106" s="31">
        <f t="shared" si="56"/>
        <v>0</v>
      </c>
      <c r="AN106" s="31">
        <f t="shared" si="57"/>
        <v>0</v>
      </c>
      <c r="AO106" s="31">
        <f t="shared" si="58"/>
        <v>0</v>
      </c>
      <c r="AP106" s="31">
        <f t="shared" si="59"/>
        <v>0</v>
      </c>
      <c r="AQ106" s="197">
        <f t="shared" si="81"/>
        <v>0</v>
      </c>
      <c r="AR106" s="197">
        <f t="shared" si="82"/>
        <v>0</v>
      </c>
      <c r="AS106" s="197">
        <f t="shared" si="83"/>
        <v>0</v>
      </c>
      <c r="AT106" s="197">
        <f t="shared" si="84"/>
        <v>0</v>
      </c>
      <c r="AU106" s="31"/>
      <c r="AV106" s="31"/>
      <c r="AW106" s="31"/>
      <c r="AX106" s="31"/>
      <c r="AY106" s="74"/>
    </row>
    <row r="107" spans="2:51" ht="30">
      <c r="B107" t="s">
        <v>81</v>
      </c>
      <c r="C107">
        <v>0.77</v>
      </c>
      <c r="D107">
        <v>25</v>
      </c>
      <c r="F107" s="207" t="s">
        <v>199</v>
      </c>
      <c r="G107" s="22">
        <v>0.59</v>
      </c>
      <c r="I107" s="53">
        <v>102</v>
      </c>
      <c r="J107" s="31">
        <f t="shared" si="65"/>
        <v>0</v>
      </c>
      <c r="K107" s="31">
        <f t="shared" si="66"/>
        <v>0</v>
      </c>
      <c r="L107" s="31">
        <f t="shared" si="67"/>
        <v>0</v>
      </c>
      <c r="M107" s="31">
        <f t="shared" si="68"/>
        <v>0</v>
      </c>
      <c r="N107" s="31">
        <f t="shared" si="45"/>
        <v>0</v>
      </c>
      <c r="O107" s="32">
        <f t="shared" si="46"/>
        <v>0</v>
      </c>
      <c r="P107" s="53">
        <v>102</v>
      </c>
      <c r="Q107" s="31">
        <f t="shared" si="60"/>
        <v>0</v>
      </c>
      <c r="R107" s="31">
        <f t="shared" si="69"/>
        <v>0</v>
      </c>
      <c r="S107" s="31">
        <f t="shared" si="70"/>
        <v>0</v>
      </c>
      <c r="T107" s="31">
        <f t="shared" si="47"/>
        <v>0</v>
      </c>
      <c r="U107" s="31">
        <f t="shared" si="61"/>
        <v>0</v>
      </c>
      <c r="V107" s="31">
        <f t="shared" si="48"/>
        <v>0</v>
      </c>
      <c r="W107" s="31">
        <v>0</v>
      </c>
      <c r="X107" s="31">
        <f t="shared" si="49"/>
        <v>0</v>
      </c>
      <c r="Y107" s="36">
        <f t="shared" si="50"/>
        <v>0</v>
      </c>
      <c r="AA107" s="69">
        <v>102</v>
      </c>
      <c r="AB107" s="31">
        <f t="shared" si="51"/>
        <v>0</v>
      </c>
      <c r="AC107" s="212">
        <f t="shared" si="52"/>
        <v>0</v>
      </c>
      <c r="AD107" s="99">
        <f t="shared" si="53"/>
        <v>0</v>
      </c>
      <c r="AE107" s="99">
        <f t="shared" si="54"/>
        <v>0</v>
      </c>
      <c r="AF107" s="197">
        <f t="shared" si="85"/>
        <v>0</v>
      </c>
      <c r="AG107" s="197">
        <f t="shared" si="86"/>
        <v>0</v>
      </c>
      <c r="AH107" s="197">
        <f t="shared" si="87"/>
        <v>0</v>
      </c>
      <c r="AI107" s="202">
        <f t="shared" si="74"/>
        <v>0</v>
      </c>
      <c r="AK107" s="69">
        <v>102</v>
      </c>
      <c r="AL107" s="31">
        <f t="shared" si="55"/>
        <v>0</v>
      </c>
      <c r="AM107" s="31">
        <f t="shared" si="56"/>
        <v>0</v>
      </c>
      <c r="AN107" s="31">
        <f t="shared" si="57"/>
        <v>0</v>
      </c>
      <c r="AO107" s="31">
        <f t="shared" si="58"/>
        <v>0</v>
      </c>
      <c r="AP107" s="31">
        <f t="shared" si="59"/>
        <v>0</v>
      </c>
      <c r="AQ107" s="197">
        <f t="shared" si="81"/>
        <v>0</v>
      </c>
      <c r="AR107" s="197">
        <f t="shared" si="82"/>
        <v>0</v>
      </c>
      <c r="AS107" s="197">
        <f t="shared" si="83"/>
        <v>0</v>
      </c>
      <c r="AT107" s="197">
        <f t="shared" si="84"/>
        <v>0</v>
      </c>
      <c r="AU107" s="31"/>
      <c r="AV107" s="31"/>
      <c r="AW107" s="31"/>
      <c r="AX107" s="31"/>
      <c r="AY107" s="74"/>
    </row>
    <row r="108" spans="2:51">
      <c r="B108" t="s">
        <v>82</v>
      </c>
      <c r="C108">
        <f>44%*C106+56%*C107</f>
        <v>0.43120000000000003</v>
      </c>
      <c r="D108" s="222">
        <f>44%*D106+56%*D107</f>
        <v>14.880000000000003</v>
      </c>
      <c r="F108" s="207" t="s">
        <v>197</v>
      </c>
      <c r="G108" s="22">
        <v>0.43</v>
      </c>
      <c r="I108" s="53">
        <v>103</v>
      </c>
      <c r="J108" s="31">
        <f t="shared" si="65"/>
        <v>0</v>
      </c>
      <c r="K108" s="31">
        <f t="shared" si="66"/>
        <v>0</v>
      </c>
      <c r="L108" s="31">
        <f t="shared" si="67"/>
        <v>0</v>
      </c>
      <c r="M108" s="31">
        <f t="shared" si="68"/>
        <v>0</v>
      </c>
      <c r="N108" s="31">
        <f t="shared" si="45"/>
        <v>0</v>
      </c>
      <c r="O108" s="32">
        <f t="shared" si="46"/>
        <v>0</v>
      </c>
      <c r="P108" s="53">
        <v>103</v>
      </c>
      <c r="Q108" s="31">
        <f t="shared" si="60"/>
        <v>0</v>
      </c>
      <c r="R108" s="31">
        <f t="shared" si="69"/>
        <v>0</v>
      </c>
      <c r="S108" s="31">
        <f t="shared" si="70"/>
        <v>0</v>
      </c>
      <c r="T108" s="31">
        <f t="shared" si="47"/>
        <v>0</v>
      </c>
      <c r="U108" s="31">
        <f t="shared" si="61"/>
        <v>0</v>
      </c>
      <c r="V108" s="31">
        <f t="shared" si="48"/>
        <v>0</v>
      </c>
      <c r="W108" s="31">
        <v>0</v>
      </c>
      <c r="X108" s="31">
        <f t="shared" si="49"/>
        <v>0</v>
      </c>
      <c r="Y108" s="36">
        <f t="shared" si="50"/>
        <v>0</v>
      </c>
      <c r="AA108" s="69">
        <v>103</v>
      </c>
      <c r="AB108" s="31">
        <f t="shared" si="51"/>
        <v>0</v>
      </c>
      <c r="AC108" s="212">
        <f t="shared" si="52"/>
        <v>0</v>
      </c>
      <c r="AD108" s="99">
        <f t="shared" si="53"/>
        <v>0</v>
      </c>
      <c r="AE108" s="99">
        <f t="shared" si="54"/>
        <v>0</v>
      </c>
      <c r="AF108" s="197">
        <f t="shared" si="85"/>
        <v>0</v>
      </c>
      <c r="AG108" s="197">
        <f t="shared" si="86"/>
        <v>0</v>
      </c>
      <c r="AH108" s="197">
        <f t="shared" si="87"/>
        <v>0</v>
      </c>
      <c r="AI108" s="202">
        <f t="shared" si="74"/>
        <v>0</v>
      </c>
      <c r="AK108" s="69">
        <v>103</v>
      </c>
      <c r="AL108" s="31">
        <f t="shared" si="55"/>
        <v>0</v>
      </c>
      <c r="AM108" s="31">
        <f t="shared" si="56"/>
        <v>0</v>
      </c>
      <c r="AN108" s="31">
        <f t="shared" si="57"/>
        <v>0</v>
      </c>
      <c r="AO108" s="31">
        <f t="shared" si="58"/>
        <v>0</v>
      </c>
      <c r="AP108" s="31">
        <f t="shared" si="59"/>
        <v>0</v>
      </c>
      <c r="AQ108" s="197">
        <f t="shared" si="81"/>
        <v>0</v>
      </c>
      <c r="AR108" s="197">
        <f t="shared" si="82"/>
        <v>0</v>
      </c>
      <c r="AS108" s="197">
        <f t="shared" si="83"/>
        <v>0</v>
      </c>
      <c r="AT108" s="197">
        <f t="shared" si="84"/>
        <v>0</v>
      </c>
      <c r="AU108" s="31"/>
      <c r="AV108" s="31"/>
      <c r="AW108" s="31"/>
      <c r="AX108" s="31"/>
      <c r="AY108" s="74"/>
    </row>
    <row r="109" spans="2:51">
      <c r="B109" t="s">
        <v>79</v>
      </c>
      <c r="C109">
        <v>0.25</v>
      </c>
      <c r="D109">
        <v>0</v>
      </c>
      <c r="F109" s="208" t="s">
        <v>201</v>
      </c>
      <c r="G109" s="209">
        <f>VLOOKUP(VLOOKUP(F17,C131:E195,3,FALSE),F105:G108,2,FALSE)</f>
        <v>0.59</v>
      </c>
      <c r="I109" s="53">
        <v>104</v>
      </c>
      <c r="J109" s="31">
        <f t="shared" si="65"/>
        <v>0</v>
      </c>
      <c r="K109" s="31">
        <f t="shared" si="66"/>
        <v>0</v>
      </c>
      <c r="L109" s="31">
        <f t="shared" si="67"/>
        <v>0</v>
      </c>
      <c r="M109" s="31">
        <f t="shared" si="68"/>
        <v>0</v>
      </c>
      <c r="N109" s="31">
        <f t="shared" si="45"/>
        <v>0</v>
      </c>
      <c r="O109" s="32">
        <f t="shared" si="46"/>
        <v>0</v>
      </c>
      <c r="P109" s="53">
        <v>104</v>
      </c>
      <c r="Q109" s="31">
        <f t="shared" si="60"/>
        <v>0</v>
      </c>
      <c r="R109" s="31">
        <f t="shared" si="69"/>
        <v>0</v>
      </c>
      <c r="S109" s="31">
        <f t="shared" si="70"/>
        <v>0</v>
      </c>
      <c r="T109" s="31">
        <f t="shared" si="47"/>
        <v>0</v>
      </c>
      <c r="U109" s="31">
        <f t="shared" si="61"/>
        <v>0</v>
      </c>
      <c r="V109" s="31">
        <f t="shared" si="48"/>
        <v>0</v>
      </c>
      <c r="W109" s="31">
        <v>0</v>
      </c>
      <c r="X109" s="31">
        <f t="shared" si="49"/>
        <v>0</v>
      </c>
      <c r="Y109" s="36">
        <f t="shared" si="50"/>
        <v>0</v>
      </c>
      <c r="AA109" s="69">
        <v>104</v>
      </c>
      <c r="AB109" s="31">
        <f t="shared" si="51"/>
        <v>0</v>
      </c>
      <c r="AC109" s="212">
        <f t="shared" si="52"/>
        <v>0</v>
      </c>
      <c r="AD109" s="99">
        <f t="shared" si="53"/>
        <v>0</v>
      </c>
      <c r="AE109" s="99">
        <f t="shared" si="54"/>
        <v>0</v>
      </c>
      <c r="AF109" s="197">
        <f t="shared" si="85"/>
        <v>0</v>
      </c>
      <c r="AG109" s="197">
        <f t="shared" si="86"/>
        <v>0</v>
      </c>
      <c r="AH109" s="197">
        <f t="shared" si="87"/>
        <v>0</v>
      </c>
      <c r="AI109" s="202">
        <f t="shared" si="74"/>
        <v>0</v>
      </c>
      <c r="AK109" s="69">
        <v>104</v>
      </c>
      <c r="AL109" s="31">
        <f t="shared" si="55"/>
        <v>0</v>
      </c>
      <c r="AM109" s="31">
        <f t="shared" si="56"/>
        <v>0</v>
      </c>
      <c r="AN109" s="31">
        <f t="shared" si="57"/>
        <v>0</v>
      </c>
      <c r="AO109" s="31">
        <f t="shared" si="58"/>
        <v>0</v>
      </c>
      <c r="AP109" s="31">
        <f t="shared" si="59"/>
        <v>0</v>
      </c>
      <c r="AQ109" s="197">
        <f t="shared" si="81"/>
        <v>0</v>
      </c>
      <c r="AR109" s="197">
        <f t="shared" si="82"/>
        <v>0</v>
      </c>
      <c r="AS109" s="197">
        <f t="shared" si="83"/>
        <v>0</v>
      </c>
      <c r="AT109" s="197">
        <f t="shared" si="84"/>
        <v>0</v>
      </c>
      <c r="AU109" s="31"/>
      <c r="AV109" s="31"/>
      <c r="AW109" s="31"/>
      <c r="AX109" s="31"/>
      <c r="AY109" s="74"/>
    </row>
    <row r="110" spans="2:51">
      <c r="I110" s="53">
        <v>105</v>
      </c>
      <c r="J110" s="31">
        <f t="shared" si="65"/>
        <v>0</v>
      </c>
      <c r="K110" s="31">
        <f t="shared" si="66"/>
        <v>0</v>
      </c>
      <c r="L110" s="31">
        <f t="shared" si="67"/>
        <v>0</v>
      </c>
      <c r="M110" s="31">
        <f t="shared" si="68"/>
        <v>0</v>
      </c>
      <c r="N110" s="31">
        <f t="shared" si="45"/>
        <v>0</v>
      </c>
      <c r="O110" s="32">
        <f t="shared" si="46"/>
        <v>0</v>
      </c>
      <c r="P110" s="53">
        <v>105</v>
      </c>
      <c r="Q110" s="31">
        <f t="shared" si="60"/>
        <v>0</v>
      </c>
      <c r="R110" s="31">
        <f t="shared" si="69"/>
        <v>0</v>
      </c>
      <c r="S110" s="31">
        <f t="shared" si="70"/>
        <v>0</v>
      </c>
      <c r="T110" s="31">
        <f t="shared" si="47"/>
        <v>0</v>
      </c>
      <c r="U110" s="31">
        <f t="shared" si="61"/>
        <v>0</v>
      </c>
      <c r="V110" s="31">
        <f t="shared" si="48"/>
        <v>0</v>
      </c>
      <c r="W110" s="31">
        <v>0</v>
      </c>
      <c r="X110" s="31">
        <f t="shared" si="49"/>
        <v>0</v>
      </c>
      <c r="Y110" s="36">
        <f t="shared" si="50"/>
        <v>0</v>
      </c>
      <c r="AA110" s="69">
        <v>105</v>
      </c>
      <c r="AB110" s="31">
        <f t="shared" si="51"/>
        <v>0</v>
      </c>
      <c r="AC110" s="212">
        <f t="shared" si="52"/>
        <v>0</v>
      </c>
      <c r="AD110" s="99">
        <f t="shared" si="53"/>
        <v>0</v>
      </c>
      <c r="AE110" s="99">
        <f t="shared" si="54"/>
        <v>0</v>
      </c>
      <c r="AF110" s="197">
        <f t="shared" si="85"/>
        <v>0</v>
      </c>
      <c r="AG110" s="197">
        <f t="shared" si="86"/>
        <v>0</v>
      </c>
      <c r="AH110" s="197">
        <f t="shared" si="87"/>
        <v>0</v>
      </c>
      <c r="AI110" s="202">
        <f t="shared" si="74"/>
        <v>0</v>
      </c>
      <c r="AK110" s="69">
        <v>105</v>
      </c>
      <c r="AL110" s="31">
        <f t="shared" si="55"/>
        <v>0</v>
      </c>
      <c r="AM110" s="31">
        <f t="shared" si="56"/>
        <v>0</v>
      </c>
      <c r="AN110" s="31">
        <f t="shared" si="57"/>
        <v>0</v>
      </c>
      <c r="AO110" s="31">
        <f t="shared" si="58"/>
        <v>0</v>
      </c>
      <c r="AP110" s="31">
        <f t="shared" si="59"/>
        <v>0</v>
      </c>
      <c r="AQ110" s="197">
        <f t="shared" si="81"/>
        <v>0</v>
      </c>
      <c r="AR110" s="197">
        <f t="shared" si="82"/>
        <v>0</v>
      </c>
      <c r="AS110" s="197">
        <f t="shared" si="83"/>
        <v>0</v>
      </c>
      <c r="AT110" s="197">
        <f t="shared" si="84"/>
        <v>0</v>
      </c>
      <c r="AU110" s="31"/>
      <c r="AV110" s="31"/>
      <c r="AW110" s="31"/>
      <c r="AX110" s="31"/>
      <c r="AY110" s="74"/>
    </row>
    <row r="111" spans="2:51">
      <c r="C111" s="166" t="s">
        <v>169</v>
      </c>
      <c r="D111" s="166"/>
      <c r="E111" s="166"/>
      <c r="I111" s="53">
        <v>106</v>
      </c>
      <c r="J111" s="31">
        <f t="shared" si="65"/>
        <v>0</v>
      </c>
      <c r="K111" s="31">
        <f t="shared" si="66"/>
        <v>0</v>
      </c>
      <c r="L111" s="31">
        <f t="shared" si="67"/>
        <v>0</v>
      </c>
      <c r="M111" s="31">
        <f t="shared" si="68"/>
        <v>0</v>
      </c>
      <c r="N111" s="31">
        <f t="shared" si="45"/>
        <v>0</v>
      </c>
      <c r="O111" s="32">
        <f t="shared" si="46"/>
        <v>0</v>
      </c>
      <c r="P111" s="53">
        <v>106</v>
      </c>
      <c r="Q111" s="31">
        <f t="shared" si="60"/>
        <v>0</v>
      </c>
      <c r="R111" s="31">
        <f t="shared" si="69"/>
        <v>0</v>
      </c>
      <c r="S111" s="31">
        <f t="shared" si="70"/>
        <v>0</v>
      </c>
      <c r="T111" s="31">
        <f t="shared" si="47"/>
        <v>0</v>
      </c>
      <c r="U111" s="31">
        <f t="shared" si="61"/>
        <v>0</v>
      </c>
      <c r="V111" s="31">
        <f t="shared" si="48"/>
        <v>0</v>
      </c>
      <c r="W111" s="31">
        <v>0</v>
      </c>
      <c r="X111" s="31">
        <f t="shared" si="49"/>
        <v>0</v>
      </c>
      <c r="Y111" s="36">
        <f t="shared" si="50"/>
        <v>0</v>
      </c>
      <c r="AA111" s="69">
        <v>106</v>
      </c>
      <c r="AB111" s="31">
        <f t="shared" si="51"/>
        <v>0</v>
      </c>
      <c r="AC111" s="212">
        <f t="shared" si="52"/>
        <v>0</v>
      </c>
      <c r="AD111" s="99">
        <f t="shared" si="53"/>
        <v>0</v>
      </c>
      <c r="AE111" s="99">
        <f t="shared" si="54"/>
        <v>0</v>
      </c>
      <c r="AF111" s="197">
        <f t="shared" si="85"/>
        <v>0</v>
      </c>
      <c r="AG111" s="197">
        <f t="shared" si="86"/>
        <v>0</v>
      </c>
      <c r="AH111" s="197">
        <f t="shared" si="87"/>
        <v>0</v>
      </c>
      <c r="AI111" s="202">
        <f t="shared" si="74"/>
        <v>0</v>
      </c>
      <c r="AK111" s="69">
        <v>106</v>
      </c>
      <c r="AL111" s="31">
        <f t="shared" si="55"/>
        <v>0</v>
      </c>
      <c r="AM111" s="31">
        <f t="shared" si="56"/>
        <v>0</v>
      </c>
      <c r="AN111" s="31">
        <f t="shared" si="57"/>
        <v>0</v>
      </c>
      <c r="AO111" s="31">
        <f t="shared" si="58"/>
        <v>0</v>
      </c>
      <c r="AP111" s="31">
        <f t="shared" si="59"/>
        <v>0</v>
      </c>
      <c r="AQ111" s="197">
        <f t="shared" si="81"/>
        <v>0</v>
      </c>
      <c r="AR111" s="197">
        <f t="shared" si="82"/>
        <v>0</v>
      </c>
      <c r="AS111" s="197">
        <f t="shared" si="83"/>
        <v>0</v>
      </c>
      <c r="AT111" s="197">
        <f t="shared" si="84"/>
        <v>0</v>
      </c>
      <c r="AU111" s="31"/>
      <c r="AV111" s="31"/>
      <c r="AW111" s="31"/>
      <c r="AX111" s="31"/>
      <c r="AY111" s="74"/>
    </row>
    <row r="112" spans="2:51">
      <c r="C112" s="72" t="s">
        <v>145</v>
      </c>
      <c r="D112" s="72" t="s">
        <v>72</v>
      </c>
      <c r="E112" s="72" t="s">
        <v>166</v>
      </c>
      <c r="I112" s="53">
        <v>107</v>
      </c>
      <c r="J112" s="31">
        <f t="shared" si="65"/>
        <v>0</v>
      </c>
      <c r="K112" s="31">
        <f t="shared" si="66"/>
        <v>0</v>
      </c>
      <c r="L112" s="31">
        <f t="shared" si="67"/>
        <v>0</v>
      </c>
      <c r="M112" s="31">
        <f t="shared" si="68"/>
        <v>0</v>
      </c>
      <c r="N112" s="31">
        <f t="shared" si="45"/>
        <v>0</v>
      </c>
      <c r="O112" s="32">
        <f t="shared" si="46"/>
        <v>0</v>
      </c>
      <c r="P112" s="53">
        <v>107</v>
      </c>
      <c r="Q112" s="31">
        <f t="shared" si="60"/>
        <v>0</v>
      </c>
      <c r="R112" s="31">
        <f t="shared" si="69"/>
        <v>0</v>
      </c>
      <c r="S112" s="31">
        <f t="shared" si="70"/>
        <v>0</v>
      </c>
      <c r="T112" s="31">
        <f t="shared" si="47"/>
        <v>0</v>
      </c>
      <c r="U112" s="31">
        <f t="shared" si="61"/>
        <v>0</v>
      </c>
      <c r="V112" s="31">
        <f t="shared" si="48"/>
        <v>0</v>
      </c>
      <c r="W112" s="31">
        <v>0</v>
      </c>
      <c r="X112" s="31">
        <f t="shared" si="49"/>
        <v>0</v>
      </c>
      <c r="Y112" s="36">
        <f t="shared" si="50"/>
        <v>0</v>
      </c>
      <c r="AA112" s="69">
        <v>107</v>
      </c>
      <c r="AB112" s="31">
        <f t="shared" si="51"/>
        <v>0</v>
      </c>
      <c r="AC112" s="212">
        <f t="shared" si="52"/>
        <v>0</v>
      </c>
      <c r="AD112" s="99">
        <f t="shared" si="53"/>
        <v>0</v>
      </c>
      <c r="AE112" s="99">
        <f t="shared" si="54"/>
        <v>0</v>
      </c>
      <c r="AF112" s="197">
        <f t="shared" si="85"/>
        <v>0</v>
      </c>
      <c r="AG112" s="197">
        <f t="shared" si="86"/>
        <v>0</v>
      </c>
      <c r="AH112" s="197">
        <f t="shared" si="87"/>
        <v>0</v>
      </c>
      <c r="AI112" s="202">
        <f t="shared" si="74"/>
        <v>0</v>
      </c>
      <c r="AK112" s="69">
        <v>107</v>
      </c>
      <c r="AL112" s="31">
        <f t="shared" si="55"/>
        <v>0</v>
      </c>
      <c r="AM112" s="31">
        <f t="shared" si="56"/>
        <v>0</v>
      </c>
      <c r="AN112" s="31">
        <f t="shared" si="57"/>
        <v>0</v>
      </c>
      <c r="AO112" s="31">
        <f t="shared" si="58"/>
        <v>0</v>
      </c>
      <c r="AP112" s="31">
        <f t="shared" si="59"/>
        <v>0</v>
      </c>
      <c r="AQ112" s="197">
        <f t="shared" si="81"/>
        <v>0</v>
      </c>
      <c r="AR112" s="197">
        <f t="shared" si="82"/>
        <v>0</v>
      </c>
      <c r="AS112" s="197">
        <f t="shared" si="83"/>
        <v>0</v>
      </c>
      <c r="AT112" s="197">
        <f t="shared" si="84"/>
        <v>0</v>
      </c>
      <c r="AU112" s="31"/>
      <c r="AV112" s="31"/>
      <c r="AW112" s="31"/>
      <c r="AX112" s="31"/>
      <c r="AY112" s="74"/>
    </row>
    <row r="113" spans="2:51">
      <c r="B113" s="65" t="s">
        <v>167</v>
      </c>
      <c r="C113" s="77">
        <f>1/$F$18*SUM(X6:X205)</f>
        <v>475.13187822661894</v>
      </c>
      <c r="D113" s="77">
        <f>1/$F$10*SUM(O6:O205)</f>
        <v>177.0359018050782</v>
      </c>
      <c r="E113" s="76">
        <f>C113-D113</f>
        <v>298.09597642154074</v>
      </c>
      <c r="I113" s="53">
        <v>108</v>
      </c>
      <c r="J113" s="31">
        <f t="shared" si="65"/>
        <v>0</v>
      </c>
      <c r="K113" s="31">
        <f t="shared" si="66"/>
        <v>0</v>
      </c>
      <c r="L113" s="31">
        <f t="shared" si="67"/>
        <v>0</v>
      </c>
      <c r="M113" s="31">
        <f t="shared" si="68"/>
        <v>0</v>
      </c>
      <c r="N113" s="31">
        <f t="shared" si="45"/>
        <v>0</v>
      </c>
      <c r="O113" s="32">
        <f t="shared" si="46"/>
        <v>0</v>
      </c>
      <c r="P113" s="53">
        <v>108</v>
      </c>
      <c r="Q113" s="31">
        <f t="shared" si="60"/>
        <v>0</v>
      </c>
      <c r="R113" s="31">
        <f t="shared" si="69"/>
        <v>0</v>
      </c>
      <c r="S113" s="31">
        <f t="shared" si="70"/>
        <v>0</v>
      </c>
      <c r="T113" s="31">
        <f t="shared" si="47"/>
        <v>0</v>
      </c>
      <c r="U113" s="31">
        <f t="shared" si="61"/>
        <v>0</v>
      </c>
      <c r="V113" s="31">
        <f t="shared" si="48"/>
        <v>0</v>
      </c>
      <c r="W113" s="31">
        <v>0</v>
      </c>
      <c r="X113" s="31">
        <f t="shared" si="49"/>
        <v>0</v>
      </c>
      <c r="Y113" s="36">
        <f t="shared" si="50"/>
        <v>0</v>
      </c>
      <c r="AA113" s="69">
        <v>108</v>
      </c>
      <c r="AB113" s="31">
        <f t="shared" si="51"/>
        <v>0</v>
      </c>
      <c r="AC113" s="212">
        <f t="shared" si="52"/>
        <v>0</v>
      </c>
      <c r="AD113" s="99">
        <f t="shared" si="53"/>
        <v>0</v>
      </c>
      <c r="AE113" s="99">
        <f t="shared" si="54"/>
        <v>0</v>
      </c>
      <c r="AF113" s="197">
        <f t="shared" si="85"/>
        <v>0</v>
      </c>
      <c r="AG113" s="197">
        <f t="shared" si="86"/>
        <v>0</v>
      </c>
      <c r="AH113" s="197">
        <f t="shared" si="87"/>
        <v>0</v>
      </c>
      <c r="AI113" s="202">
        <f t="shared" si="74"/>
        <v>0</v>
      </c>
      <c r="AK113" s="69">
        <v>108</v>
      </c>
      <c r="AL113" s="31">
        <f t="shared" si="55"/>
        <v>0</v>
      </c>
      <c r="AM113" s="31">
        <f t="shared" si="56"/>
        <v>0</v>
      </c>
      <c r="AN113" s="31">
        <f t="shared" si="57"/>
        <v>0</v>
      </c>
      <c r="AO113" s="31">
        <f t="shared" si="58"/>
        <v>0</v>
      </c>
      <c r="AP113" s="31">
        <f t="shared" si="59"/>
        <v>0</v>
      </c>
      <c r="AQ113" s="197">
        <f t="shared" si="81"/>
        <v>0</v>
      </c>
      <c r="AR113" s="197">
        <f t="shared" si="82"/>
        <v>0</v>
      </c>
      <c r="AS113" s="197">
        <f t="shared" si="83"/>
        <v>0</v>
      </c>
      <c r="AT113" s="197">
        <f t="shared" si="84"/>
        <v>0</v>
      </c>
      <c r="AU113" s="31"/>
      <c r="AV113" s="31"/>
      <c r="AW113" s="31"/>
      <c r="AX113" s="31"/>
      <c r="AY113" s="74"/>
    </row>
    <row r="114" spans="2:51">
      <c r="B114" s="65" t="s">
        <v>168</v>
      </c>
      <c r="C114" s="77">
        <f>X35</f>
        <v>820.40300793148629</v>
      </c>
      <c r="D114" s="77">
        <f>O35</f>
        <v>177.03590180507811</v>
      </c>
      <c r="E114" s="76">
        <f>VLOOKUP(30,I5:Y205,17,FALSE)</f>
        <v>643.3671061264082</v>
      </c>
      <c r="I114" s="53">
        <v>109</v>
      </c>
      <c r="J114" s="31">
        <f t="shared" si="65"/>
        <v>0</v>
      </c>
      <c r="K114" s="31">
        <f t="shared" si="66"/>
        <v>0</v>
      </c>
      <c r="L114" s="31">
        <f t="shared" si="67"/>
        <v>0</v>
      </c>
      <c r="M114" s="31">
        <f t="shared" si="68"/>
        <v>0</v>
      </c>
      <c r="N114" s="31">
        <f t="shared" si="45"/>
        <v>0</v>
      </c>
      <c r="O114" s="32">
        <f t="shared" si="46"/>
        <v>0</v>
      </c>
      <c r="P114" s="53">
        <v>109</v>
      </c>
      <c r="Q114" s="31">
        <f t="shared" si="60"/>
        <v>0</v>
      </c>
      <c r="R114" s="31">
        <f t="shared" si="69"/>
        <v>0</v>
      </c>
      <c r="S114" s="31">
        <f t="shared" si="70"/>
        <v>0</v>
      </c>
      <c r="T114" s="31">
        <f t="shared" si="47"/>
        <v>0</v>
      </c>
      <c r="U114" s="31">
        <f t="shared" si="61"/>
        <v>0</v>
      </c>
      <c r="V114" s="31">
        <f t="shared" si="48"/>
        <v>0</v>
      </c>
      <c r="W114" s="31">
        <v>0</v>
      </c>
      <c r="X114" s="31">
        <f t="shared" si="49"/>
        <v>0</v>
      </c>
      <c r="Y114" s="36">
        <f t="shared" si="50"/>
        <v>0</v>
      </c>
      <c r="AA114" s="69">
        <v>109</v>
      </c>
      <c r="AB114" s="31">
        <f t="shared" si="51"/>
        <v>0</v>
      </c>
      <c r="AC114" s="212">
        <f t="shared" si="52"/>
        <v>0</v>
      </c>
      <c r="AD114" s="99">
        <f t="shared" si="53"/>
        <v>0</v>
      </c>
      <c r="AE114" s="99">
        <f t="shared" si="54"/>
        <v>0</v>
      </c>
      <c r="AF114" s="197">
        <f t="shared" si="85"/>
        <v>0</v>
      </c>
      <c r="AG114" s="197">
        <f t="shared" si="86"/>
        <v>0</v>
      </c>
      <c r="AH114" s="197">
        <f t="shared" si="87"/>
        <v>0</v>
      </c>
      <c r="AI114" s="202">
        <f t="shared" si="74"/>
        <v>0</v>
      </c>
      <c r="AK114" s="69">
        <v>109</v>
      </c>
      <c r="AL114" s="31">
        <f t="shared" si="55"/>
        <v>0</v>
      </c>
      <c r="AM114" s="31">
        <f t="shared" si="56"/>
        <v>0</v>
      </c>
      <c r="AN114" s="31">
        <f t="shared" si="57"/>
        <v>0</v>
      </c>
      <c r="AO114" s="31">
        <f t="shared" si="58"/>
        <v>0</v>
      </c>
      <c r="AP114" s="31">
        <f t="shared" si="59"/>
        <v>0</v>
      </c>
      <c r="AQ114" s="197">
        <f t="shared" si="81"/>
        <v>0</v>
      </c>
      <c r="AR114" s="197">
        <f t="shared" si="82"/>
        <v>0</v>
      </c>
      <c r="AS114" s="197">
        <f t="shared" si="83"/>
        <v>0</v>
      </c>
      <c r="AT114" s="197">
        <f t="shared" si="84"/>
        <v>0</v>
      </c>
      <c r="AU114" s="31"/>
      <c r="AV114" s="31"/>
      <c r="AW114" s="31"/>
      <c r="AX114" s="31"/>
      <c r="AY114" s="74"/>
    </row>
    <row r="115" spans="2:51">
      <c r="C115" s="78"/>
      <c r="D115" s="78"/>
      <c r="E115" s="78"/>
      <c r="I115" s="53">
        <v>110</v>
      </c>
      <c r="J115" s="31">
        <f t="shared" si="65"/>
        <v>0</v>
      </c>
      <c r="K115" s="31">
        <f t="shared" si="66"/>
        <v>0</v>
      </c>
      <c r="L115" s="31">
        <f t="shared" si="67"/>
        <v>0</v>
      </c>
      <c r="M115" s="31">
        <f t="shared" si="68"/>
        <v>0</v>
      </c>
      <c r="N115" s="31">
        <f t="shared" si="45"/>
        <v>0</v>
      </c>
      <c r="O115" s="32">
        <f t="shared" si="46"/>
        <v>0</v>
      </c>
      <c r="P115" s="53">
        <v>110</v>
      </c>
      <c r="Q115" s="31">
        <f t="shared" si="60"/>
        <v>0</v>
      </c>
      <c r="R115" s="31">
        <f t="shared" si="69"/>
        <v>0</v>
      </c>
      <c r="S115" s="31">
        <f t="shared" si="70"/>
        <v>0</v>
      </c>
      <c r="T115" s="31">
        <f t="shared" si="47"/>
        <v>0</v>
      </c>
      <c r="U115" s="31">
        <f t="shared" si="61"/>
        <v>0</v>
      </c>
      <c r="V115" s="31">
        <f t="shared" si="48"/>
        <v>0</v>
      </c>
      <c r="W115" s="31">
        <v>0</v>
      </c>
      <c r="X115" s="31">
        <f t="shared" si="49"/>
        <v>0</v>
      </c>
      <c r="Y115" s="36">
        <f t="shared" si="50"/>
        <v>0</v>
      </c>
      <c r="AA115" s="69">
        <v>110</v>
      </c>
      <c r="AB115" s="31">
        <f t="shared" si="51"/>
        <v>0</v>
      </c>
      <c r="AC115" s="212">
        <f t="shared" si="52"/>
        <v>0</v>
      </c>
      <c r="AD115" s="99">
        <f t="shared" si="53"/>
        <v>0</v>
      </c>
      <c r="AE115" s="99">
        <f t="shared" si="54"/>
        <v>0</v>
      </c>
      <c r="AF115" s="197">
        <f t="shared" si="85"/>
        <v>0</v>
      </c>
      <c r="AG115" s="197">
        <f t="shared" si="86"/>
        <v>0</v>
      </c>
      <c r="AH115" s="197">
        <f t="shared" si="87"/>
        <v>0</v>
      </c>
      <c r="AI115" s="202">
        <f t="shared" si="74"/>
        <v>0</v>
      </c>
      <c r="AK115" s="69">
        <v>110</v>
      </c>
      <c r="AL115" s="31">
        <f t="shared" si="55"/>
        <v>0</v>
      </c>
      <c r="AM115" s="31">
        <f t="shared" si="56"/>
        <v>0</v>
      </c>
      <c r="AN115" s="31">
        <f t="shared" si="57"/>
        <v>0</v>
      </c>
      <c r="AO115" s="31">
        <f t="shared" si="58"/>
        <v>0</v>
      </c>
      <c r="AP115" s="31">
        <f t="shared" si="59"/>
        <v>0</v>
      </c>
      <c r="AQ115" s="197">
        <f t="shared" si="81"/>
        <v>0</v>
      </c>
      <c r="AR115" s="197">
        <f t="shared" si="82"/>
        <v>0</v>
      </c>
      <c r="AS115" s="197">
        <f t="shared" si="83"/>
        <v>0</v>
      </c>
      <c r="AT115" s="197">
        <f t="shared" si="84"/>
        <v>0</v>
      </c>
      <c r="AU115" s="31"/>
      <c r="AV115" s="31"/>
      <c r="AW115" s="31"/>
      <c r="AX115" s="31"/>
      <c r="AY115" s="74"/>
    </row>
    <row r="116" spans="2:51">
      <c r="C116" s="137" t="s">
        <v>125</v>
      </c>
      <c r="D116" s="137"/>
      <c r="E116" s="137"/>
      <c r="I116" s="53">
        <v>111</v>
      </c>
      <c r="J116" s="31">
        <f t="shared" si="65"/>
        <v>0</v>
      </c>
      <c r="K116" s="31">
        <f t="shared" si="66"/>
        <v>0</v>
      </c>
      <c r="L116" s="31">
        <f t="shared" si="67"/>
        <v>0</v>
      </c>
      <c r="M116" s="31">
        <f t="shared" si="68"/>
        <v>0</v>
      </c>
      <c r="N116" s="31">
        <f t="shared" si="45"/>
        <v>0</v>
      </c>
      <c r="O116" s="32">
        <f t="shared" si="46"/>
        <v>0</v>
      </c>
      <c r="P116" s="53">
        <v>111</v>
      </c>
      <c r="Q116" s="31">
        <f t="shared" si="60"/>
        <v>0</v>
      </c>
      <c r="R116" s="31">
        <f t="shared" si="69"/>
        <v>0</v>
      </c>
      <c r="S116" s="31">
        <f t="shared" si="70"/>
        <v>0</v>
      </c>
      <c r="T116" s="31">
        <f t="shared" si="47"/>
        <v>0</v>
      </c>
      <c r="U116" s="31">
        <f t="shared" si="61"/>
        <v>0</v>
      </c>
      <c r="V116" s="31">
        <f t="shared" si="48"/>
        <v>0</v>
      </c>
      <c r="W116" s="31">
        <v>0</v>
      </c>
      <c r="X116" s="31">
        <f t="shared" si="49"/>
        <v>0</v>
      </c>
      <c r="Y116" s="36">
        <f t="shared" si="50"/>
        <v>0</v>
      </c>
      <c r="AA116" s="69">
        <v>111</v>
      </c>
      <c r="AB116" s="31">
        <f t="shared" si="51"/>
        <v>0</v>
      </c>
      <c r="AC116" s="212">
        <f t="shared" si="52"/>
        <v>0</v>
      </c>
      <c r="AD116" s="99">
        <f t="shared" si="53"/>
        <v>0</v>
      </c>
      <c r="AE116" s="99">
        <f t="shared" si="54"/>
        <v>0</v>
      </c>
      <c r="AF116" s="197">
        <f t="shared" si="85"/>
        <v>0</v>
      </c>
      <c r="AG116" s="197">
        <f t="shared" si="86"/>
        <v>0</v>
      </c>
      <c r="AH116" s="197">
        <f t="shared" si="87"/>
        <v>0</v>
      </c>
      <c r="AI116" s="202">
        <f t="shared" si="74"/>
        <v>0</v>
      </c>
      <c r="AK116" s="69">
        <v>111</v>
      </c>
      <c r="AL116" s="31">
        <f t="shared" si="55"/>
        <v>0</v>
      </c>
      <c r="AM116" s="31">
        <f t="shared" si="56"/>
        <v>0</v>
      </c>
      <c r="AN116" s="31">
        <f t="shared" si="57"/>
        <v>0</v>
      </c>
      <c r="AO116" s="31">
        <f t="shared" si="58"/>
        <v>0</v>
      </c>
      <c r="AP116" s="31">
        <f t="shared" si="59"/>
        <v>0</v>
      </c>
      <c r="AQ116" s="197">
        <f t="shared" si="81"/>
        <v>0</v>
      </c>
      <c r="AR116" s="197">
        <f t="shared" si="82"/>
        <v>0</v>
      </c>
      <c r="AS116" s="197">
        <f t="shared" si="83"/>
        <v>0</v>
      </c>
      <c r="AT116" s="197">
        <f t="shared" si="84"/>
        <v>0</v>
      </c>
      <c r="AU116" s="31"/>
      <c r="AV116" s="31"/>
      <c r="AW116" s="31"/>
      <c r="AX116" s="31"/>
      <c r="AY116" s="74"/>
    </row>
    <row r="117" spans="2:51">
      <c r="C117" s="137" t="s">
        <v>145</v>
      </c>
      <c r="D117" s="137" t="s">
        <v>72</v>
      </c>
      <c r="E117" s="79" t="s">
        <v>166</v>
      </c>
      <c r="I117" s="53">
        <v>112</v>
      </c>
      <c r="J117" s="31">
        <f t="shared" si="65"/>
        <v>0</v>
      </c>
      <c r="K117" s="31">
        <f t="shared" si="66"/>
        <v>0</v>
      </c>
      <c r="L117" s="31">
        <f t="shared" si="67"/>
        <v>0</v>
      </c>
      <c r="M117" s="31">
        <f t="shared" si="68"/>
        <v>0</v>
      </c>
      <c r="N117" s="31">
        <f t="shared" si="45"/>
        <v>0</v>
      </c>
      <c r="O117" s="32">
        <f t="shared" si="46"/>
        <v>0</v>
      </c>
      <c r="P117" s="53">
        <v>112</v>
      </c>
      <c r="Q117" s="31">
        <f t="shared" si="60"/>
        <v>0</v>
      </c>
      <c r="R117" s="31">
        <f t="shared" si="69"/>
        <v>0</v>
      </c>
      <c r="S117" s="31">
        <f t="shared" si="70"/>
        <v>0</v>
      </c>
      <c r="T117" s="31">
        <f t="shared" si="47"/>
        <v>0</v>
      </c>
      <c r="U117" s="31">
        <f t="shared" si="61"/>
        <v>0</v>
      </c>
      <c r="V117" s="31">
        <f t="shared" si="48"/>
        <v>0</v>
      </c>
      <c r="W117" s="31">
        <v>0</v>
      </c>
      <c r="X117" s="31">
        <f t="shared" si="49"/>
        <v>0</v>
      </c>
      <c r="Y117" s="36">
        <f t="shared" si="50"/>
        <v>0</v>
      </c>
      <c r="AA117" s="69">
        <v>112</v>
      </c>
      <c r="AB117" s="31">
        <f t="shared" si="51"/>
        <v>0</v>
      </c>
      <c r="AC117" s="212">
        <f t="shared" si="52"/>
        <v>0</v>
      </c>
      <c r="AD117" s="99">
        <f t="shared" si="53"/>
        <v>0</v>
      </c>
      <c r="AE117" s="99">
        <f t="shared" si="54"/>
        <v>0</v>
      </c>
      <c r="AF117" s="197">
        <f t="shared" si="85"/>
        <v>0</v>
      </c>
      <c r="AG117" s="197">
        <f t="shared" si="86"/>
        <v>0</v>
      </c>
      <c r="AH117" s="197">
        <f t="shared" si="87"/>
        <v>0</v>
      </c>
      <c r="AI117" s="202">
        <f t="shared" si="74"/>
        <v>0</v>
      </c>
      <c r="AK117" s="69">
        <v>112</v>
      </c>
      <c r="AL117" s="31">
        <f t="shared" si="55"/>
        <v>0</v>
      </c>
      <c r="AM117" s="31">
        <f t="shared" si="56"/>
        <v>0</v>
      </c>
      <c r="AN117" s="31">
        <f t="shared" si="57"/>
        <v>0</v>
      </c>
      <c r="AO117" s="31">
        <f t="shared" si="58"/>
        <v>0</v>
      </c>
      <c r="AP117" s="31">
        <f t="shared" si="59"/>
        <v>0</v>
      </c>
      <c r="AQ117" s="197">
        <f t="shared" si="81"/>
        <v>0</v>
      </c>
      <c r="AR117" s="197">
        <f t="shared" si="82"/>
        <v>0</v>
      </c>
      <c r="AS117" s="197">
        <f t="shared" si="83"/>
        <v>0</v>
      </c>
      <c r="AT117" s="197">
        <f t="shared" si="84"/>
        <v>0</v>
      </c>
      <c r="AU117" s="31"/>
      <c r="AV117" s="31"/>
      <c r="AW117" s="31"/>
      <c r="AX117" s="31"/>
      <c r="AY117" s="74"/>
    </row>
    <row r="118" spans="2:51">
      <c r="B118" s="65" t="s">
        <v>207</v>
      </c>
      <c r="C118" s="210">
        <f>1/30*SUM(AI6:AI35)</f>
        <v>27.484745990424141</v>
      </c>
      <c r="D118" s="77">
        <v>0</v>
      </c>
      <c r="E118" s="76">
        <f>C118-D118</f>
        <v>27.484745990424141</v>
      </c>
      <c r="I118" s="53">
        <v>113</v>
      </c>
      <c r="J118" s="31">
        <f t="shared" si="65"/>
        <v>0</v>
      </c>
      <c r="K118" s="31">
        <f t="shared" si="66"/>
        <v>0</v>
      </c>
      <c r="L118" s="31">
        <f t="shared" si="67"/>
        <v>0</v>
      </c>
      <c r="M118" s="31">
        <f t="shared" si="68"/>
        <v>0</v>
      </c>
      <c r="N118" s="31">
        <f t="shared" si="45"/>
        <v>0</v>
      </c>
      <c r="O118" s="32">
        <f t="shared" si="46"/>
        <v>0</v>
      </c>
      <c r="P118" s="53">
        <v>113</v>
      </c>
      <c r="Q118" s="31">
        <f t="shared" si="60"/>
        <v>0</v>
      </c>
      <c r="R118" s="31">
        <f t="shared" si="69"/>
        <v>0</v>
      </c>
      <c r="S118" s="31">
        <f t="shared" si="70"/>
        <v>0</v>
      </c>
      <c r="T118" s="31">
        <f t="shared" si="47"/>
        <v>0</v>
      </c>
      <c r="U118" s="31">
        <f t="shared" si="61"/>
        <v>0</v>
      </c>
      <c r="V118" s="31">
        <f t="shared" si="48"/>
        <v>0</v>
      </c>
      <c r="W118" s="31">
        <v>0</v>
      </c>
      <c r="X118" s="31">
        <f t="shared" si="49"/>
        <v>0</v>
      </c>
      <c r="Y118" s="36">
        <f t="shared" si="50"/>
        <v>0</v>
      </c>
      <c r="AA118" s="69">
        <v>113</v>
      </c>
      <c r="AB118" s="31">
        <f t="shared" si="51"/>
        <v>0</v>
      </c>
      <c r="AC118" s="212">
        <f t="shared" si="52"/>
        <v>0</v>
      </c>
      <c r="AD118" s="99">
        <f t="shared" si="53"/>
        <v>0</v>
      </c>
      <c r="AE118" s="99">
        <f t="shared" si="54"/>
        <v>0</v>
      </c>
      <c r="AF118" s="197">
        <f t="shared" si="85"/>
        <v>0</v>
      </c>
      <c r="AG118" s="197">
        <f t="shared" si="86"/>
        <v>0</v>
      </c>
      <c r="AH118" s="197">
        <f t="shared" si="87"/>
        <v>0</v>
      </c>
      <c r="AI118" s="202">
        <f t="shared" si="74"/>
        <v>0</v>
      </c>
      <c r="AK118" s="69">
        <v>113</v>
      </c>
      <c r="AL118" s="31">
        <f t="shared" si="55"/>
        <v>0</v>
      </c>
      <c r="AM118" s="31">
        <f t="shared" si="56"/>
        <v>0</v>
      </c>
      <c r="AN118" s="31">
        <f t="shared" si="57"/>
        <v>0</v>
      </c>
      <c r="AO118" s="31">
        <f t="shared" si="58"/>
        <v>0</v>
      </c>
      <c r="AP118" s="31">
        <f t="shared" si="59"/>
        <v>0</v>
      </c>
      <c r="AQ118" s="197">
        <f t="shared" si="81"/>
        <v>0</v>
      </c>
      <c r="AR118" s="197">
        <f t="shared" si="82"/>
        <v>0</v>
      </c>
      <c r="AS118" s="197">
        <f t="shared" si="83"/>
        <v>0</v>
      </c>
      <c r="AT118" s="197">
        <f t="shared" si="84"/>
        <v>0</v>
      </c>
      <c r="AU118" s="31"/>
      <c r="AV118" s="31"/>
      <c r="AW118" s="31"/>
      <c r="AX118" s="31"/>
      <c r="AY118" s="74"/>
    </row>
    <row r="119" spans="2:51">
      <c r="B119" s="65"/>
      <c r="C119" s="80"/>
      <c r="D119" s="77"/>
      <c r="E119" s="76"/>
      <c r="I119" s="53">
        <v>114</v>
      </c>
      <c r="J119" s="31">
        <f t="shared" si="65"/>
        <v>0</v>
      </c>
      <c r="K119" s="31">
        <f t="shared" si="66"/>
        <v>0</v>
      </c>
      <c r="L119" s="31">
        <f t="shared" si="67"/>
        <v>0</v>
      </c>
      <c r="M119" s="31">
        <f t="shared" si="68"/>
        <v>0</v>
      </c>
      <c r="N119" s="31">
        <f t="shared" si="45"/>
        <v>0</v>
      </c>
      <c r="O119" s="32">
        <f t="shared" si="46"/>
        <v>0</v>
      </c>
      <c r="P119" s="53">
        <v>114</v>
      </c>
      <c r="Q119" s="31">
        <f t="shared" si="60"/>
        <v>0</v>
      </c>
      <c r="R119" s="31">
        <f t="shared" si="69"/>
        <v>0</v>
      </c>
      <c r="S119" s="31">
        <f t="shared" si="70"/>
        <v>0</v>
      </c>
      <c r="T119" s="31">
        <f t="shared" si="47"/>
        <v>0</v>
      </c>
      <c r="U119" s="31">
        <f t="shared" si="61"/>
        <v>0</v>
      </c>
      <c r="V119" s="31">
        <f t="shared" si="48"/>
        <v>0</v>
      </c>
      <c r="W119" s="31">
        <v>0</v>
      </c>
      <c r="X119" s="31">
        <f t="shared" si="49"/>
        <v>0</v>
      </c>
      <c r="Y119" s="36">
        <f t="shared" si="50"/>
        <v>0</v>
      </c>
      <c r="AA119" s="69">
        <v>114</v>
      </c>
      <c r="AB119" s="31">
        <f t="shared" si="51"/>
        <v>0</v>
      </c>
      <c r="AC119" s="212">
        <f t="shared" si="52"/>
        <v>0</v>
      </c>
      <c r="AD119" s="99">
        <f t="shared" si="53"/>
        <v>0</v>
      </c>
      <c r="AE119" s="99">
        <f t="shared" si="54"/>
        <v>0</v>
      </c>
      <c r="AF119" s="197">
        <f t="shared" si="85"/>
        <v>0</v>
      </c>
      <c r="AG119" s="197">
        <f t="shared" si="86"/>
        <v>0</v>
      </c>
      <c r="AH119" s="197">
        <f t="shared" si="87"/>
        <v>0</v>
      </c>
      <c r="AI119" s="202">
        <f t="shared" si="74"/>
        <v>0</v>
      </c>
      <c r="AK119" s="69">
        <v>114</v>
      </c>
      <c r="AL119" s="31">
        <f t="shared" si="55"/>
        <v>0</v>
      </c>
      <c r="AM119" s="31">
        <f t="shared" si="56"/>
        <v>0</v>
      </c>
      <c r="AN119" s="31">
        <f t="shared" si="57"/>
        <v>0</v>
      </c>
      <c r="AO119" s="31">
        <f t="shared" si="58"/>
        <v>0</v>
      </c>
      <c r="AP119" s="31">
        <f t="shared" si="59"/>
        <v>0</v>
      </c>
      <c r="AQ119" s="197">
        <f t="shared" si="81"/>
        <v>0</v>
      </c>
      <c r="AR119" s="197">
        <f t="shared" si="82"/>
        <v>0</v>
      </c>
      <c r="AS119" s="197">
        <f t="shared" si="83"/>
        <v>0</v>
      </c>
      <c r="AT119" s="197">
        <f t="shared" si="84"/>
        <v>0</v>
      </c>
      <c r="AU119" s="31"/>
      <c r="AV119" s="31"/>
      <c r="AW119" s="31"/>
      <c r="AX119" s="31"/>
      <c r="AY119" s="74"/>
    </row>
    <row r="120" spans="2:51">
      <c r="C120" s="78"/>
      <c r="D120" s="78"/>
      <c r="E120" s="81"/>
      <c r="I120" s="53">
        <v>115</v>
      </c>
      <c r="J120" s="31">
        <f t="shared" si="65"/>
        <v>0</v>
      </c>
      <c r="K120" s="31">
        <f t="shared" si="66"/>
        <v>0</v>
      </c>
      <c r="L120" s="31">
        <f t="shared" si="67"/>
        <v>0</v>
      </c>
      <c r="M120" s="31">
        <f t="shared" si="68"/>
        <v>0</v>
      </c>
      <c r="N120" s="31">
        <f t="shared" si="45"/>
        <v>0</v>
      </c>
      <c r="O120" s="32">
        <f t="shared" si="46"/>
        <v>0</v>
      </c>
      <c r="P120" s="53">
        <v>115</v>
      </c>
      <c r="Q120" s="31">
        <f t="shared" si="60"/>
        <v>0</v>
      </c>
      <c r="R120" s="31">
        <f t="shared" si="69"/>
        <v>0</v>
      </c>
      <c r="S120" s="31">
        <f t="shared" si="70"/>
        <v>0</v>
      </c>
      <c r="T120" s="31">
        <f t="shared" si="47"/>
        <v>0</v>
      </c>
      <c r="U120" s="31">
        <f t="shared" si="61"/>
        <v>0</v>
      </c>
      <c r="V120" s="31">
        <f t="shared" si="48"/>
        <v>0</v>
      </c>
      <c r="W120" s="31">
        <v>0</v>
      </c>
      <c r="X120" s="31">
        <f t="shared" si="49"/>
        <v>0</v>
      </c>
      <c r="Y120" s="36">
        <f t="shared" si="50"/>
        <v>0</v>
      </c>
      <c r="AA120" s="69">
        <v>115</v>
      </c>
      <c r="AB120" s="31">
        <f t="shared" si="51"/>
        <v>0</v>
      </c>
      <c r="AC120" s="212">
        <f t="shared" si="52"/>
        <v>0</v>
      </c>
      <c r="AD120" s="99">
        <f t="shared" si="53"/>
        <v>0</v>
      </c>
      <c r="AE120" s="99">
        <f t="shared" si="54"/>
        <v>0</v>
      </c>
      <c r="AF120" s="197">
        <f t="shared" si="85"/>
        <v>0</v>
      </c>
      <c r="AG120" s="197">
        <f t="shared" si="86"/>
        <v>0</v>
      </c>
      <c r="AH120" s="197">
        <f t="shared" si="87"/>
        <v>0</v>
      </c>
      <c r="AI120" s="202">
        <f t="shared" si="74"/>
        <v>0</v>
      </c>
      <c r="AK120" s="69">
        <v>115</v>
      </c>
      <c r="AL120" s="31">
        <f t="shared" si="55"/>
        <v>0</v>
      </c>
      <c r="AM120" s="31">
        <f t="shared" si="56"/>
        <v>0</v>
      </c>
      <c r="AN120" s="31">
        <f t="shared" si="57"/>
        <v>0</v>
      </c>
      <c r="AO120" s="31">
        <f t="shared" si="58"/>
        <v>0</v>
      </c>
      <c r="AP120" s="31">
        <f t="shared" si="59"/>
        <v>0</v>
      </c>
      <c r="AQ120" s="197">
        <f t="shared" si="81"/>
        <v>0</v>
      </c>
      <c r="AR120" s="197">
        <f t="shared" si="82"/>
        <v>0</v>
      </c>
      <c r="AS120" s="197">
        <f t="shared" si="83"/>
        <v>0</v>
      </c>
      <c r="AT120" s="197">
        <f t="shared" si="84"/>
        <v>0</v>
      </c>
      <c r="AU120" s="31"/>
      <c r="AV120" s="31"/>
      <c r="AW120" s="31"/>
      <c r="AX120" s="31"/>
      <c r="AY120" s="74"/>
    </row>
    <row r="121" spans="2:51">
      <c r="C121" s="137" t="s">
        <v>160</v>
      </c>
      <c r="D121" s="137"/>
      <c r="E121" s="137"/>
      <c r="I121" s="53">
        <v>116</v>
      </c>
      <c r="J121" s="31">
        <f t="shared" si="65"/>
        <v>0</v>
      </c>
      <c r="K121" s="31">
        <f t="shared" si="66"/>
        <v>0</v>
      </c>
      <c r="L121" s="31">
        <f t="shared" si="67"/>
        <v>0</v>
      </c>
      <c r="M121" s="31">
        <f t="shared" si="68"/>
        <v>0</v>
      </c>
      <c r="N121" s="31">
        <f t="shared" si="45"/>
        <v>0</v>
      </c>
      <c r="O121" s="32">
        <f t="shared" si="46"/>
        <v>0</v>
      </c>
      <c r="P121" s="53">
        <v>116</v>
      </c>
      <c r="Q121" s="31">
        <f t="shared" si="60"/>
        <v>0</v>
      </c>
      <c r="R121" s="31">
        <f t="shared" si="69"/>
        <v>0</v>
      </c>
      <c r="S121" s="31">
        <f t="shared" si="70"/>
        <v>0</v>
      </c>
      <c r="T121" s="31">
        <f t="shared" si="47"/>
        <v>0</v>
      </c>
      <c r="U121" s="31">
        <f t="shared" si="61"/>
        <v>0</v>
      </c>
      <c r="V121" s="31">
        <f t="shared" si="48"/>
        <v>0</v>
      </c>
      <c r="W121" s="31">
        <v>0</v>
      </c>
      <c r="X121" s="31">
        <f t="shared" si="49"/>
        <v>0</v>
      </c>
      <c r="Y121" s="36">
        <f t="shared" si="50"/>
        <v>0</v>
      </c>
      <c r="AA121" s="69">
        <v>116</v>
      </c>
      <c r="AB121" s="31">
        <f t="shared" si="51"/>
        <v>0</v>
      </c>
      <c r="AC121" s="212">
        <f t="shared" si="52"/>
        <v>0</v>
      </c>
      <c r="AD121" s="99">
        <f t="shared" si="53"/>
        <v>0</v>
      </c>
      <c r="AE121" s="99">
        <f t="shared" si="54"/>
        <v>0</v>
      </c>
      <c r="AF121" s="197">
        <f t="shared" si="85"/>
        <v>0</v>
      </c>
      <c r="AG121" s="197">
        <f t="shared" si="86"/>
        <v>0</v>
      </c>
      <c r="AH121" s="197">
        <f t="shared" si="87"/>
        <v>0</v>
      </c>
      <c r="AI121" s="202">
        <f t="shared" si="74"/>
        <v>0</v>
      </c>
      <c r="AK121" s="69">
        <v>116</v>
      </c>
      <c r="AL121" s="31">
        <f t="shared" si="55"/>
        <v>0</v>
      </c>
      <c r="AM121" s="31">
        <f t="shared" si="56"/>
        <v>0</v>
      </c>
      <c r="AN121" s="31">
        <f t="shared" si="57"/>
        <v>0</v>
      </c>
      <c r="AO121" s="31">
        <f t="shared" si="58"/>
        <v>0</v>
      </c>
      <c r="AP121" s="31">
        <f t="shared" si="59"/>
        <v>0</v>
      </c>
      <c r="AQ121" s="197">
        <f t="shared" si="81"/>
        <v>0</v>
      </c>
      <c r="AR121" s="197">
        <f t="shared" si="82"/>
        <v>0</v>
      </c>
      <c r="AS121" s="197">
        <f t="shared" si="83"/>
        <v>0</v>
      </c>
      <c r="AT121" s="197">
        <f t="shared" si="84"/>
        <v>0</v>
      </c>
      <c r="AU121" s="31"/>
      <c r="AV121" s="31"/>
      <c r="AW121" s="31"/>
      <c r="AX121" s="31"/>
      <c r="AY121" s="74"/>
    </row>
    <row r="122" spans="2:51">
      <c r="C122" s="137" t="s">
        <v>145</v>
      </c>
      <c r="D122" s="137" t="s">
        <v>72</v>
      </c>
      <c r="E122" s="79" t="s">
        <v>166</v>
      </c>
      <c r="I122" s="53">
        <v>117</v>
      </c>
      <c r="J122" s="31">
        <f t="shared" si="65"/>
        <v>0</v>
      </c>
      <c r="K122" s="31">
        <f t="shared" si="66"/>
        <v>0</v>
      </c>
      <c r="L122" s="31">
        <f t="shared" si="67"/>
        <v>0</v>
      </c>
      <c r="M122" s="31">
        <f t="shared" si="68"/>
        <v>0</v>
      </c>
      <c r="N122" s="31">
        <f t="shared" si="45"/>
        <v>0</v>
      </c>
      <c r="O122" s="32">
        <f t="shared" si="46"/>
        <v>0</v>
      </c>
      <c r="P122" s="53">
        <v>117</v>
      </c>
      <c r="Q122" s="31">
        <f t="shared" si="60"/>
        <v>0</v>
      </c>
      <c r="R122" s="31">
        <f t="shared" si="69"/>
        <v>0</v>
      </c>
      <c r="S122" s="31">
        <f t="shared" si="70"/>
        <v>0</v>
      </c>
      <c r="T122" s="31">
        <f t="shared" si="47"/>
        <v>0</v>
      </c>
      <c r="U122" s="31">
        <f t="shared" si="61"/>
        <v>0</v>
      </c>
      <c r="V122" s="31">
        <f t="shared" si="48"/>
        <v>0</v>
      </c>
      <c r="W122" s="31">
        <v>0</v>
      </c>
      <c r="X122" s="31">
        <f t="shared" si="49"/>
        <v>0</v>
      </c>
      <c r="Y122" s="36">
        <f t="shared" si="50"/>
        <v>0</v>
      </c>
      <c r="AA122" s="69">
        <v>117</v>
      </c>
      <c r="AB122" s="31">
        <f t="shared" si="51"/>
        <v>0</v>
      </c>
      <c r="AC122" s="212">
        <f t="shared" si="52"/>
        <v>0</v>
      </c>
      <c r="AD122" s="99">
        <f t="shared" si="53"/>
        <v>0</v>
      </c>
      <c r="AE122" s="99">
        <f t="shared" si="54"/>
        <v>0</v>
      </c>
      <c r="AF122" s="197">
        <f t="shared" si="85"/>
        <v>0</v>
      </c>
      <c r="AG122" s="197">
        <f t="shared" si="86"/>
        <v>0</v>
      </c>
      <c r="AH122" s="197">
        <f t="shared" si="87"/>
        <v>0</v>
      </c>
      <c r="AI122" s="202">
        <f t="shared" si="74"/>
        <v>0</v>
      </c>
      <c r="AK122" s="69">
        <v>117</v>
      </c>
      <c r="AL122" s="31">
        <f t="shared" si="55"/>
        <v>0</v>
      </c>
      <c r="AM122" s="31">
        <f t="shared" si="56"/>
        <v>0</v>
      </c>
      <c r="AN122" s="31">
        <f t="shared" si="57"/>
        <v>0</v>
      </c>
      <c r="AO122" s="31">
        <f t="shared" si="58"/>
        <v>0</v>
      </c>
      <c r="AP122" s="31">
        <f t="shared" si="59"/>
        <v>0</v>
      </c>
      <c r="AQ122" s="197">
        <f t="shared" si="81"/>
        <v>0</v>
      </c>
      <c r="AR122" s="197">
        <f t="shared" si="82"/>
        <v>0</v>
      </c>
      <c r="AS122" s="197">
        <f t="shared" si="83"/>
        <v>0</v>
      </c>
      <c r="AT122" s="197">
        <f t="shared" si="84"/>
        <v>0</v>
      </c>
      <c r="AU122" s="31"/>
      <c r="AV122" s="31"/>
      <c r="AW122" s="31"/>
      <c r="AX122" s="31"/>
      <c r="AY122" s="74"/>
    </row>
    <row r="123" spans="2:51">
      <c r="B123" s="65" t="s">
        <v>168</v>
      </c>
      <c r="C123" s="80">
        <f>AY35</f>
        <v>106.19999999999999</v>
      </c>
      <c r="D123" s="211">
        <f>IF(AND(D8=B102,F12=C194),J34*50%*G108,0)</f>
        <v>0</v>
      </c>
      <c r="E123" s="76">
        <f>C123-D123</f>
        <v>106.19999999999999</v>
      </c>
      <c r="I123" s="53">
        <v>118</v>
      </c>
      <c r="J123" s="31">
        <f t="shared" si="65"/>
        <v>0</v>
      </c>
      <c r="K123" s="31">
        <f t="shared" si="66"/>
        <v>0</v>
      </c>
      <c r="L123" s="31">
        <f t="shared" si="67"/>
        <v>0</v>
      </c>
      <c r="M123" s="31">
        <f t="shared" si="68"/>
        <v>0</v>
      </c>
      <c r="N123" s="31">
        <f t="shared" si="45"/>
        <v>0</v>
      </c>
      <c r="O123" s="32">
        <f t="shared" si="46"/>
        <v>0</v>
      </c>
      <c r="P123" s="53">
        <v>118</v>
      </c>
      <c r="Q123" s="31">
        <f t="shared" si="60"/>
        <v>0</v>
      </c>
      <c r="R123" s="31">
        <f t="shared" si="69"/>
        <v>0</v>
      </c>
      <c r="S123" s="31">
        <f t="shared" si="70"/>
        <v>0</v>
      </c>
      <c r="T123" s="31">
        <f t="shared" si="47"/>
        <v>0</v>
      </c>
      <c r="U123" s="31">
        <f t="shared" si="61"/>
        <v>0</v>
      </c>
      <c r="V123" s="31">
        <f t="shared" si="48"/>
        <v>0</v>
      </c>
      <c r="W123" s="31">
        <v>0</v>
      </c>
      <c r="X123" s="31">
        <f t="shared" si="49"/>
        <v>0</v>
      </c>
      <c r="Y123" s="36">
        <f t="shared" si="50"/>
        <v>0</v>
      </c>
      <c r="AA123" s="69">
        <v>118</v>
      </c>
      <c r="AB123" s="31">
        <f t="shared" si="51"/>
        <v>0</v>
      </c>
      <c r="AC123" s="212">
        <f t="shared" si="52"/>
        <v>0</v>
      </c>
      <c r="AD123" s="99">
        <f t="shared" si="53"/>
        <v>0</v>
      </c>
      <c r="AE123" s="99">
        <f t="shared" si="54"/>
        <v>0</v>
      </c>
      <c r="AF123" s="197">
        <f t="shared" si="85"/>
        <v>0</v>
      </c>
      <c r="AG123" s="197">
        <f t="shared" si="86"/>
        <v>0</v>
      </c>
      <c r="AH123" s="197">
        <f t="shared" si="87"/>
        <v>0</v>
      </c>
      <c r="AI123" s="202">
        <f t="shared" si="74"/>
        <v>0</v>
      </c>
      <c r="AK123" s="69">
        <v>118</v>
      </c>
      <c r="AL123" s="31">
        <f t="shared" si="55"/>
        <v>0</v>
      </c>
      <c r="AM123" s="31">
        <f t="shared" si="56"/>
        <v>0</v>
      </c>
      <c r="AN123" s="31">
        <f t="shared" si="57"/>
        <v>0</v>
      </c>
      <c r="AO123" s="31">
        <f t="shared" si="58"/>
        <v>0</v>
      </c>
      <c r="AP123" s="31">
        <f t="shared" si="59"/>
        <v>0</v>
      </c>
      <c r="AQ123" s="197">
        <f t="shared" si="81"/>
        <v>0</v>
      </c>
      <c r="AR123" s="197">
        <f t="shared" si="82"/>
        <v>0</v>
      </c>
      <c r="AS123" s="197">
        <f t="shared" si="83"/>
        <v>0</v>
      </c>
      <c r="AT123" s="197">
        <f t="shared" si="84"/>
        <v>0</v>
      </c>
      <c r="AU123" s="31"/>
      <c r="AV123" s="31"/>
      <c r="AW123" s="31"/>
      <c r="AX123" s="31"/>
      <c r="AY123" s="74"/>
    </row>
    <row r="124" spans="2:51">
      <c r="I124" s="53">
        <v>119</v>
      </c>
      <c r="J124" s="31">
        <f t="shared" si="65"/>
        <v>0</v>
      </c>
      <c r="K124" s="31">
        <f t="shared" si="66"/>
        <v>0</v>
      </c>
      <c r="L124" s="31">
        <f t="shared" si="67"/>
        <v>0</v>
      </c>
      <c r="M124" s="31">
        <f t="shared" si="68"/>
        <v>0</v>
      </c>
      <c r="N124" s="31">
        <f t="shared" si="45"/>
        <v>0</v>
      </c>
      <c r="O124" s="32">
        <f t="shared" si="46"/>
        <v>0</v>
      </c>
      <c r="P124" s="53">
        <v>119</v>
      </c>
      <c r="Q124" s="31">
        <f t="shared" si="60"/>
        <v>0</v>
      </c>
      <c r="R124" s="31">
        <f t="shared" si="69"/>
        <v>0</v>
      </c>
      <c r="S124" s="31">
        <f t="shared" si="70"/>
        <v>0</v>
      </c>
      <c r="T124" s="31">
        <f t="shared" si="47"/>
        <v>0</v>
      </c>
      <c r="U124" s="31">
        <f t="shared" si="61"/>
        <v>0</v>
      </c>
      <c r="V124" s="31">
        <f t="shared" si="48"/>
        <v>0</v>
      </c>
      <c r="W124" s="31">
        <v>0</v>
      </c>
      <c r="X124" s="31">
        <f t="shared" si="49"/>
        <v>0</v>
      </c>
      <c r="Y124" s="36">
        <f t="shared" si="50"/>
        <v>0</v>
      </c>
      <c r="AA124" s="69">
        <v>119</v>
      </c>
      <c r="AB124" s="31">
        <f t="shared" si="51"/>
        <v>0</v>
      </c>
      <c r="AC124" s="212">
        <f t="shared" si="52"/>
        <v>0</v>
      </c>
      <c r="AD124" s="99">
        <f t="shared" si="53"/>
        <v>0</v>
      </c>
      <c r="AE124" s="99">
        <f t="shared" si="54"/>
        <v>0</v>
      </c>
      <c r="AF124" s="197">
        <f t="shared" si="85"/>
        <v>0</v>
      </c>
      <c r="AG124" s="197">
        <f t="shared" si="86"/>
        <v>0</v>
      </c>
      <c r="AH124" s="197">
        <f t="shared" si="87"/>
        <v>0</v>
      </c>
      <c r="AI124" s="202">
        <f t="shared" si="74"/>
        <v>0</v>
      </c>
      <c r="AK124" s="69">
        <v>119</v>
      </c>
      <c r="AL124" s="31">
        <f t="shared" si="55"/>
        <v>0</v>
      </c>
      <c r="AM124" s="31">
        <f t="shared" si="56"/>
        <v>0</v>
      </c>
      <c r="AN124" s="31">
        <f t="shared" si="57"/>
        <v>0</v>
      </c>
      <c r="AO124" s="31">
        <f t="shared" si="58"/>
        <v>0</v>
      </c>
      <c r="AP124" s="31">
        <f t="shared" si="59"/>
        <v>0</v>
      </c>
      <c r="AQ124" s="197">
        <f t="shared" si="81"/>
        <v>0</v>
      </c>
      <c r="AR124" s="197">
        <f t="shared" si="82"/>
        <v>0</v>
      </c>
      <c r="AS124" s="197">
        <f t="shared" si="83"/>
        <v>0</v>
      </c>
      <c r="AT124" s="197">
        <f t="shared" si="84"/>
        <v>0</v>
      </c>
      <c r="AU124" s="31"/>
      <c r="AV124" s="31"/>
      <c r="AW124" s="31"/>
      <c r="AX124" s="31"/>
      <c r="AY124" s="74"/>
    </row>
    <row r="125" spans="2:51">
      <c r="C125" s="78"/>
      <c r="D125" s="78"/>
      <c r="E125" s="81"/>
      <c r="I125" s="53">
        <v>120</v>
      </c>
      <c r="J125" s="31">
        <f t="shared" si="65"/>
        <v>0</v>
      </c>
      <c r="K125" s="31">
        <f t="shared" si="66"/>
        <v>0</v>
      </c>
      <c r="L125" s="31">
        <f t="shared" si="67"/>
        <v>0</v>
      </c>
      <c r="M125" s="31">
        <f t="shared" si="68"/>
        <v>0</v>
      </c>
      <c r="N125" s="31">
        <f t="shared" si="45"/>
        <v>0</v>
      </c>
      <c r="O125" s="32">
        <f t="shared" si="46"/>
        <v>0</v>
      </c>
      <c r="P125" s="53">
        <v>120</v>
      </c>
      <c r="Q125" s="31">
        <f t="shared" si="60"/>
        <v>0</v>
      </c>
      <c r="R125" s="31">
        <f t="shared" si="69"/>
        <v>0</v>
      </c>
      <c r="S125" s="31">
        <f t="shared" si="70"/>
        <v>0</v>
      </c>
      <c r="T125" s="31">
        <f t="shared" si="47"/>
        <v>0</v>
      </c>
      <c r="U125" s="31">
        <f t="shared" si="61"/>
        <v>0</v>
      </c>
      <c r="V125" s="31">
        <f t="shared" si="48"/>
        <v>0</v>
      </c>
      <c r="W125" s="31">
        <v>0</v>
      </c>
      <c r="X125" s="31">
        <f t="shared" si="49"/>
        <v>0</v>
      </c>
      <c r="Y125" s="36">
        <f t="shared" si="50"/>
        <v>0</v>
      </c>
      <c r="AA125" s="69">
        <v>120</v>
      </c>
      <c r="AB125" s="31">
        <f t="shared" si="51"/>
        <v>0</v>
      </c>
      <c r="AC125" s="212">
        <f t="shared" si="52"/>
        <v>0</v>
      </c>
      <c r="AD125" s="99">
        <f t="shared" si="53"/>
        <v>0</v>
      </c>
      <c r="AE125" s="99">
        <f t="shared" si="54"/>
        <v>0</v>
      </c>
      <c r="AF125" s="197">
        <f t="shared" si="85"/>
        <v>0</v>
      </c>
      <c r="AG125" s="197">
        <f t="shared" si="86"/>
        <v>0</v>
      </c>
      <c r="AH125" s="197">
        <f t="shared" si="87"/>
        <v>0</v>
      </c>
      <c r="AI125" s="202">
        <f t="shared" si="74"/>
        <v>0</v>
      </c>
      <c r="AK125" s="69">
        <v>120</v>
      </c>
      <c r="AL125" s="31">
        <f t="shared" si="55"/>
        <v>0</v>
      </c>
      <c r="AM125" s="31">
        <f t="shared" si="56"/>
        <v>0</v>
      </c>
      <c r="AN125" s="31">
        <f t="shared" si="57"/>
        <v>0</v>
      </c>
      <c r="AO125" s="31">
        <f t="shared" si="58"/>
        <v>0</v>
      </c>
      <c r="AP125" s="31">
        <f t="shared" si="59"/>
        <v>0</v>
      </c>
      <c r="AQ125" s="197">
        <f t="shared" si="81"/>
        <v>0</v>
      </c>
      <c r="AR125" s="197">
        <f t="shared" si="82"/>
        <v>0</v>
      </c>
      <c r="AS125" s="197">
        <f t="shared" si="83"/>
        <v>0</v>
      </c>
      <c r="AT125" s="197">
        <f t="shared" si="84"/>
        <v>0</v>
      </c>
      <c r="AU125" s="31"/>
      <c r="AV125" s="31"/>
      <c r="AW125" s="31"/>
      <c r="AX125" s="31"/>
      <c r="AY125" s="74"/>
    </row>
    <row r="126" spans="2:51">
      <c r="C126" s="82" t="s">
        <v>129</v>
      </c>
      <c r="D126" s="82" t="s">
        <v>130</v>
      </c>
      <c r="E126" s="82" t="s">
        <v>160</v>
      </c>
      <c r="F126" s="166" t="s">
        <v>170</v>
      </c>
      <c r="I126" s="53">
        <v>121</v>
      </c>
      <c r="J126" s="31">
        <f t="shared" si="65"/>
        <v>0</v>
      </c>
      <c r="K126" s="31">
        <f t="shared" si="66"/>
        <v>0</v>
      </c>
      <c r="L126" s="31">
        <f t="shared" si="67"/>
        <v>0</v>
      </c>
      <c r="M126" s="31">
        <f t="shared" si="68"/>
        <v>0</v>
      </c>
      <c r="N126" s="31">
        <f t="shared" si="45"/>
        <v>0</v>
      </c>
      <c r="O126" s="32">
        <f t="shared" si="46"/>
        <v>0</v>
      </c>
      <c r="P126" s="53">
        <v>121</v>
      </c>
      <c r="Q126" s="31">
        <f t="shared" si="60"/>
        <v>0</v>
      </c>
      <c r="R126" s="31">
        <f t="shared" si="69"/>
        <v>0</v>
      </c>
      <c r="S126" s="31">
        <f t="shared" si="70"/>
        <v>0</v>
      </c>
      <c r="T126" s="31">
        <f t="shared" si="47"/>
        <v>0</v>
      </c>
      <c r="U126" s="31">
        <f t="shared" si="61"/>
        <v>0</v>
      </c>
      <c r="V126" s="31">
        <f t="shared" si="48"/>
        <v>0</v>
      </c>
      <c r="W126" s="31">
        <v>0</v>
      </c>
      <c r="X126" s="31">
        <f t="shared" si="49"/>
        <v>0</v>
      </c>
      <c r="Y126" s="36">
        <f t="shared" si="50"/>
        <v>0</v>
      </c>
      <c r="AA126" s="69">
        <v>121</v>
      </c>
      <c r="AB126" s="31">
        <f t="shared" si="51"/>
        <v>0</v>
      </c>
      <c r="AC126" s="212">
        <f t="shared" si="52"/>
        <v>0</v>
      </c>
      <c r="AD126" s="99">
        <f t="shared" si="53"/>
        <v>0</v>
      </c>
      <c r="AE126" s="99">
        <f t="shared" si="54"/>
        <v>0</v>
      </c>
      <c r="AF126" s="197">
        <f t="shared" si="85"/>
        <v>0</v>
      </c>
      <c r="AG126" s="197">
        <f t="shared" si="86"/>
        <v>0</v>
      </c>
      <c r="AH126" s="197">
        <f t="shared" si="87"/>
        <v>0</v>
      </c>
      <c r="AI126" s="202">
        <f t="shared" si="74"/>
        <v>0</v>
      </c>
      <c r="AK126" s="69">
        <v>121</v>
      </c>
      <c r="AL126" s="31">
        <f t="shared" si="55"/>
        <v>0</v>
      </c>
      <c r="AM126" s="31">
        <f t="shared" si="56"/>
        <v>0</v>
      </c>
      <c r="AN126" s="31">
        <f t="shared" si="57"/>
        <v>0</v>
      </c>
      <c r="AO126" s="31">
        <f t="shared" si="58"/>
        <v>0</v>
      </c>
      <c r="AP126" s="31">
        <f t="shared" si="59"/>
        <v>0</v>
      </c>
      <c r="AQ126" s="197">
        <f t="shared" si="81"/>
        <v>0</v>
      </c>
      <c r="AR126" s="197">
        <f t="shared" si="82"/>
        <v>0</v>
      </c>
      <c r="AS126" s="197">
        <f t="shared" si="83"/>
        <v>0</v>
      </c>
      <c r="AT126" s="197">
        <f t="shared" si="84"/>
        <v>0</v>
      </c>
      <c r="AU126" s="31"/>
      <c r="AV126" s="31"/>
      <c r="AW126" s="31"/>
      <c r="AX126" s="31"/>
      <c r="AY126" s="74"/>
    </row>
    <row r="127" spans="2:51">
      <c r="C127" s="80">
        <f>IF(F18&gt;=30,MIN(E113:E114),E113)</f>
        <v>298.09597642154074</v>
      </c>
      <c r="D127" s="80">
        <f>MIN(E118:E119)</f>
        <v>27.484745990424141</v>
      </c>
      <c r="E127" s="83">
        <f>E123</f>
        <v>106.19999999999999</v>
      </c>
      <c r="F127" s="84">
        <f>SUM(C127:E127)</f>
        <v>431.78072241196486</v>
      </c>
      <c r="I127" s="53">
        <v>122</v>
      </c>
      <c r="J127" s="31">
        <f t="shared" si="65"/>
        <v>0</v>
      </c>
      <c r="K127" s="31">
        <f t="shared" si="66"/>
        <v>0</v>
      </c>
      <c r="L127" s="31">
        <f t="shared" si="67"/>
        <v>0</v>
      </c>
      <c r="M127" s="31">
        <f t="shared" si="68"/>
        <v>0</v>
      </c>
      <c r="N127" s="31">
        <f t="shared" si="45"/>
        <v>0</v>
      </c>
      <c r="O127" s="32">
        <f t="shared" si="46"/>
        <v>0</v>
      </c>
      <c r="P127" s="53">
        <v>122</v>
      </c>
      <c r="Q127" s="31">
        <f t="shared" si="60"/>
        <v>0</v>
      </c>
      <c r="R127" s="31">
        <f t="shared" si="69"/>
        <v>0</v>
      </c>
      <c r="S127" s="31">
        <f t="shared" si="70"/>
        <v>0</v>
      </c>
      <c r="T127" s="31">
        <f t="shared" si="47"/>
        <v>0</v>
      </c>
      <c r="U127" s="31">
        <f t="shared" si="61"/>
        <v>0</v>
      </c>
      <c r="V127" s="31">
        <f t="shared" si="48"/>
        <v>0</v>
      </c>
      <c r="W127" s="31">
        <v>0</v>
      </c>
      <c r="X127" s="31">
        <f t="shared" si="49"/>
        <v>0</v>
      </c>
      <c r="Y127" s="36">
        <f t="shared" si="50"/>
        <v>0</v>
      </c>
      <c r="AA127" s="69">
        <v>122</v>
      </c>
      <c r="AB127" s="31">
        <f t="shared" si="51"/>
        <v>0</v>
      </c>
      <c r="AC127" s="212">
        <f t="shared" si="52"/>
        <v>0</v>
      </c>
      <c r="AD127" s="99">
        <f t="shared" si="53"/>
        <v>0</v>
      </c>
      <c r="AE127" s="99">
        <f t="shared" si="54"/>
        <v>0</v>
      </c>
      <c r="AF127" s="197">
        <f t="shared" si="85"/>
        <v>0</v>
      </c>
      <c r="AG127" s="197">
        <f t="shared" si="86"/>
        <v>0</v>
      </c>
      <c r="AH127" s="197">
        <f t="shared" si="87"/>
        <v>0</v>
      </c>
      <c r="AI127" s="202">
        <f t="shared" si="74"/>
        <v>0</v>
      </c>
      <c r="AK127" s="69">
        <v>122</v>
      </c>
      <c r="AL127" s="31">
        <f t="shared" si="55"/>
        <v>0</v>
      </c>
      <c r="AM127" s="31">
        <f t="shared" si="56"/>
        <v>0</v>
      </c>
      <c r="AN127" s="31">
        <f t="shared" si="57"/>
        <v>0</v>
      </c>
      <c r="AO127" s="31">
        <f t="shared" si="58"/>
        <v>0</v>
      </c>
      <c r="AP127" s="31">
        <f t="shared" si="59"/>
        <v>0</v>
      </c>
      <c r="AQ127" s="197">
        <f t="shared" si="81"/>
        <v>0</v>
      </c>
      <c r="AR127" s="197">
        <f t="shared" si="82"/>
        <v>0</v>
      </c>
      <c r="AS127" s="197">
        <f t="shared" si="83"/>
        <v>0</v>
      </c>
      <c r="AT127" s="197">
        <f t="shared" si="84"/>
        <v>0</v>
      </c>
      <c r="AU127" s="31"/>
      <c r="AV127" s="31"/>
      <c r="AW127" s="31"/>
      <c r="AX127" s="31"/>
      <c r="AY127" s="74"/>
    </row>
    <row r="128" spans="2:51">
      <c r="E128" s="22"/>
      <c r="I128" s="53">
        <v>123</v>
      </c>
      <c r="J128" s="31">
        <f t="shared" si="65"/>
        <v>0</v>
      </c>
      <c r="K128" s="31">
        <f t="shared" si="66"/>
        <v>0</v>
      </c>
      <c r="L128" s="31">
        <f t="shared" si="67"/>
        <v>0</v>
      </c>
      <c r="M128" s="31">
        <f t="shared" si="68"/>
        <v>0</v>
      </c>
      <c r="N128" s="31">
        <f t="shared" si="45"/>
        <v>0</v>
      </c>
      <c r="O128" s="32">
        <f t="shared" si="46"/>
        <v>0</v>
      </c>
      <c r="P128" s="53">
        <v>123</v>
      </c>
      <c r="Q128" s="31">
        <f t="shared" si="60"/>
        <v>0</v>
      </c>
      <c r="R128" s="31">
        <f t="shared" si="69"/>
        <v>0</v>
      </c>
      <c r="S128" s="31">
        <f t="shared" si="70"/>
        <v>0</v>
      </c>
      <c r="T128" s="31">
        <f t="shared" si="47"/>
        <v>0</v>
      </c>
      <c r="U128" s="31">
        <f t="shared" si="61"/>
        <v>0</v>
      </c>
      <c r="V128" s="31">
        <f t="shared" si="48"/>
        <v>0</v>
      </c>
      <c r="W128" s="31">
        <v>0</v>
      </c>
      <c r="X128" s="31">
        <f t="shared" si="49"/>
        <v>0</v>
      </c>
      <c r="Y128" s="36">
        <f t="shared" si="50"/>
        <v>0</v>
      </c>
      <c r="AA128" s="69">
        <v>123</v>
      </c>
      <c r="AB128" s="31">
        <f t="shared" si="51"/>
        <v>0</v>
      </c>
      <c r="AC128" s="212">
        <f t="shared" si="52"/>
        <v>0</v>
      </c>
      <c r="AD128" s="99">
        <f t="shared" si="53"/>
        <v>0</v>
      </c>
      <c r="AE128" s="99">
        <f t="shared" si="54"/>
        <v>0</v>
      </c>
      <c r="AF128" s="197">
        <f t="shared" si="85"/>
        <v>0</v>
      </c>
      <c r="AG128" s="197">
        <f t="shared" si="86"/>
        <v>0</v>
      </c>
      <c r="AH128" s="197">
        <f t="shared" si="87"/>
        <v>0</v>
      </c>
      <c r="AI128" s="202">
        <f t="shared" si="74"/>
        <v>0</v>
      </c>
      <c r="AK128" s="69">
        <v>123</v>
      </c>
      <c r="AL128" s="31">
        <f t="shared" si="55"/>
        <v>0</v>
      </c>
      <c r="AM128" s="31">
        <f t="shared" si="56"/>
        <v>0</v>
      </c>
      <c r="AN128" s="31">
        <f t="shared" si="57"/>
        <v>0</v>
      </c>
      <c r="AO128" s="31">
        <f t="shared" si="58"/>
        <v>0</v>
      </c>
      <c r="AP128" s="31">
        <f t="shared" si="59"/>
        <v>0</v>
      </c>
      <c r="AQ128" s="197">
        <f t="shared" si="81"/>
        <v>0</v>
      </c>
      <c r="AR128" s="197">
        <f t="shared" si="82"/>
        <v>0</v>
      </c>
      <c r="AS128" s="197">
        <f t="shared" si="83"/>
        <v>0</v>
      </c>
      <c r="AT128" s="197">
        <f t="shared" si="84"/>
        <v>0</v>
      </c>
      <c r="AU128" s="31"/>
      <c r="AV128" s="31"/>
      <c r="AW128" s="31"/>
      <c r="AX128" s="31"/>
      <c r="AY128" s="74"/>
    </row>
    <row r="129" spans="3:51">
      <c r="E129" s="22"/>
      <c r="I129" s="53">
        <v>124</v>
      </c>
      <c r="J129" s="31">
        <f t="shared" si="65"/>
        <v>0</v>
      </c>
      <c r="K129" s="31">
        <f t="shared" si="66"/>
        <v>0</v>
      </c>
      <c r="L129" s="31">
        <f t="shared" si="67"/>
        <v>0</v>
      </c>
      <c r="M129" s="31">
        <f t="shared" si="68"/>
        <v>0</v>
      </c>
      <c r="N129" s="31">
        <f t="shared" si="45"/>
        <v>0</v>
      </c>
      <c r="O129" s="32">
        <f t="shared" si="46"/>
        <v>0</v>
      </c>
      <c r="P129" s="53">
        <v>124</v>
      </c>
      <c r="Q129" s="31">
        <f t="shared" si="60"/>
        <v>0</v>
      </c>
      <c r="R129" s="31">
        <f t="shared" si="69"/>
        <v>0</v>
      </c>
      <c r="S129" s="31">
        <f t="shared" si="70"/>
        <v>0</v>
      </c>
      <c r="T129" s="31">
        <f t="shared" si="47"/>
        <v>0</v>
      </c>
      <c r="U129" s="31">
        <f t="shared" si="61"/>
        <v>0</v>
      </c>
      <c r="V129" s="31">
        <f t="shared" si="48"/>
        <v>0</v>
      </c>
      <c r="W129" s="31">
        <v>0</v>
      </c>
      <c r="X129" s="31">
        <f t="shared" si="49"/>
        <v>0</v>
      </c>
      <c r="Y129" s="36">
        <f t="shared" si="50"/>
        <v>0</v>
      </c>
      <c r="AA129" s="69">
        <v>124</v>
      </c>
      <c r="AB129" s="31">
        <f t="shared" si="51"/>
        <v>0</v>
      </c>
      <c r="AC129" s="212">
        <f t="shared" si="52"/>
        <v>0</v>
      </c>
      <c r="AD129" s="99">
        <f t="shared" si="53"/>
        <v>0</v>
      </c>
      <c r="AE129" s="99">
        <f t="shared" si="54"/>
        <v>0</v>
      </c>
      <c r="AF129" s="197">
        <f t="shared" si="85"/>
        <v>0</v>
      </c>
      <c r="AG129" s="197">
        <f t="shared" si="86"/>
        <v>0</v>
      </c>
      <c r="AH129" s="197">
        <f t="shared" si="87"/>
        <v>0</v>
      </c>
      <c r="AI129" s="202">
        <f t="shared" si="74"/>
        <v>0</v>
      </c>
      <c r="AK129" s="69">
        <v>124</v>
      </c>
      <c r="AL129" s="31">
        <f t="shared" si="55"/>
        <v>0</v>
      </c>
      <c r="AM129" s="31">
        <f t="shared" si="56"/>
        <v>0</v>
      </c>
      <c r="AN129" s="31">
        <f t="shared" si="57"/>
        <v>0</v>
      </c>
      <c r="AO129" s="31">
        <f t="shared" si="58"/>
        <v>0</v>
      </c>
      <c r="AP129" s="31">
        <f t="shared" si="59"/>
        <v>0</v>
      </c>
      <c r="AQ129" s="197">
        <f t="shared" si="81"/>
        <v>0</v>
      </c>
      <c r="AR129" s="197">
        <f t="shared" si="82"/>
        <v>0</v>
      </c>
      <c r="AS129" s="197">
        <f t="shared" si="83"/>
        <v>0</v>
      </c>
      <c r="AT129" s="197">
        <f t="shared" si="84"/>
        <v>0</v>
      </c>
      <c r="AU129" s="31"/>
      <c r="AV129" s="31"/>
      <c r="AW129" s="31"/>
      <c r="AX129" s="31"/>
      <c r="AY129" s="74"/>
    </row>
    <row r="130" spans="3:51" ht="30">
      <c r="C130" s="3" t="s">
        <v>5</v>
      </c>
      <c r="D130" s="3" t="s">
        <v>6</v>
      </c>
      <c r="E130" s="191" t="s">
        <v>195</v>
      </c>
      <c r="I130" s="53">
        <v>125</v>
      </c>
      <c r="J130" s="31">
        <f t="shared" si="65"/>
        <v>0</v>
      </c>
      <c r="K130" s="31">
        <f t="shared" si="66"/>
        <v>0</v>
      </c>
      <c r="L130" s="31">
        <f t="shared" si="67"/>
        <v>0</v>
      </c>
      <c r="M130" s="31">
        <f t="shared" si="68"/>
        <v>0</v>
      </c>
      <c r="N130" s="31">
        <f t="shared" si="45"/>
        <v>0</v>
      </c>
      <c r="O130" s="32">
        <f t="shared" si="46"/>
        <v>0</v>
      </c>
      <c r="P130" s="53">
        <v>125</v>
      </c>
      <c r="Q130" s="31">
        <f t="shared" si="60"/>
        <v>0</v>
      </c>
      <c r="R130" s="31">
        <f t="shared" si="69"/>
        <v>0</v>
      </c>
      <c r="S130" s="31">
        <f t="shared" si="70"/>
        <v>0</v>
      </c>
      <c r="T130" s="31">
        <f t="shared" si="47"/>
        <v>0</v>
      </c>
      <c r="U130" s="31">
        <f t="shared" si="61"/>
        <v>0</v>
      </c>
      <c r="V130" s="31">
        <f t="shared" si="48"/>
        <v>0</v>
      </c>
      <c r="W130" s="31">
        <v>0</v>
      </c>
      <c r="X130" s="31">
        <f t="shared" si="49"/>
        <v>0</v>
      </c>
      <c r="Y130" s="36">
        <f t="shared" si="50"/>
        <v>0</v>
      </c>
      <c r="AA130" s="69">
        <v>125</v>
      </c>
      <c r="AB130" s="31">
        <f t="shared" si="51"/>
        <v>0</v>
      </c>
      <c r="AC130" s="212">
        <f t="shared" si="52"/>
        <v>0</v>
      </c>
      <c r="AD130" s="99">
        <f t="shared" si="53"/>
        <v>0</v>
      </c>
      <c r="AE130" s="99">
        <f t="shared" si="54"/>
        <v>0</v>
      </c>
      <c r="AF130" s="197">
        <f t="shared" si="85"/>
        <v>0</v>
      </c>
      <c r="AG130" s="197">
        <f t="shared" si="86"/>
        <v>0</v>
      </c>
      <c r="AH130" s="197">
        <f t="shared" si="87"/>
        <v>0</v>
      </c>
      <c r="AI130" s="202">
        <f t="shared" si="74"/>
        <v>0</v>
      </c>
      <c r="AK130" s="69">
        <v>125</v>
      </c>
      <c r="AL130" s="31">
        <f t="shared" si="55"/>
        <v>0</v>
      </c>
      <c r="AM130" s="31">
        <f t="shared" si="56"/>
        <v>0</v>
      </c>
      <c r="AN130" s="31">
        <f t="shared" si="57"/>
        <v>0</v>
      </c>
      <c r="AO130" s="31">
        <f t="shared" si="58"/>
        <v>0</v>
      </c>
      <c r="AP130" s="31">
        <f t="shared" si="59"/>
        <v>0</v>
      </c>
      <c r="AQ130" s="197">
        <f t="shared" si="81"/>
        <v>0</v>
      </c>
      <c r="AR130" s="197">
        <f t="shared" si="82"/>
        <v>0</v>
      </c>
      <c r="AS130" s="197">
        <f t="shared" si="83"/>
        <v>0</v>
      </c>
      <c r="AT130" s="197">
        <f t="shared" si="84"/>
        <v>0</v>
      </c>
      <c r="AU130" s="31"/>
      <c r="AV130" s="31"/>
      <c r="AW130" s="31"/>
      <c r="AX130" s="31"/>
      <c r="AY130" s="74"/>
    </row>
    <row r="131" spans="3:51">
      <c r="C131" s="177" t="s">
        <v>7</v>
      </c>
      <c r="D131" s="4">
        <v>0.62</v>
      </c>
      <c r="E131" s="191" t="s">
        <v>196</v>
      </c>
      <c r="I131" s="53">
        <v>126</v>
      </c>
      <c r="J131" s="31">
        <f t="shared" si="65"/>
        <v>0</v>
      </c>
      <c r="K131" s="31">
        <f t="shared" si="66"/>
        <v>0</v>
      </c>
      <c r="L131" s="31">
        <f t="shared" si="67"/>
        <v>0</v>
      </c>
      <c r="M131" s="31">
        <f t="shared" si="68"/>
        <v>0</v>
      </c>
      <c r="N131" s="31">
        <f t="shared" si="45"/>
        <v>0</v>
      </c>
      <c r="O131" s="32">
        <f t="shared" si="46"/>
        <v>0</v>
      </c>
      <c r="P131" s="53">
        <v>126</v>
      </c>
      <c r="Q131" s="31">
        <f t="shared" si="60"/>
        <v>0</v>
      </c>
      <c r="R131" s="31">
        <f t="shared" si="69"/>
        <v>0</v>
      </c>
      <c r="S131" s="31">
        <f t="shared" si="70"/>
        <v>0</v>
      </c>
      <c r="T131" s="31">
        <f t="shared" si="47"/>
        <v>0</v>
      </c>
      <c r="U131" s="31">
        <f t="shared" si="61"/>
        <v>0</v>
      </c>
      <c r="V131" s="31">
        <f t="shared" si="48"/>
        <v>0</v>
      </c>
      <c r="W131" s="31">
        <v>0</v>
      </c>
      <c r="X131" s="31">
        <f t="shared" si="49"/>
        <v>0</v>
      </c>
      <c r="Y131" s="36">
        <f t="shared" si="50"/>
        <v>0</v>
      </c>
      <c r="AA131" s="69">
        <v>126</v>
      </c>
      <c r="AB131" s="31">
        <f t="shared" si="51"/>
        <v>0</v>
      </c>
      <c r="AC131" s="212">
        <f t="shared" si="52"/>
        <v>0</v>
      </c>
      <c r="AD131" s="99">
        <f t="shared" si="53"/>
        <v>0</v>
      </c>
      <c r="AE131" s="99">
        <f t="shared" si="54"/>
        <v>0</v>
      </c>
      <c r="AF131" s="197">
        <f t="shared" si="85"/>
        <v>0</v>
      </c>
      <c r="AG131" s="197">
        <f t="shared" si="86"/>
        <v>0</v>
      </c>
      <c r="AH131" s="197">
        <f t="shared" si="87"/>
        <v>0</v>
      </c>
      <c r="AI131" s="202">
        <f t="shared" si="74"/>
        <v>0</v>
      </c>
      <c r="AK131" s="69">
        <v>126</v>
      </c>
      <c r="AL131" s="31">
        <f t="shared" si="55"/>
        <v>0</v>
      </c>
      <c r="AM131" s="31">
        <f t="shared" si="56"/>
        <v>0</v>
      </c>
      <c r="AN131" s="31">
        <f t="shared" si="57"/>
        <v>0</v>
      </c>
      <c r="AO131" s="31">
        <f t="shared" si="58"/>
        <v>0</v>
      </c>
      <c r="AP131" s="31">
        <f t="shared" si="59"/>
        <v>0</v>
      </c>
      <c r="AQ131" s="197">
        <f t="shared" si="81"/>
        <v>0</v>
      </c>
      <c r="AR131" s="197">
        <f t="shared" si="82"/>
        <v>0</v>
      </c>
      <c r="AS131" s="197">
        <f t="shared" si="83"/>
        <v>0</v>
      </c>
      <c r="AT131" s="197">
        <f t="shared" si="84"/>
        <v>0</v>
      </c>
      <c r="AU131" s="31"/>
      <c r="AV131" s="31"/>
      <c r="AW131" s="31"/>
      <c r="AX131" s="31"/>
      <c r="AY131" s="74"/>
    </row>
    <row r="132" spans="3:51">
      <c r="C132" s="177" t="s">
        <v>4</v>
      </c>
      <c r="D132" s="4">
        <v>0.64</v>
      </c>
      <c r="E132" s="191" t="s">
        <v>196</v>
      </c>
      <c r="I132" s="53">
        <v>127</v>
      </c>
      <c r="J132" s="31">
        <f t="shared" si="65"/>
        <v>0</v>
      </c>
      <c r="K132" s="31">
        <f t="shared" si="66"/>
        <v>0</v>
      </c>
      <c r="L132" s="31">
        <f t="shared" si="67"/>
        <v>0</v>
      </c>
      <c r="M132" s="31">
        <f t="shared" si="68"/>
        <v>0</v>
      </c>
      <c r="N132" s="31">
        <f t="shared" si="45"/>
        <v>0</v>
      </c>
      <c r="O132" s="32">
        <f t="shared" si="46"/>
        <v>0</v>
      </c>
      <c r="P132" s="53">
        <v>127</v>
      </c>
      <c r="Q132" s="31">
        <f t="shared" si="60"/>
        <v>0</v>
      </c>
      <c r="R132" s="31">
        <f t="shared" si="69"/>
        <v>0</v>
      </c>
      <c r="S132" s="31">
        <f t="shared" si="70"/>
        <v>0</v>
      </c>
      <c r="T132" s="31">
        <f t="shared" si="47"/>
        <v>0</v>
      </c>
      <c r="U132" s="31">
        <f t="shared" si="61"/>
        <v>0</v>
      </c>
      <c r="V132" s="31">
        <f t="shared" si="48"/>
        <v>0</v>
      </c>
      <c r="W132" s="31">
        <v>0</v>
      </c>
      <c r="X132" s="31">
        <f t="shared" si="49"/>
        <v>0</v>
      </c>
      <c r="Y132" s="36">
        <f t="shared" si="50"/>
        <v>0</v>
      </c>
      <c r="AA132" s="69">
        <v>127</v>
      </c>
      <c r="AB132" s="31">
        <f t="shared" si="51"/>
        <v>0</v>
      </c>
      <c r="AC132" s="212">
        <f t="shared" si="52"/>
        <v>0</v>
      </c>
      <c r="AD132" s="99">
        <f t="shared" si="53"/>
        <v>0</v>
      </c>
      <c r="AE132" s="99">
        <f t="shared" si="54"/>
        <v>0</v>
      </c>
      <c r="AF132" s="197">
        <f t="shared" si="85"/>
        <v>0</v>
      </c>
      <c r="AG132" s="197">
        <f t="shared" si="86"/>
        <v>0</v>
      </c>
      <c r="AH132" s="197">
        <f t="shared" si="87"/>
        <v>0</v>
      </c>
      <c r="AI132" s="202">
        <f t="shared" si="74"/>
        <v>0</v>
      </c>
      <c r="AK132" s="69">
        <v>127</v>
      </c>
      <c r="AL132" s="31">
        <f t="shared" si="55"/>
        <v>0</v>
      </c>
      <c r="AM132" s="31">
        <f t="shared" si="56"/>
        <v>0</v>
      </c>
      <c r="AN132" s="31">
        <f t="shared" si="57"/>
        <v>0</v>
      </c>
      <c r="AO132" s="31">
        <f t="shared" si="58"/>
        <v>0</v>
      </c>
      <c r="AP132" s="31">
        <f t="shared" si="59"/>
        <v>0</v>
      </c>
      <c r="AQ132" s="197">
        <f t="shared" si="81"/>
        <v>0</v>
      </c>
      <c r="AR132" s="197">
        <f t="shared" si="82"/>
        <v>0</v>
      </c>
      <c r="AS132" s="197">
        <f t="shared" si="83"/>
        <v>0</v>
      </c>
      <c r="AT132" s="197">
        <f t="shared" si="84"/>
        <v>0</v>
      </c>
      <c r="AU132" s="31"/>
      <c r="AV132" s="31"/>
      <c r="AW132" s="31"/>
      <c r="AX132" s="31"/>
      <c r="AY132" s="74"/>
    </row>
    <row r="133" spans="3:51">
      <c r="C133" s="177" t="s">
        <v>8</v>
      </c>
      <c r="D133" s="4">
        <v>0.42</v>
      </c>
      <c r="E133" s="191" t="s">
        <v>196</v>
      </c>
      <c r="I133" s="53">
        <v>128</v>
      </c>
      <c r="J133" s="31">
        <f t="shared" si="65"/>
        <v>0</v>
      </c>
      <c r="K133" s="31">
        <f t="shared" si="66"/>
        <v>0</v>
      </c>
      <c r="L133" s="31">
        <f t="shared" si="67"/>
        <v>0</v>
      </c>
      <c r="M133" s="31">
        <f t="shared" si="68"/>
        <v>0</v>
      </c>
      <c r="N133" s="31">
        <f t="shared" ref="N133:N196" si="88">IF(P134&lt;=$F$18,0,)</f>
        <v>0</v>
      </c>
      <c r="O133" s="32">
        <f t="shared" ref="O133:O196" si="89">((J133+K133)*0.475+L133+M133+N133)*44/12</f>
        <v>0</v>
      </c>
      <c r="P133" s="53">
        <v>128</v>
      </c>
      <c r="Q133" s="31">
        <f t="shared" si="60"/>
        <v>0</v>
      </c>
      <c r="R133" s="31">
        <f t="shared" si="69"/>
        <v>0</v>
      </c>
      <c r="S133" s="31">
        <f t="shared" si="70"/>
        <v>0</v>
      </c>
      <c r="T133" s="31">
        <f t="shared" ref="T133:T196" si="90">IF(S133=0,0,EXP(-1.0587+0.8836*LN(S133)+0.284))</f>
        <v>0</v>
      </c>
      <c r="U133" s="31">
        <f t="shared" si="61"/>
        <v>0</v>
      </c>
      <c r="V133" s="31">
        <f t="shared" ref="V133:V196" si="91">IF(P133&lt;=$F$18,IF(P133&lt;=30,P133*($F$16-$F$6)/30,$F$16-$F$6),)</f>
        <v>0</v>
      </c>
      <c r="W133" s="31">
        <v>0</v>
      </c>
      <c r="X133" s="31">
        <f t="shared" ref="X133:X196" si="92">((S133+T133)*0.475+U133+V133+W133)*44/12</f>
        <v>0</v>
      </c>
      <c r="Y133" s="36">
        <f t="shared" ref="Y133:Y196" si="93">IF(P133&lt;=$F$18,X133-O133,)</f>
        <v>0</v>
      </c>
      <c r="AA133" s="69">
        <v>128</v>
      </c>
      <c r="AB133" s="31">
        <f t="shared" ref="AB133:AB196" si="94">IF(AA133&lt;=$F$18,IFERROR(VLOOKUP($AA133,$B$82:$G$96,2,FALSE),0),)</f>
        <v>0</v>
      </c>
      <c r="AC133" s="212">
        <f t="shared" ref="AC133:AC196" si="95">IF(AA133&lt;=$F$18,IFERROR(VLOOKUP($AA133,$B$82:$G$96,3,FALSE),0),)*50%</f>
        <v>0</v>
      </c>
      <c r="AD133" s="99">
        <f t="shared" ref="AD133:AD196" si="96">IF(AA133&lt;=$F$18,IFERROR(VLOOKUP($AA133,$B$82:$G$96,4,FALSE),0),)</f>
        <v>0</v>
      </c>
      <c r="AE133" s="99">
        <f t="shared" ref="AE133:AE196" si="97">IF(AA133&lt;=$F$18,IFERROR(VLOOKUP($AA133,$B$82:$G$96,5,FALSE),0),)</f>
        <v>0</v>
      </c>
      <c r="AF133" s="197">
        <f t="shared" si="85"/>
        <v>0</v>
      </c>
      <c r="AG133" s="197">
        <f t="shared" si="86"/>
        <v>0</v>
      </c>
      <c r="AH133" s="197">
        <f t="shared" si="87"/>
        <v>0</v>
      </c>
      <c r="AI133" s="202">
        <f t="shared" si="74"/>
        <v>0</v>
      </c>
      <c r="AK133" s="69">
        <v>128</v>
      </c>
      <c r="AL133" s="31">
        <f t="shared" ref="AL133:AL196" si="98">IF(AK133&lt;=$F$18,IFERROR(VLOOKUP($AA133,$B$82:$G$96,2,FALSE),0),)</f>
        <v>0</v>
      </c>
      <c r="AM133" s="31">
        <f t="shared" ref="AM133:AM196" si="99">IF(AK133&lt;=$F$18,IFERROR(VLOOKUP($AA133,$B$82:$G$96,3,FALSE),0),)</f>
        <v>0</v>
      </c>
      <c r="AN133" s="31">
        <f t="shared" ref="AN133:AN196" si="100">IF(AK133&lt;=$F$18,IFERROR(VLOOKUP($AA133,$B$82:$G$96,4,FALSE),0),)</f>
        <v>0</v>
      </c>
      <c r="AO133" s="31">
        <f t="shared" ref="AO133:AO196" si="101">IF(AK133&lt;=$F$18,IFERROR(VLOOKUP($AA133,$B$82:$G$96,5,FALSE),0),)</f>
        <v>0</v>
      </c>
      <c r="AP133" s="31">
        <f t="shared" ref="AP133:AP196" si="102">IF(AK133&lt;=$F$18,IFERROR(VLOOKUP($AA133,$B$82:$G$96,6,FALSE),0),)</f>
        <v>0</v>
      </c>
      <c r="AQ133" s="197">
        <f t="shared" si="81"/>
        <v>0</v>
      </c>
      <c r="AR133" s="197">
        <f t="shared" si="82"/>
        <v>0</v>
      </c>
      <c r="AS133" s="197">
        <f t="shared" si="83"/>
        <v>0</v>
      </c>
      <c r="AT133" s="197">
        <f t="shared" si="84"/>
        <v>0</v>
      </c>
      <c r="AU133" s="31"/>
      <c r="AV133" s="31"/>
      <c r="AW133" s="31"/>
      <c r="AX133" s="31"/>
      <c r="AY133" s="74"/>
    </row>
    <row r="134" spans="3:51">
      <c r="C134" s="177" t="s">
        <v>9</v>
      </c>
      <c r="D134" s="4">
        <v>0.42</v>
      </c>
      <c r="E134" s="191" t="s">
        <v>196</v>
      </c>
      <c r="I134" s="53">
        <v>129</v>
      </c>
      <c r="J134" s="31">
        <f t="shared" si="65"/>
        <v>0</v>
      </c>
      <c r="K134" s="31">
        <f t="shared" si="66"/>
        <v>0</v>
      </c>
      <c r="L134" s="31">
        <f t="shared" si="67"/>
        <v>0</v>
      </c>
      <c r="M134" s="31">
        <f t="shared" si="68"/>
        <v>0</v>
      </c>
      <c r="N134" s="31">
        <f t="shared" si="88"/>
        <v>0</v>
      </c>
      <c r="O134" s="32">
        <f t="shared" si="89"/>
        <v>0</v>
      </c>
      <c r="P134" s="53">
        <v>129</v>
      </c>
      <c r="Q134" s="31">
        <f t="shared" ref="Q134:Q197" si="103">IF(P134&lt;=$F$18,LOOKUP(P134-1,$B$25:$B$78,$G$25:$G$78),)</f>
        <v>0</v>
      </c>
      <c r="R134" s="31">
        <f t="shared" si="69"/>
        <v>0</v>
      </c>
      <c r="S134" s="31">
        <f t="shared" si="70"/>
        <v>0</v>
      </c>
      <c r="T134" s="31">
        <f t="shared" si="90"/>
        <v>0</v>
      </c>
      <c r="U134" s="31">
        <f t="shared" ref="U134:U197" si="104">IF(P134&lt;=$F$18,$F$5+($F$15-$F$5)*(1-EXP(-0.0175*P134)),)</f>
        <v>0</v>
      </c>
      <c r="V134" s="31">
        <f t="shared" si="91"/>
        <v>0</v>
      </c>
      <c r="W134" s="31">
        <v>0</v>
      </c>
      <c r="X134" s="31">
        <f t="shared" si="92"/>
        <v>0</v>
      </c>
      <c r="Y134" s="36">
        <f t="shared" si="93"/>
        <v>0</v>
      </c>
      <c r="AA134" s="69">
        <v>129</v>
      </c>
      <c r="AB134" s="31">
        <f t="shared" si="94"/>
        <v>0</v>
      </c>
      <c r="AC134" s="212">
        <f t="shared" si="95"/>
        <v>0</v>
      </c>
      <c r="AD134" s="99">
        <f t="shared" si="96"/>
        <v>0</v>
      </c>
      <c r="AE134" s="99">
        <f t="shared" si="97"/>
        <v>0</v>
      </c>
      <c r="AF134" s="197">
        <f t="shared" ref="AF134:AF165" si="105">IF(OR(AA134&lt;=$F$18,AA134&lt;=30),EXP(-LN(2)/$D$105)*AF133+((1-EXP(-LN(2)/$D$105))/(LN(2)/$D$105))*$AB134*AC134*0.475*$F$19*44/12,)</f>
        <v>0</v>
      </c>
      <c r="AG134" s="197">
        <f t="shared" ref="AG134:AG165" si="106">IF(OR(AA134&lt;=$F$18,AA134&lt;=30),EXP(-LN(2)/$D$107)*AG133+((1-EXP(-LN(2)/$D$107))/(LN(2)/$D$107))*$AB134*AD134*0.475*$F$19*44/12,)</f>
        <v>0</v>
      </c>
      <c r="AH134" s="197">
        <f t="shared" ref="AH134:AH165" si="107">IF(OR(AA134&lt;=$F$18,AA134&lt;=30),EXP(-LN(2)/$D$106)*AH133+((1-EXP(-LN(2)/$D$106))/(LN(2)/$D$106))*$AB134*AE134*0.475*$F$19*44/12,)</f>
        <v>0</v>
      </c>
      <c r="AI134" s="202">
        <f t="shared" si="74"/>
        <v>0</v>
      </c>
      <c r="AK134" s="69">
        <v>129</v>
      </c>
      <c r="AL134" s="31">
        <f t="shared" si="98"/>
        <v>0</v>
      </c>
      <c r="AM134" s="31">
        <f t="shared" si="99"/>
        <v>0</v>
      </c>
      <c r="AN134" s="31">
        <f t="shared" si="100"/>
        <v>0</v>
      </c>
      <c r="AO134" s="31">
        <f t="shared" si="101"/>
        <v>0</v>
      </c>
      <c r="AP134" s="31">
        <f t="shared" si="102"/>
        <v>0</v>
      </c>
      <c r="AQ134" s="197">
        <f t="shared" si="81"/>
        <v>0</v>
      </c>
      <c r="AR134" s="197">
        <f t="shared" si="82"/>
        <v>0</v>
      </c>
      <c r="AS134" s="197">
        <f t="shared" si="83"/>
        <v>0</v>
      </c>
      <c r="AT134" s="197">
        <f t="shared" si="84"/>
        <v>0</v>
      </c>
      <c r="AU134" s="31"/>
      <c r="AV134" s="31"/>
      <c r="AW134" s="31"/>
      <c r="AX134" s="31"/>
      <c r="AY134" s="74"/>
    </row>
    <row r="135" spans="3:51">
      <c r="C135" s="177" t="s">
        <v>10</v>
      </c>
      <c r="D135" s="4">
        <v>0.52</v>
      </c>
      <c r="E135" s="191" t="s">
        <v>196</v>
      </c>
      <c r="I135" s="53">
        <v>130</v>
      </c>
      <c r="J135" s="31">
        <f t="shared" ref="J135:J198" si="108">IF($I135&lt;=$F$10,$F$11*$F$13+J134,)</f>
        <v>0</v>
      </c>
      <c r="K135" s="31">
        <f t="shared" ref="K135:K198" si="109">IF(J135=0,0,EXP(-1.0587+0.8836*LN(J135)+0.284))</f>
        <v>0</v>
      </c>
      <c r="L135" s="31">
        <f t="shared" ref="L135:L198" si="110">IF(I135&lt;=$F$10,$F$5+($F$8-$F$5)*(1-EXP(-0.0175*I135)),)</f>
        <v>0</v>
      </c>
      <c r="M135" s="31">
        <f t="shared" ref="M135:M198" si="111">IF(I135&lt;=$F$10,IF(I135&lt;=30,I135*($F$9-$F$6)/30,$F$9-$F$6),)</f>
        <v>0</v>
      </c>
      <c r="N135" s="31">
        <f t="shared" si="88"/>
        <v>0</v>
      </c>
      <c r="O135" s="32">
        <f t="shared" si="89"/>
        <v>0</v>
      </c>
      <c r="P135" s="53">
        <v>130</v>
      </c>
      <c r="Q135" s="31">
        <f t="shared" si="103"/>
        <v>0</v>
      </c>
      <c r="R135" s="31">
        <f t="shared" ref="R135:R198" si="112">IF(P135&lt;=$F$18,Q135+R134,)</f>
        <v>0</v>
      </c>
      <c r="S135" s="31">
        <f t="shared" ref="S135:S198" si="113">$F$19*R135</f>
        <v>0</v>
      </c>
      <c r="T135" s="31">
        <f t="shared" si="90"/>
        <v>0</v>
      </c>
      <c r="U135" s="31">
        <f t="shared" si="104"/>
        <v>0</v>
      </c>
      <c r="V135" s="31">
        <f t="shared" si="91"/>
        <v>0</v>
      </c>
      <c r="W135" s="31">
        <v>0</v>
      </c>
      <c r="X135" s="31">
        <f t="shared" si="92"/>
        <v>0</v>
      </c>
      <c r="Y135" s="36">
        <f t="shared" si="93"/>
        <v>0</v>
      </c>
      <c r="AA135" s="69">
        <v>130</v>
      </c>
      <c r="AB135" s="31">
        <f t="shared" si="94"/>
        <v>0</v>
      </c>
      <c r="AC135" s="212">
        <f t="shared" si="95"/>
        <v>0</v>
      </c>
      <c r="AD135" s="99">
        <f t="shared" si="96"/>
        <v>0</v>
      </c>
      <c r="AE135" s="99">
        <f t="shared" si="97"/>
        <v>0</v>
      </c>
      <c r="AF135" s="197">
        <f t="shared" si="105"/>
        <v>0</v>
      </c>
      <c r="AG135" s="197">
        <f t="shared" si="106"/>
        <v>0</v>
      </c>
      <c r="AH135" s="197">
        <f t="shared" si="107"/>
        <v>0</v>
      </c>
      <c r="AI135" s="202">
        <f t="shared" si="74"/>
        <v>0</v>
      </c>
      <c r="AK135" s="69">
        <v>130</v>
      </c>
      <c r="AL135" s="31">
        <f t="shared" si="98"/>
        <v>0</v>
      </c>
      <c r="AM135" s="31">
        <f t="shared" si="99"/>
        <v>0</v>
      </c>
      <c r="AN135" s="31">
        <f t="shared" si="100"/>
        <v>0</v>
      </c>
      <c r="AO135" s="31">
        <f t="shared" si="101"/>
        <v>0</v>
      </c>
      <c r="AP135" s="31">
        <f t="shared" si="102"/>
        <v>0</v>
      </c>
      <c r="AQ135" s="197">
        <f t="shared" si="81"/>
        <v>0</v>
      </c>
      <c r="AR135" s="197">
        <f t="shared" si="82"/>
        <v>0</v>
      </c>
      <c r="AS135" s="197">
        <f t="shared" si="83"/>
        <v>0</v>
      </c>
      <c r="AT135" s="197">
        <f t="shared" si="84"/>
        <v>0</v>
      </c>
      <c r="AU135" s="31"/>
      <c r="AV135" s="31"/>
      <c r="AW135" s="31"/>
      <c r="AX135" s="31"/>
      <c r="AY135" s="74"/>
    </row>
    <row r="136" spans="3:51">
      <c r="C136" s="177" t="s">
        <v>11</v>
      </c>
      <c r="D136" s="4">
        <v>0.36</v>
      </c>
      <c r="E136" s="191" t="s">
        <v>197</v>
      </c>
      <c r="I136" s="53">
        <v>131</v>
      </c>
      <c r="J136" s="31">
        <f t="shared" si="108"/>
        <v>0</v>
      </c>
      <c r="K136" s="31">
        <f t="shared" si="109"/>
        <v>0</v>
      </c>
      <c r="L136" s="31">
        <f t="shared" si="110"/>
        <v>0</v>
      </c>
      <c r="M136" s="31">
        <f t="shared" si="111"/>
        <v>0</v>
      </c>
      <c r="N136" s="31">
        <f t="shared" si="88"/>
        <v>0</v>
      </c>
      <c r="O136" s="32">
        <f t="shared" si="89"/>
        <v>0</v>
      </c>
      <c r="P136" s="53">
        <v>131</v>
      </c>
      <c r="Q136" s="31">
        <f t="shared" si="103"/>
        <v>0</v>
      </c>
      <c r="R136" s="31">
        <f t="shared" si="112"/>
        <v>0</v>
      </c>
      <c r="S136" s="31">
        <f t="shared" si="113"/>
        <v>0</v>
      </c>
      <c r="T136" s="31">
        <f t="shared" si="90"/>
        <v>0</v>
      </c>
      <c r="U136" s="31">
        <f t="shared" si="104"/>
        <v>0</v>
      </c>
      <c r="V136" s="31">
        <f t="shared" si="91"/>
        <v>0</v>
      </c>
      <c r="W136" s="31">
        <v>0</v>
      </c>
      <c r="X136" s="31">
        <f t="shared" si="92"/>
        <v>0</v>
      </c>
      <c r="Y136" s="36">
        <f t="shared" si="93"/>
        <v>0</v>
      </c>
      <c r="AA136" s="69">
        <v>131</v>
      </c>
      <c r="AB136" s="31">
        <f t="shared" si="94"/>
        <v>0</v>
      </c>
      <c r="AC136" s="212">
        <f t="shared" si="95"/>
        <v>0</v>
      </c>
      <c r="AD136" s="99">
        <f t="shared" si="96"/>
        <v>0</v>
      </c>
      <c r="AE136" s="99">
        <f t="shared" si="97"/>
        <v>0</v>
      </c>
      <c r="AF136" s="197">
        <f t="shared" si="105"/>
        <v>0</v>
      </c>
      <c r="AG136" s="197">
        <f t="shared" si="106"/>
        <v>0</v>
      </c>
      <c r="AH136" s="197">
        <f t="shared" si="107"/>
        <v>0</v>
      </c>
      <c r="AI136" s="202">
        <f t="shared" si="74"/>
        <v>0</v>
      </c>
      <c r="AK136" s="69">
        <v>131</v>
      </c>
      <c r="AL136" s="31">
        <f t="shared" si="98"/>
        <v>0</v>
      </c>
      <c r="AM136" s="31">
        <f t="shared" si="99"/>
        <v>0</v>
      </c>
      <c r="AN136" s="31">
        <f t="shared" si="100"/>
        <v>0</v>
      </c>
      <c r="AO136" s="31">
        <f t="shared" si="101"/>
        <v>0</v>
      </c>
      <c r="AP136" s="31">
        <f t="shared" si="102"/>
        <v>0</v>
      </c>
      <c r="AQ136" s="197">
        <f t="shared" si="81"/>
        <v>0</v>
      </c>
      <c r="AR136" s="197">
        <f t="shared" si="82"/>
        <v>0</v>
      </c>
      <c r="AS136" s="197">
        <f t="shared" si="83"/>
        <v>0</v>
      </c>
      <c r="AT136" s="197">
        <f t="shared" si="84"/>
        <v>0</v>
      </c>
      <c r="AU136" s="31"/>
      <c r="AV136" s="31"/>
      <c r="AW136" s="31"/>
      <c r="AX136" s="31"/>
      <c r="AY136" s="74"/>
    </row>
    <row r="137" spans="3:51">
      <c r="C137" s="177" t="s">
        <v>12</v>
      </c>
      <c r="D137" s="4">
        <v>0.61</v>
      </c>
      <c r="E137" s="191" t="s">
        <v>196</v>
      </c>
      <c r="I137" s="53">
        <v>132</v>
      </c>
      <c r="J137" s="31">
        <f t="shared" si="108"/>
        <v>0</v>
      </c>
      <c r="K137" s="31">
        <f t="shared" si="109"/>
        <v>0</v>
      </c>
      <c r="L137" s="31">
        <f t="shared" si="110"/>
        <v>0</v>
      </c>
      <c r="M137" s="31">
        <f t="shared" si="111"/>
        <v>0</v>
      </c>
      <c r="N137" s="31">
        <f t="shared" si="88"/>
        <v>0</v>
      </c>
      <c r="O137" s="32">
        <f t="shared" si="89"/>
        <v>0</v>
      </c>
      <c r="P137" s="53">
        <v>132</v>
      </c>
      <c r="Q137" s="31">
        <f t="shared" si="103"/>
        <v>0</v>
      </c>
      <c r="R137" s="31">
        <f t="shared" si="112"/>
        <v>0</v>
      </c>
      <c r="S137" s="31">
        <f t="shared" si="113"/>
        <v>0</v>
      </c>
      <c r="T137" s="31">
        <f t="shared" si="90"/>
        <v>0</v>
      </c>
      <c r="U137" s="31">
        <f t="shared" si="104"/>
        <v>0</v>
      </c>
      <c r="V137" s="31">
        <f t="shared" si="91"/>
        <v>0</v>
      </c>
      <c r="W137" s="31">
        <v>0</v>
      </c>
      <c r="X137" s="31">
        <f t="shared" si="92"/>
        <v>0</v>
      </c>
      <c r="Y137" s="36">
        <f t="shared" si="93"/>
        <v>0</v>
      </c>
      <c r="AA137" s="69">
        <v>132</v>
      </c>
      <c r="AB137" s="31">
        <f t="shared" si="94"/>
        <v>0</v>
      </c>
      <c r="AC137" s="212">
        <f t="shared" si="95"/>
        <v>0</v>
      </c>
      <c r="AD137" s="99">
        <f t="shared" si="96"/>
        <v>0</v>
      </c>
      <c r="AE137" s="99">
        <f t="shared" si="97"/>
        <v>0</v>
      </c>
      <c r="AF137" s="197">
        <f t="shared" si="105"/>
        <v>0</v>
      </c>
      <c r="AG137" s="197">
        <f t="shared" si="106"/>
        <v>0</v>
      </c>
      <c r="AH137" s="197">
        <f t="shared" si="107"/>
        <v>0</v>
      </c>
      <c r="AI137" s="202">
        <f t="shared" si="74"/>
        <v>0</v>
      </c>
      <c r="AK137" s="69">
        <v>132</v>
      </c>
      <c r="AL137" s="31">
        <f t="shared" si="98"/>
        <v>0</v>
      </c>
      <c r="AM137" s="31">
        <f t="shared" si="99"/>
        <v>0</v>
      </c>
      <c r="AN137" s="31">
        <f t="shared" si="100"/>
        <v>0</v>
      </c>
      <c r="AO137" s="31">
        <f t="shared" si="101"/>
        <v>0</v>
      </c>
      <c r="AP137" s="31">
        <f t="shared" si="102"/>
        <v>0</v>
      </c>
      <c r="AQ137" s="197">
        <f t="shared" si="81"/>
        <v>0</v>
      </c>
      <c r="AR137" s="197">
        <f t="shared" si="82"/>
        <v>0</v>
      </c>
      <c r="AS137" s="197">
        <f t="shared" si="83"/>
        <v>0</v>
      </c>
      <c r="AT137" s="197">
        <f t="shared" si="84"/>
        <v>0</v>
      </c>
      <c r="AU137" s="31"/>
      <c r="AV137" s="31"/>
      <c r="AW137" s="31"/>
      <c r="AX137" s="31"/>
      <c r="AY137" s="74"/>
    </row>
    <row r="138" spans="3:51">
      <c r="C138" s="177" t="s">
        <v>13</v>
      </c>
      <c r="D138" s="4">
        <v>0.66</v>
      </c>
      <c r="E138" s="191" t="s">
        <v>196</v>
      </c>
      <c r="I138" s="53">
        <v>133</v>
      </c>
      <c r="J138" s="31">
        <f t="shared" si="108"/>
        <v>0</v>
      </c>
      <c r="K138" s="31">
        <f t="shared" si="109"/>
        <v>0</v>
      </c>
      <c r="L138" s="31">
        <f t="shared" si="110"/>
        <v>0</v>
      </c>
      <c r="M138" s="31">
        <f t="shared" si="111"/>
        <v>0</v>
      </c>
      <c r="N138" s="31">
        <f t="shared" si="88"/>
        <v>0</v>
      </c>
      <c r="O138" s="32">
        <f t="shared" si="89"/>
        <v>0</v>
      </c>
      <c r="P138" s="53">
        <v>133</v>
      </c>
      <c r="Q138" s="31">
        <f t="shared" si="103"/>
        <v>0</v>
      </c>
      <c r="R138" s="31">
        <f t="shared" si="112"/>
        <v>0</v>
      </c>
      <c r="S138" s="31">
        <f t="shared" si="113"/>
        <v>0</v>
      </c>
      <c r="T138" s="31">
        <f t="shared" si="90"/>
        <v>0</v>
      </c>
      <c r="U138" s="31">
        <f t="shared" si="104"/>
        <v>0</v>
      </c>
      <c r="V138" s="31">
        <f t="shared" si="91"/>
        <v>0</v>
      </c>
      <c r="W138" s="31">
        <v>0</v>
      </c>
      <c r="X138" s="31">
        <f t="shared" si="92"/>
        <v>0</v>
      </c>
      <c r="Y138" s="36">
        <f t="shared" si="93"/>
        <v>0</v>
      </c>
      <c r="AA138" s="69">
        <v>133</v>
      </c>
      <c r="AB138" s="31">
        <f t="shared" si="94"/>
        <v>0</v>
      </c>
      <c r="AC138" s="212">
        <f t="shared" si="95"/>
        <v>0</v>
      </c>
      <c r="AD138" s="99">
        <f t="shared" si="96"/>
        <v>0</v>
      </c>
      <c r="AE138" s="99">
        <f t="shared" si="97"/>
        <v>0</v>
      </c>
      <c r="AF138" s="197">
        <f t="shared" si="105"/>
        <v>0</v>
      </c>
      <c r="AG138" s="197">
        <f t="shared" si="106"/>
        <v>0</v>
      </c>
      <c r="AH138" s="197">
        <f t="shared" si="107"/>
        <v>0</v>
      </c>
      <c r="AI138" s="202">
        <f t="shared" si="74"/>
        <v>0</v>
      </c>
      <c r="AK138" s="69">
        <v>133</v>
      </c>
      <c r="AL138" s="31">
        <f t="shared" si="98"/>
        <v>0</v>
      </c>
      <c r="AM138" s="31">
        <f t="shared" si="99"/>
        <v>0</v>
      </c>
      <c r="AN138" s="31">
        <f t="shared" si="100"/>
        <v>0</v>
      </c>
      <c r="AO138" s="31">
        <f t="shared" si="101"/>
        <v>0</v>
      </c>
      <c r="AP138" s="31">
        <f t="shared" si="102"/>
        <v>0</v>
      </c>
      <c r="AQ138" s="197">
        <f t="shared" si="81"/>
        <v>0</v>
      </c>
      <c r="AR138" s="197">
        <f t="shared" si="82"/>
        <v>0</v>
      </c>
      <c r="AS138" s="197">
        <f t="shared" si="83"/>
        <v>0</v>
      </c>
      <c r="AT138" s="197">
        <f t="shared" si="84"/>
        <v>0</v>
      </c>
      <c r="AU138" s="31"/>
      <c r="AV138" s="31"/>
      <c r="AW138" s="31"/>
      <c r="AX138" s="31"/>
      <c r="AY138" s="74"/>
    </row>
    <row r="139" spans="3:51">
      <c r="C139" s="178" t="s">
        <v>14</v>
      </c>
      <c r="D139" s="136">
        <v>0.47</v>
      </c>
      <c r="E139" s="191" t="s">
        <v>196</v>
      </c>
      <c r="I139" s="53">
        <v>134</v>
      </c>
      <c r="J139" s="31">
        <f t="shared" si="108"/>
        <v>0</v>
      </c>
      <c r="K139" s="31">
        <f t="shared" si="109"/>
        <v>0</v>
      </c>
      <c r="L139" s="31">
        <f t="shared" si="110"/>
        <v>0</v>
      </c>
      <c r="M139" s="31">
        <f t="shared" si="111"/>
        <v>0</v>
      </c>
      <c r="N139" s="31">
        <f t="shared" si="88"/>
        <v>0</v>
      </c>
      <c r="O139" s="32">
        <f t="shared" si="89"/>
        <v>0</v>
      </c>
      <c r="P139" s="53">
        <v>134</v>
      </c>
      <c r="Q139" s="31">
        <f t="shared" si="103"/>
        <v>0</v>
      </c>
      <c r="R139" s="31">
        <f t="shared" si="112"/>
        <v>0</v>
      </c>
      <c r="S139" s="31">
        <f t="shared" si="113"/>
        <v>0</v>
      </c>
      <c r="T139" s="31">
        <f t="shared" si="90"/>
        <v>0</v>
      </c>
      <c r="U139" s="31">
        <f t="shared" si="104"/>
        <v>0</v>
      </c>
      <c r="V139" s="31">
        <f t="shared" si="91"/>
        <v>0</v>
      </c>
      <c r="W139" s="31">
        <v>0</v>
      </c>
      <c r="X139" s="31">
        <f t="shared" si="92"/>
        <v>0</v>
      </c>
      <c r="Y139" s="36">
        <f t="shared" si="93"/>
        <v>0</v>
      </c>
      <c r="AA139" s="69">
        <v>134</v>
      </c>
      <c r="AB139" s="31">
        <f t="shared" si="94"/>
        <v>0</v>
      </c>
      <c r="AC139" s="212">
        <f t="shared" si="95"/>
        <v>0</v>
      </c>
      <c r="AD139" s="99">
        <f t="shared" si="96"/>
        <v>0</v>
      </c>
      <c r="AE139" s="99">
        <f t="shared" si="97"/>
        <v>0</v>
      </c>
      <c r="AF139" s="197">
        <f t="shared" si="105"/>
        <v>0</v>
      </c>
      <c r="AG139" s="197">
        <f t="shared" si="106"/>
        <v>0</v>
      </c>
      <c r="AH139" s="197">
        <f t="shared" si="107"/>
        <v>0</v>
      </c>
      <c r="AI139" s="202">
        <f t="shared" si="74"/>
        <v>0</v>
      </c>
      <c r="AK139" s="69">
        <v>134</v>
      </c>
      <c r="AL139" s="31">
        <f t="shared" si="98"/>
        <v>0</v>
      </c>
      <c r="AM139" s="31">
        <f t="shared" si="99"/>
        <v>0</v>
      </c>
      <c r="AN139" s="31">
        <f t="shared" si="100"/>
        <v>0</v>
      </c>
      <c r="AO139" s="31">
        <f t="shared" si="101"/>
        <v>0</v>
      </c>
      <c r="AP139" s="31">
        <f t="shared" si="102"/>
        <v>0</v>
      </c>
      <c r="AQ139" s="197">
        <f t="shared" si="81"/>
        <v>0</v>
      </c>
      <c r="AR139" s="197">
        <f t="shared" si="82"/>
        <v>0</v>
      </c>
      <c r="AS139" s="197">
        <f t="shared" si="83"/>
        <v>0</v>
      </c>
      <c r="AT139" s="197">
        <f t="shared" si="84"/>
        <v>0</v>
      </c>
      <c r="AU139" s="31"/>
      <c r="AV139" s="31"/>
      <c r="AW139" s="31"/>
      <c r="AX139" s="31"/>
      <c r="AY139" s="74"/>
    </row>
    <row r="140" spans="3:51">
      <c r="C140" s="177" t="s">
        <v>15</v>
      </c>
      <c r="D140" s="4">
        <v>0.67</v>
      </c>
      <c r="E140" s="191" t="s">
        <v>196</v>
      </c>
      <c r="I140" s="53">
        <v>135</v>
      </c>
      <c r="J140" s="31">
        <f t="shared" si="108"/>
        <v>0</v>
      </c>
      <c r="K140" s="31">
        <f t="shared" si="109"/>
        <v>0</v>
      </c>
      <c r="L140" s="31">
        <f t="shared" si="110"/>
        <v>0</v>
      </c>
      <c r="M140" s="31">
        <f t="shared" si="111"/>
        <v>0</v>
      </c>
      <c r="N140" s="31">
        <f t="shared" si="88"/>
        <v>0</v>
      </c>
      <c r="O140" s="32">
        <f t="shared" si="89"/>
        <v>0</v>
      </c>
      <c r="P140" s="53">
        <v>135</v>
      </c>
      <c r="Q140" s="31">
        <f t="shared" si="103"/>
        <v>0</v>
      </c>
      <c r="R140" s="31">
        <f t="shared" si="112"/>
        <v>0</v>
      </c>
      <c r="S140" s="31">
        <f t="shared" si="113"/>
        <v>0</v>
      </c>
      <c r="T140" s="31">
        <f t="shared" si="90"/>
        <v>0</v>
      </c>
      <c r="U140" s="31">
        <f t="shared" si="104"/>
        <v>0</v>
      </c>
      <c r="V140" s="31">
        <f t="shared" si="91"/>
        <v>0</v>
      </c>
      <c r="W140" s="31">
        <v>0</v>
      </c>
      <c r="X140" s="31">
        <f t="shared" si="92"/>
        <v>0</v>
      </c>
      <c r="Y140" s="36">
        <f t="shared" si="93"/>
        <v>0</v>
      </c>
      <c r="AA140" s="69">
        <v>135</v>
      </c>
      <c r="AB140" s="31">
        <f t="shared" si="94"/>
        <v>0</v>
      </c>
      <c r="AC140" s="212">
        <f t="shared" si="95"/>
        <v>0</v>
      </c>
      <c r="AD140" s="99">
        <f t="shared" si="96"/>
        <v>0</v>
      </c>
      <c r="AE140" s="99">
        <f t="shared" si="97"/>
        <v>0</v>
      </c>
      <c r="AF140" s="197">
        <f t="shared" si="105"/>
        <v>0</v>
      </c>
      <c r="AG140" s="197">
        <f t="shared" si="106"/>
        <v>0</v>
      </c>
      <c r="AH140" s="197">
        <f t="shared" si="107"/>
        <v>0</v>
      </c>
      <c r="AI140" s="202">
        <f t="shared" si="74"/>
        <v>0</v>
      </c>
      <c r="AK140" s="69">
        <v>135</v>
      </c>
      <c r="AL140" s="31">
        <f t="shared" si="98"/>
        <v>0</v>
      </c>
      <c r="AM140" s="31">
        <f t="shared" si="99"/>
        <v>0</v>
      </c>
      <c r="AN140" s="31">
        <f t="shared" si="100"/>
        <v>0</v>
      </c>
      <c r="AO140" s="31">
        <f t="shared" si="101"/>
        <v>0</v>
      </c>
      <c r="AP140" s="31">
        <f t="shared" si="102"/>
        <v>0</v>
      </c>
      <c r="AQ140" s="197">
        <f t="shared" si="81"/>
        <v>0</v>
      </c>
      <c r="AR140" s="197">
        <f t="shared" si="82"/>
        <v>0</v>
      </c>
      <c r="AS140" s="197">
        <f t="shared" si="83"/>
        <v>0</v>
      </c>
      <c r="AT140" s="197">
        <f t="shared" si="84"/>
        <v>0</v>
      </c>
      <c r="AU140" s="31"/>
      <c r="AV140" s="31"/>
      <c r="AW140" s="31"/>
      <c r="AX140" s="31"/>
      <c r="AY140" s="74"/>
    </row>
    <row r="141" spans="3:51">
      <c r="C141" s="177" t="s">
        <v>16</v>
      </c>
      <c r="D141" s="4">
        <v>0.7</v>
      </c>
      <c r="E141" s="191" t="s">
        <v>196</v>
      </c>
      <c r="I141" s="53">
        <v>136</v>
      </c>
      <c r="J141" s="31">
        <f t="shared" si="108"/>
        <v>0</v>
      </c>
      <c r="K141" s="31">
        <f t="shared" si="109"/>
        <v>0</v>
      </c>
      <c r="L141" s="31">
        <f t="shared" si="110"/>
        <v>0</v>
      </c>
      <c r="M141" s="31">
        <f t="shared" si="111"/>
        <v>0</v>
      </c>
      <c r="N141" s="31">
        <f t="shared" si="88"/>
        <v>0</v>
      </c>
      <c r="O141" s="32">
        <f t="shared" si="89"/>
        <v>0</v>
      </c>
      <c r="P141" s="53">
        <v>136</v>
      </c>
      <c r="Q141" s="31">
        <f t="shared" si="103"/>
        <v>0</v>
      </c>
      <c r="R141" s="31">
        <f t="shared" si="112"/>
        <v>0</v>
      </c>
      <c r="S141" s="31">
        <f t="shared" si="113"/>
        <v>0</v>
      </c>
      <c r="T141" s="31">
        <f t="shared" si="90"/>
        <v>0</v>
      </c>
      <c r="U141" s="31">
        <f t="shared" si="104"/>
        <v>0</v>
      </c>
      <c r="V141" s="31">
        <f t="shared" si="91"/>
        <v>0</v>
      </c>
      <c r="W141" s="31">
        <v>0</v>
      </c>
      <c r="X141" s="31">
        <f t="shared" si="92"/>
        <v>0</v>
      </c>
      <c r="Y141" s="36">
        <f t="shared" si="93"/>
        <v>0</v>
      </c>
      <c r="AA141" s="69">
        <v>136</v>
      </c>
      <c r="AB141" s="31">
        <f t="shared" si="94"/>
        <v>0</v>
      </c>
      <c r="AC141" s="212">
        <f t="shared" si="95"/>
        <v>0</v>
      </c>
      <c r="AD141" s="99">
        <f t="shared" si="96"/>
        <v>0</v>
      </c>
      <c r="AE141" s="99">
        <f t="shared" si="97"/>
        <v>0</v>
      </c>
      <c r="AF141" s="197">
        <f t="shared" si="105"/>
        <v>0</v>
      </c>
      <c r="AG141" s="197">
        <f t="shared" si="106"/>
        <v>0</v>
      </c>
      <c r="AH141" s="197">
        <f t="shared" si="107"/>
        <v>0</v>
      </c>
      <c r="AI141" s="202">
        <f t="shared" si="74"/>
        <v>0</v>
      </c>
      <c r="AK141" s="69">
        <v>136</v>
      </c>
      <c r="AL141" s="31">
        <f t="shared" si="98"/>
        <v>0</v>
      </c>
      <c r="AM141" s="31">
        <f t="shared" si="99"/>
        <v>0</v>
      </c>
      <c r="AN141" s="31">
        <f t="shared" si="100"/>
        <v>0</v>
      </c>
      <c r="AO141" s="31">
        <f t="shared" si="101"/>
        <v>0</v>
      </c>
      <c r="AP141" s="31">
        <f t="shared" si="102"/>
        <v>0</v>
      </c>
      <c r="AQ141" s="197">
        <f t="shared" si="81"/>
        <v>0</v>
      </c>
      <c r="AR141" s="197">
        <f t="shared" si="82"/>
        <v>0</v>
      </c>
      <c r="AS141" s="197">
        <f t="shared" si="83"/>
        <v>0</v>
      </c>
      <c r="AT141" s="197">
        <f t="shared" si="84"/>
        <v>0</v>
      </c>
      <c r="AU141" s="31"/>
      <c r="AV141" s="31"/>
      <c r="AW141" s="31"/>
      <c r="AX141" s="31"/>
      <c r="AY141" s="74"/>
    </row>
    <row r="142" spans="3:51">
      <c r="C142" s="177" t="s">
        <v>17</v>
      </c>
      <c r="D142" s="4">
        <v>0.54</v>
      </c>
      <c r="E142" s="191" t="s">
        <v>196</v>
      </c>
      <c r="I142" s="53">
        <v>137</v>
      </c>
      <c r="J142" s="31">
        <f t="shared" si="108"/>
        <v>0</v>
      </c>
      <c r="K142" s="31">
        <f t="shared" si="109"/>
        <v>0</v>
      </c>
      <c r="L142" s="31">
        <f t="shared" si="110"/>
        <v>0</v>
      </c>
      <c r="M142" s="31">
        <f t="shared" si="111"/>
        <v>0</v>
      </c>
      <c r="N142" s="31">
        <f t="shared" si="88"/>
        <v>0</v>
      </c>
      <c r="O142" s="32">
        <f t="shared" si="89"/>
        <v>0</v>
      </c>
      <c r="P142" s="53">
        <v>137</v>
      </c>
      <c r="Q142" s="31">
        <f t="shared" si="103"/>
        <v>0</v>
      </c>
      <c r="R142" s="31">
        <f t="shared" si="112"/>
        <v>0</v>
      </c>
      <c r="S142" s="31">
        <f t="shared" si="113"/>
        <v>0</v>
      </c>
      <c r="T142" s="31">
        <f t="shared" si="90"/>
        <v>0</v>
      </c>
      <c r="U142" s="31">
        <f t="shared" si="104"/>
        <v>0</v>
      </c>
      <c r="V142" s="31">
        <f t="shared" si="91"/>
        <v>0</v>
      </c>
      <c r="W142" s="31">
        <v>0</v>
      </c>
      <c r="X142" s="31">
        <f t="shared" si="92"/>
        <v>0</v>
      </c>
      <c r="Y142" s="36">
        <f t="shared" si="93"/>
        <v>0</v>
      </c>
      <c r="AA142" s="69">
        <v>137</v>
      </c>
      <c r="AB142" s="31">
        <f t="shared" si="94"/>
        <v>0</v>
      </c>
      <c r="AC142" s="212">
        <f t="shared" si="95"/>
        <v>0</v>
      </c>
      <c r="AD142" s="99">
        <f t="shared" si="96"/>
        <v>0</v>
      </c>
      <c r="AE142" s="99">
        <f t="shared" si="97"/>
        <v>0</v>
      </c>
      <c r="AF142" s="197">
        <f t="shared" si="105"/>
        <v>0</v>
      </c>
      <c r="AG142" s="197">
        <f t="shared" si="106"/>
        <v>0</v>
      </c>
      <c r="AH142" s="197">
        <f t="shared" si="107"/>
        <v>0</v>
      </c>
      <c r="AI142" s="202">
        <f t="shared" si="74"/>
        <v>0</v>
      </c>
      <c r="AK142" s="69">
        <v>137</v>
      </c>
      <c r="AL142" s="31">
        <f t="shared" si="98"/>
        <v>0</v>
      </c>
      <c r="AM142" s="31">
        <f t="shared" si="99"/>
        <v>0</v>
      </c>
      <c r="AN142" s="31">
        <f t="shared" si="100"/>
        <v>0</v>
      </c>
      <c r="AO142" s="31">
        <f t="shared" si="101"/>
        <v>0</v>
      </c>
      <c r="AP142" s="31">
        <f t="shared" si="102"/>
        <v>0</v>
      </c>
      <c r="AQ142" s="197">
        <f t="shared" si="81"/>
        <v>0</v>
      </c>
      <c r="AR142" s="197">
        <f t="shared" si="82"/>
        <v>0</v>
      </c>
      <c r="AS142" s="197">
        <f t="shared" si="83"/>
        <v>0</v>
      </c>
      <c r="AT142" s="197">
        <f t="shared" si="84"/>
        <v>0</v>
      </c>
      <c r="AU142" s="31"/>
      <c r="AV142" s="31"/>
      <c r="AW142" s="31"/>
      <c r="AX142" s="31"/>
      <c r="AY142" s="74"/>
    </row>
    <row r="143" spans="3:51">
      <c r="C143" s="177" t="s">
        <v>18</v>
      </c>
      <c r="D143" s="4">
        <v>0.65</v>
      </c>
      <c r="E143" s="191" t="s">
        <v>196</v>
      </c>
      <c r="I143" s="53">
        <v>138</v>
      </c>
      <c r="J143" s="31">
        <f t="shared" si="108"/>
        <v>0</v>
      </c>
      <c r="K143" s="31">
        <f t="shared" si="109"/>
        <v>0</v>
      </c>
      <c r="L143" s="31">
        <f t="shared" si="110"/>
        <v>0</v>
      </c>
      <c r="M143" s="31">
        <f t="shared" si="111"/>
        <v>0</v>
      </c>
      <c r="N143" s="31">
        <f t="shared" si="88"/>
        <v>0</v>
      </c>
      <c r="O143" s="32">
        <f t="shared" si="89"/>
        <v>0</v>
      </c>
      <c r="P143" s="53">
        <v>138</v>
      </c>
      <c r="Q143" s="31">
        <f t="shared" si="103"/>
        <v>0</v>
      </c>
      <c r="R143" s="31">
        <f t="shared" si="112"/>
        <v>0</v>
      </c>
      <c r="S143" s="31">
        <f t="shared" si="113"/>
        <v>0</v>
      </c>
      <c r="T143" s="31">
        <f t="shared" si="90"/>
        <v>0</v>
      </c>
      <c r="U143" s="31">
        <f t="shared" si="104"/>
        <v>0</v>
      </c>
      <c r="V143" s="31">
        <f t="shared" si="91"/>
        <v>0</v>
      </c>
      <c r="W143" s="31">
        <v>0</v>
      </c>
      <c r="X143" s="31">
        <f t="shared" si="92"/>
        <v>0</v>
      </c>
      <c r="Y143" s="36">
        <f t="shared" si="93"/>
        <v>0</v>
      </c>
      <c r="AA143" s="69">
        <v>138</v>
      </c>
      <c r="AB143" s="31">
        <f t="shared" si="94"/>
        <v>0</v>
      </c>
      <c r="AC143" s="212">
        <f t="shared" si="95"/>
        <v>0</v>
      </c>
      <c r="AD143" s="99">
        <f t="shared" si="96"/>
        <v>0</v>
      </c>
      <c r="AE143" s="99">
        <f t="shared" si="97"/>
        <v>0</v>
      </c>
      <c r="AF143" s="197">
        <f t="shared" si="105"/>
        <v>0</v>
      </c>
      <c r="AG143" s="197">
        <f t="shared" si="106"/>
        <v>0</v>
      </c>
      <c r="AH143" s="197">
        <f t="shared" si="107"/>
        <v>0</v>
      </c>
      <c r="AI143" s="202">
        <f t="shared" si="74"/>
        <v>0</v>
      </c>
      <c r="AK143" s="69">
        <v>138</v>
      </c>
      <c r="AL143" s="31">
        <f t="shared" si="98"/>
        <v>0</v>
      </c>
      <c r="AM143" s="31">
        <f t="shared" si="99"/>
        <v>0</v>
      </c>
      <c r="AN143" s="31">
        <f t="shared" si="100"/>
        <v>0</v>
      </c>
      <c r="AO143" s="31">
        <f t="shared" si="101"/>
        <v>0</v>
      </c>
      <c r="AP143" s="31">
        <f t="shared" si="102"/>
        <v>0</v>
      </c>
      <c r="AQ143" s="197">
        <f t="shared" si="81"/>
        <v>0</v>
      </c>
      <c r="AR143" s="197">
        <f t="shared" si="82"/>
        <v>0</v>
      </c>
      <c r="AS143" s="197">
        <f t="shared" si="83"/>
        <v>0</v>
      </c>
      <c r="AT143" s="197">
        <f t="shared" si="84"/>
        <v>0</v>
      </c>
      <c r="AU143" s="31"/>
      <c r="AV143" s="31"/>
      <c r="AW143" s="31"/>
      <c r="AX143" s="31"/>
      <c r="AY143" s="74"/>
    </row>
    <row r="144" spans="3:51">
      <c r="C144" s="177" t="s">
        <v>19</v>
      </c>
      <c r="D144" s="4">
        <v>0.56000000000000005</v>
      </c>
      <c r="E144" s="191" t="s">
        <v>196</v>
      </c>
      <c r="I144" s="53">
        <v>139</v>
      </c>
      <c r="J144" s="31">
        <f t="shared" si="108"/>
        <v>0</v>
      </c>
      <c r="K144" s="31">
        <f t="shared" si="109"/>
        <v>0</v>
      </c>
      <c r="L144" s="31">
        <f t="shared" si="110"/>
        <v>0</v>
      </c>
      <c r="M144" s="31">
        <f t="shared" si="111"/>
        <v>0</v>
      </c>
      <c r="N144" s="31">
        <f t="shared" si="88"/>
        <v>0</v>
      </c>
      <c r="O144" s="32">
        <f t="shared" si="89"/>
        <v>0</v>
      </c>
      <c r="P144" s="53">
        <v>139</v>
      </c>
      <c r="Q144" s="31">
        <f t="shared" si="103"/>
        <v>0</v>
      </c>
      <c r="R144" s="31">
        <f t="shared" si="112"/>
        <v>0</v>
      </c>
      <c r="S144" s="31">
        <f t="shared" si="113"/>
        <v>0</v>
      </c>
      <c r="T144" s="31">
        <f t="shared" si="90"/>
        <v>0</v>
      </c>
      <c r="U144" s="31">
        <f t="shared" si="104"/>
        <v>0</v>
      </c>
      <c r="V144" s="31">
        <f t="shared" si="91"/>
        <v>0</v>
      </c>
      <c r="W144" s="31">
        <v>0</v>
      </c>
      <c r="X144" s="31">
        <f t="shared" si="92"/>
        <v>0</v>
      </c>
      <c r="Y144" s="36">
        <f t="shared" si="93"/>
        <v>0</v>
      </c>
      <c r="AA144" s="69">
        <v>139</v>
      </c>
      <c r="AB144" s="31">
        <f t="shared" si="94"/>
        <v>0</v>
      </c>
      <c r="AC144" s="212">
        <f t="shared" si="95"/>
        <v>0</v>
      </c>
      <c r="AD144" s="99">
        <f t="shared" si="96"/>
        <v>0</v>
      </c>
      <c r="AE144" s="99">
        <f t="shared" si="97"/>
        <v>0</v>
      </c>
      <c r="AF144" s="197">
        <f t="shared" si="105"/>
        <v>0</v>
      </c>
      <c r="AG144" s="197">
        <f t="shared" si="106"/>
        <v>0</v>
      </c>
      <c r="AH144" s="197">
        <f t="shared" si="107"/>
        <v>0</v>
      </c>
      <c r="AI144" s="202">
        <f t="shared" si="74"/>
        <v>0</v>
      </c>
      <c r="AK144" s="69">
        <v>139</v>
      </c>
      <c r="AL144" s="31">
        <f t="shared" si="98"/>
        <v>0</v>
      </c>
      <c r="AM144" s="31">
        <f t="shared" si="99"/>
        <v>0</v>
      </c>
      <c r="AN144" s="31">
        <f t="shared" si="100"/>
        <v>0</v>
      </c>
      <c r="AO144" s="31">
        <f t="shared" si="101"/>
        <v>0</v>
      </c>
      <c r="AP144" s="31">
        <f t="shared" si="102"/>
        <v>0</v>
      </c>
      <c r="AQ144" s="197">
        <f t="shared" si="81"/>
        <v>0</v>
      </c>
      <c r="AR144" s="197">
        <f t="shared" si="82"/>
        <v>0</v>
      </c>
      <c r="AS144" s="197">
        <f t="shared" si="83"/>
        <v>0</v>
      </c>
      <c r="AT144" s="197">
        <f t="shared" si="84"/>
        <v>0</v>
      </c>
      <c r="AU144" s="31"/>
      <c r="AV144" s="31"/>
      <c r="AW144" s="31"/>
      <c r="AX144" s="31"/>
      <c r="AY144" s="74"/>
    </row>
    <row r="145" spans="3:51">
      <c r="C145" s="177" t="s">
        <v>20</v>
      </c>
      <c r="D145" s="221">
        <v>0.57899999999999996</v>
      </c>
      <c r="E145" s="191" t="s">
        <v>196</v>
      </c>
      <c r="I145" s="53">
        <v>140</v>
      </c>
      <c r="J145" s="31">
        <f t="shared" si="108"/>
        <v>0</v>
      </c>
      <c r="K145" s="31">
        <f t="shared" si="109"/>
        <v>0</v>
      </c>
      <c r="L145" s="31">
        <f t="shared" si="110"/>
        <v>0</v>
      </c>
      <c r="M145" s="31">
        <f t="shared" si="111"/>
        <v>0</v>
      </c>
      <c r="N145" s="31">
        <f t="shared" si="88"/>
        <v>0</v>
      </c>
      <c r="O145" s="32">
        <f t="shared" si="89"/>
        <v>0</v>
      </c>
      <c r="P145" s="53">
        <v>140</v>
      </c>
      <c r="Q145" s="31">
        <f t="shared" si="103"/>
        <v>0</v>
      </c>
      <c r="R145" s="31">
        <f t="shared" si="112"/>
        <v>0</v>
      </c>
      <c r="S145" s="31">
        <f t="shared" si="113"/>
        <v>0</v>
      </c>
      <c r="T145" s="31">
        <f t="shared" si="90"/>
        <v>0</v>
      </c>
      <c r="U145" s="31">
        <f t="shared" si="104"/>
        <v>0</v>
      </c>
      <c r="V145" s="31">
        <f t="shared" si="91"/>
        <v>0</v>
      </c>
      <c r="W145" s="31">
        <v>0</v>
      </c>
      <c r="X145" s="31">
        <f t="shared" si="92"/>
        <v>0</v>
      </c>
      <c r="Y145" s="36">
        <f t="shared" si="93"/>
        <v>0</v>
      </c>
      <c r="AA145" s="69">
        <v>140</v>
      </c>
      <c r="AB145" s="31">
        <f t="shared" si="94"/>
        <v>0</v>
      </c>
      <c r="AC145" s="212">
        <f t="shared" si="95"/>
        <v>0</v>
      </c>
      <c r="AD145" s="99">
        <f t="shared" si="96"/>
        <v>0</v>
      </c>
      <c r="AE145" s="99">
        <f t="shared" si="97"/>
        <v>0</v>
      </c>
      <c r="AF145" s="197">
        <f t="shared" si="105"/>
        <v>0</v>
      </c>
      <c r="AG145" s="197">
        <f t="shared" si="106"/>
        <v>0</v>
      </c>
      <c r="AH145" s="197">
        <f t="shared" si="107"/>
        <v>0</v>
      </c>
      <c r="AI145" s="202">
        <f t="shared" si="74"/>
        <v>0</v>
      </c>
      <c r="AK145" s="69">
        <v>140</v>
      </c>
      <c r="AL145" s="31">
        <f t="shared" si="98"/>
        <v>0</v>
      </c>
      <c r="AM145" s="31">
        <f t="shared" si="99"/>
        <v>0</v>
      </c>
      <c r="AN145" s="31">
        <f t="shared" si="100"/>
        <v>0</v>
      </c>
      <c r="AO145" s="31">
        <f t="shared" si="101"/>
        <v>0</v>
      </c>
      <c r="AP145" s="31">
        <f t="shared" si="102"/>
        <v>0</v>
      </c>
      <c r="AQ145" s="197">
        <f t="shared" si="81"/>
        <v>0</v>
      </c>
      <c r="AR145" s="197">
        <f t="shared" si="82"/>
        <v>0</v>
      </c>
      <c r="AS145" s="197">
        <f t="shared" si="83"/>
        <v>0</v>
      </c>
      <c r="AT145" s="197">
        <f t="shared" si="84"/>
        <v>0</v>
      </c>
      <c r="AU145" s="31"/>
      <c r="AV145" s="31"/>
      <c r="AW145" s="31"/>
      <c r="AX145" s="31"/>
      <c r="AY145" s="74"/>
    </row>
    <row r="146" spans="3:51">
      <c r="C146" s="177" t="s">
        <v>21</v>
      </c>
      <c r="D146" s="4">
        <v>0.64</v>
      </c>
      <c r="E146" s="191" t="s">
        <v>196</v>
      </c>
      <c r="I146" s="53">
        <v>141</v>
      </c>
      <c r="J146" s="31">
        <f t="shared" si="108"/>
        <v>0</v>
      </c>
      <c r="K146" s="31">
        <f t="shared" si="109"/>
        <v>0</v>
      </c>
      <c r="L146" s="31">
        <f t="shared" si="110"/>
        <v>0</v>
      </c>
      <c r="M146" s="31">
        <f t="shared" si="111"/>
        <v>0</v>
      </c>
      <c r="N146" s="31">
        <f t="shared" si="88"/>
        <v>0</v>
      </c>
      <c r="O146" s="32">
        <f t="shared" si="89"/>
        <v>0</v>
      </c>
      <c r="P146" s="53">
        <v>141</v>
      </c>
      <c r="Q146" s="31">
        <f t="shared" si="103"/>
        <v>0</v>
      </c>
      <c r="R146" s="31">
        <f t="shared" si="112"/>
        <v>0</v>
      </c>
      <c r="S146" s="31">
        <f t="shared" si="113"/>
        <v>0</v>
      </c>
      <c r="T146" s="31">
        <f t="shared" si="90"/>
        <v>0</v>
      </c>
      <c r="U146" s="31">
        <f t="shared" si="104"/>
        <v>0</v>
      </c>
      <c r="V146" s="31">
        <f t="shared" si="91"/>
        <v>0</v>
      </c>
      <c r="W146" s="31">
        <v>0</v>
      </c>
      <c r="X146" s="31">
        <f t="shared" si="92"/>
        <v>0</v>
      </c>
      <c r="Y146" s="36">
        <f t="shared" si="93"/>
        <v>0</v>
      </c>
      <c r="AA146" s="69">
        <v>141</v>
      </c>
      <c r="AB146" s="31">
        <f t="shared" si="94"/>
        <v>0</v>
      </c>
      <c r="AC146" s="212">
        <f t="shared" si="95"/>
        <v>0</v>
      </c>
      <c r="AD146" s="99">
        <f t="shared" si="96"/>
        <v>0</v>
      </c>
      <c r="AE146" s="99">
        <f t="shared" si="97"/>
        <v>0</v>
      </c>
      <c r="AF146" s="197">
        <f t="shared" si="105"/>
        <v>0</v>
      </c>
      <c r="AG146" s="197">
        <f t="shared" si="106"/>
        <v>0</v>
      </c>
      <c r="AH146" s="197">
        <f t="shared" si="107"/>
        <v>0</v>
      </c>
      <c r="AI146" s="202">
        <f t="shared" si="74"/>
        <v>0</v>
      </c>
      <c r="AK146" s="69">
        <v>141</v>
      </c>
      <c r="AL146" s="31">
        <f t="shared" si="98"/>
        <v>0</v>
      </c>
      <c r="AM146" s="31">
        <f t="shared" si="99"/>
        <v>0</v>
      </c>
      <c r="AN146" s="31">
        <f t="shared" si="100"/>
        <v>0</v>
      </c>
      <c r="AO146" s="31">
        <f t="shared" si="101"/>
        <v>0</v>
      </c>
      <c r="AP146" s="31">
        <f t="shared" si="102"/>
        <v>0</v>
      </c>
      <c r="AQ146" s="197">
        <f t="shared" si="81"/>
        <v>0</v>
      </c>
      <c r="AR146" s="197">
        <f t="shared" si="82"/>
        <v>0</v>
      </c>
      <c r="AS146" s="197">
        <f t="shared" si="83"/>
        <v>0</v>
      </c>
      <c r="AT146" s="197">
        <f t="shared" si="84"/>
        <v>0</v>
      </c>
      <c r="AU146" s="31"/>
      <c r="AV146" s="31"/>
      <c r="AW146" s="31"/>
      <c r="AX146" s="31"/>
      <c r="AY146" s="74"/>
    </row>
    <row r="147" spans="3:51">
      <c r="C147" s="177" t="s">
        <v>22</v>
      </c>
      <c r="D147" s="4">
        <v>0.73</v>
      </c>
      <c r="E147" s="191" t="s">
        <v>196</v>
      </c>
      <c r="I147" s="53">
        <v>142</v>
      </c>
      <c r="J147" s="31">
        <f t="shared" si="108"/>
        <v>0</v>
      </c>
      <c r="K147" s="31">
        <f t="shared" si="109"/>
        <v>0</v>
      </c>
      <c r="L147" s="31">
        <f t="shared" si="110"/>
        <v>0</v>
      </c>
      <c r="M147" s="31">
        <f t="shared" si="111"/>
        <v>0</v>
      </c>
      <c r="N147" s="31">
        <f t="shared" si="88"/>
        <v>0</v>
      </c>
      <c r="O147" s="32">
        <f t="shared" si="89"/>
        <v>0</v>
      </c>
      <c r="P147" s="53">
        <v>142</v>
      </c>
      <c r="Q147" s="31">
        <f t="shared" si="103"/>
        <v>0</v>
      </c>
      <c r="R147" s="31">
        <f t="shared" si="112"/>
        <v>0</v>
      </c>
      <c r="S147" s="31">
        <f t="shared" si="113"/>
        <v>0</v>
      </c>
      <c r="T147" s="31">
        <f t="shared" si="90"/>
        <v>0</v>
      </c>
      <c r="U147" s="31">
        <f t="shared" si="104"/>
        <v>0</v>
      </c>
      <c r="V147" s="31">
        <f t="shared" si="91"/>
        <v>0</v>
      </c>
      <c r="W147" s="31">
        <v>0</v>
      </c>
      <c r="X147" s="31">
        <f t="shared" si="92"/>
        <v>0</v>
      </c>
      <c r="Y147" s="36">
        <f t="shared" si="93"/>
        <v>0</v>
      </c>
      <c r="AA147" s="69">
        <v>142</v>
      </c>
      <c r="AB147" s="31">
        <f t="shared" si="94"/>
        <v>0</v>
      </c>
      <c r="AC147" s="212">
        <f t="shared" si="95"/>
        <v>0</v>
      </c>
      <c r="AD147" s="99">
        <f t="shared" si="96"/>
        <v>0</v>
      </c>
      <c r="AE147" s="99">
        <f t="shared" si="97"/>
        <v>0</v>
      </c>
      <c r="AF147" s="197">
        <f t="shared" si="105"/>
        <v>0</v>
      </c>
      <c r="AG147" s="197">
        <f t="shared" si="106"/>
        <v>0</v>
      </c>
      <c r="AH147" s="197">
        <f t="shared" si="107"/>
        <v>0</v>
      </c>
      <c r="AI147" s="202">
        <f t="shared" si="74"/>
        <v>0</v>
      </c>
      <c r="AK147" s="69">
        <v>142</v>
      </c>
      <c r="AL147" s="31">
        <f t="shared" si="98"/>
        <v>0</v>
      </c>
      <c r="AM147" s="31">
        <f t="shared" si="99"/>
        <v>0</v>
      </c>
      <c r="AN147" s="31">
        <f t="shared" si="100"/>
        <v>0</v>
      </c>
      <c r="AO147" s="31">
        <f t="shared" si="101"/>
        <v>0</v>
      </c>
      <c r="AP147" s="31">
        <f t="shared" si="102"/>
        <v>0</v>
      </c>
      <c r="AQ147" s="197">
        <f t="shared" si="81"/>
        <v>0</v>
      </c>
      <c r="AR147" s="197">
        <f t="shared" si="82"/>
        <v>0</v>
      </c>
      <c r="AS147" s="197">
        <f t="shared" si="83"/>
        <v>0</v>
      </c>
      <c r="AT147" s="197">
        <f t="shared" si="84"/>
        <v>0</v>
      </c>
      <c r="AU147" s="31"/>
      <c r="AV147" s="31"/>
      <c r="AW147" s="31"/>
      <c r="AX147" s="31"/>
      <c r="AY147" s="74"/>
    </row>
    <row r="148" spans="3:51">
      <c r="C148" s="177" t="s">
        <v>23</v>
      </c>
      <c r="D148" s="4">
        <v>0.56000000000000005</v>
      </c>
      <c r="E148" s="191" t="s">
        <v>196</v>
      </c>
      <c r="I148" s="53">
        <v>143</v>
      </c>
      <c r="J148" s="31">
        <f t="shared" si="108"/>
        <v>0</v>
      </c>
      <c r="K148" s="31">
        <f t="shared" si="109"/>
        <v>0</v>
      </c>
      <c r="L148" s="31">
        <f t="shared" si="110"/>
        <v>0</v>
      </c>
      <c r="M148" s="31">
        <f t="shared" si="111"/>
        <v>0</v>
      </c>
      <c r="N148" s="31">
        <f t="shared" si="88"/>
        <v>0</v>
      </c>
      <c r="O148" s="32">
        <f t="shared" si="89"/>
        <v>0</v>
      </c>
      <c r="P148" s="53">
        <v>143</v>
      </c>
      <c r="Q148" s="31">
        <f t="shared" si="103"/>
        <v>0</v>
      </c>
      <c r="R148" s="31">
        <f t="shared" si="112"/>
        <v>0</v>
      </c>
      <c r="S148" s="31">
        <f t="shared" si="113"/>
        <v>0</v>
      </c>
      <c r="T148" s="31">
        <f t="shared" si="90"/>
        <v>0</v>
      </c>
      <c r="U148" s="31">
        <f t="shared" si="104"/>
        <v>0</v>
      </c>
      <c r="V148" s="31">
        <f t="shared" si="91"/>
        <v>0</v>
      </c>
      <c r="W148" s="31">
        <v>0</v>
      </c>
      <c r="X148" s="31">
        <f t="shared" si="92"/>
        <v>0</v>
      </c>
      <c r="Y148" s="36">
        <f t="shared" si="93"/>
        <v>0</v>
      </c>
      <c r="AA148" s="69">
        <v>143</v>
      </c>
      <c r="AB148" s="31">
        <f t="shared" si="94"/>
        <v>0</v>
      </c>
      <c r="AC148" s="212">
        <f t="shared" si="95"/>
        <v>0</v>
      </c>
      <c r="AD148" s="99">
        <f t="shared" si="96"/>
        <v>0</v>
      </c>
      <c r="AE148" s="99">
        <f t="shared" si="97"/>
        <v>0</v>
      </c>
      <c r="AF148" s="197">
        <f t="shared" si="105"/>
        <v>0</v>
      </c>
      <c r="AG148" s="197">
        <f t="shared" si="106"/>
        <v>0</v>
      </c>
      <c r="AH148" s="197">
        <f t="shared" si="107"/>
        <v>0</v>
      </c>
      <c r="AI148" s="202">
        <f t="shared" si="74"/>
        <v>0</v>
      </c>
      <c r="AK148" s="69">
        <v>143</v>
      </c>
      <c r="AL148" s="31">
        <f t="shared" si="98"/>
        <v>0</v>
      </c>
      <c r="AM148" s="31">
        <f t="shared" si="99"/>
        <v>0</v>
      </c>
      <c r="AN148" s="31">
        <f t="shared" si="100"/>
        <v>0</v>
      </c>
      <c r="AO148" s="31">
        <f t="shared" si="101"/>
        <v>0</v>
      </c>
      <c r="AP148" s="31">
        <f t="shared" si="102"/>
        <v>0</v>
      </c>
      <c r="AQ148" s="197">
        <f t="shared" si="81"/>
        <v>0</v>
      </c>
      <c r="AR148" s="197">
        <f t="shared" si="82"/>
        <v>0</v>
      </c>
      <c r="AS148" s="197">
        <f t="shared" si="83"/>
        <v>0</v>
      </c>
      <c r="AT148" s="197">
        <f t="shared" si="84"/>
        <v>0</v>
      </c>
      <c r="AU148" s="31"/>
      <c r="AV148" s="31"/>
      <c r="AW148" s="31"/>
      <c r="AX148" s="31"/>
      <c r="AY148" s="74"/>
    </row>
    <row r="149" spans="3:51">
      <c r="C149" s="177" t="s">
        <v>24</v>
      </c>
      <c r="D149" s="4">
        <v>0.74</v>
      </c>
      <c r="E149" s="191" t="s">
        <v>196</v>
      </c>
      <c r="I149" s="53">
        <v>144</v>
      </c>
      <c r="J149" s="31">
        <f t="shared" si="108"/>
        <v>0</v>
      </c>
      <c r="K149" s="31">
        <f t="shared" si="109"/>
        <v>0</v>
      </c>
      <c r="L149" s="31">
        <f t="shared" si="110"/>
        <v>0</v>
      </c>
      <c r="M149" s="31">
        <f t="shared" si="111"/>
        <v>0</v>
      </c>
      <c r="N149" s="31">
        <f t="shared" si="88"/>
        <v>0</v>
      </c>
      <c r="O149" s="32">
        <f t="shared" si="89"/>
        <v>0</v>
      </c>
      <c r="P149" s="53">
        <v>144</v>
      </c>
      <c r="Q149" s="31">
        <f t="shared" si="103"/>
        <v>0</v>
      </c>
      <c r="R149" s="31">
        <f t="shared" si="112"/>
        <v>0</v>
      </c>
      <c r="S149" s="31">
        <f t="shared" si="113"/>
        <v>0</v>
      </c>
      <c r="T149" s="31">
        <f t="shared" si="90"/>
        <v>0</v>
      </c>
      <c r="U149" s="31">
        <f t="shared" si="104"/>
        <v>0</v>
      </c>
      <c r="V149" s="31">
        <f t="shared" si="91"/>
        <v>0</v>
      </c>
      <c r="W149" s="31">
        <v>0</v>
      </c>
      <c r="X149" s="31">
        <f t="shared" si="92"/>
        <v>0</v>
      </c>
      <c r="Y149" s="36">
        <f t="shared" si="93"/>
        <v>0</v>
      </c>
      <c r="AA149" s="69">
        <v>144</v>
      </c>
      <c r="AB149" s="31">
        <f t="shared" si="94"/>
        <v>0</v>
      </c>
      <c r="AC149" s="212">
        <f t="shared" si="95"/>
        <v>0</v>
      </c>
      <c r="AD149" s="99">
        <f t="shared" si="96"/>
        <v>0</v>
      </c>
      <c r="AE149" s="99">
        <f t="shared" si="97"/>
        <v>0</v>
      </c>
      <c r="AF149" s="197">
        <f t="shared" si="105"/>
        <v>0</v>
      </c>
      <c r="AG149" s="197">
        <f t="shared" si="106"/>
        <v>0</v>
      </c>
      <c r="AH149" s="197">
        <f t="shared" si="107"/>
        <v>0</v>
      </c>
      <c r="AI149" s="202">
        <f t="shared" si="74"/>
        <v>0</v>
      </c>
      <c r="AK149" s="69">
        <v>144</v>
      </c>
      <c r="AL149" s="31">
        <f t="shared" si="98"/>
        <v>0</v>
      </c>
      <c r="AM149" s="31">
        <f t="shared" si="99"/>
        <v>0</v>
      </c>
      <c r="AN149" s="31">
        <f t="shared" si="100"/>
        <v>0</v>
      </c>
      <c r="AO149" s="31">
        <f t="shared" si="101"/>
        <v>0</v>
      </c>
      <c r="AP149" s="31">
        <f t="shared" si="102"/>
        <v>0</v>
      </c>
      <c r="AQ149" s="197">
        <f t="shared" si="81"/>
        <v>0</v>
      </c>
      <c r="AR149" s="197">
        <f t="shared" si="82"/>
        <v>0</v>
      </c>
      <c r="AS149" s="197">
        <f t="shared" si="83"/>
        <v>0</v>
      </c>
      <c r="AT149" s="197">
        <f t="shared" si="84"/>
        <v>0</v>
      </c>
      <c r="AU149" s="31"/>
      <c r="AV149" s="31"/>
      <c r="AW149" s="31"/>
      <c r="AX149" s="31"/>
      <c r="AY149" s="74"/>
    </row>
    <row r="150" spans="3:51">
      <c r="C150" s="177" t="s">
        <v>25</v>
      </c>
      <c r="D150" s="4">
        <v>0.4</v>
      </c>
      <c r="E150" s="191" t="s">
        <v>197</v>
      </c>
      <c r="I150" s="53">
        <v>145</v>
      </c>
      <c r="J150" s="31">
        <f t="shared" si="108"/>
        <v>0</v>
      </c>
      <c r="K150" s="31">
        <f t="shared" si="109"/>
        <v>0</v>
      </c>
      <c r="L150" s="31">
        <f t="shared" si="110"/>
        <v>0</v>
      </c>
      <c r="M150" s="31">
        <f t="shared" si="111"/>
        <v>0</v>
      </c>
      <c r="N150" s="31">
        <f t="shared" si="88"/>
        <v>0</v>
      </c>
      <c r="O150" s="32">
        <f t="shared" si="89"/>
        <v>0</v>
      </c>
      <c r="P150" s="53">
        <v>145</v>
      </c>
      <c r="Q150" s="31">
        <f t="shared" si="103"/>
        <v>0</v>
      </c>
      <c r="R150" s="31">
        <f t="shared" si="112"/>
        <v>0</v>
      </c>
      <c r="S150" s="31">
        <f t="shared" si="113"/>
        <v>0</v>
      </c>
      <c r="T150" s="31">
        <f t="shared" si="90"/>
        <v>0</v>
      </c>
      <c r="U150" s="31">
        <f t="shared" si="104"/>
        <v>0</v>
      </c>
      <c r="V150" s="31">
        <f t="shared" si="91"/>
        <v>0</v>
      </c>
      <c r="W150" s="31">
        <v>0</v>
      </c>
      <c r="X150" s="31">
        <f t="shared" si="92"/>
        <v>0</v>
      </c>
      <c r="Y150" s="36">
        <f t="shared" si="93"/>
        <v>0</v>
      </c>
      <c r="AA150" s="69">
        <v>145</v>
      </c>
      <c r="AB150" s="31">
        <f t="shared" si="94"/>
        <v>0</v>
      </c>
      <c r="AC150" s="212">
        <f t="shared" si="95"/>
        <v>0</v>
      </c>
      <c r="AD150" s="99">
        <f t="shared" si="96"/>
        <v>0</v>
      </c>
      <c r="AE150" s="99">
        <f t="shared" si="97"/>
        <v>0</v>
      </c>
      <c r="AF150" s="197">
        <f t="shared" si="105"/>
        <v>0</v>
      </c>
      <c r="AG150" s="197">
        <f t="shared" si="106"/>
        <v>0</v>
      </c>
      <c r="AH150" s="197">
        <f t="shared" si="107"/>
        <v>0</v>
      </c>
      <c r="AI150" s="202">
        <f t="shared" si="74"/>
        <v>0</v>
      </c>
      <c r="AK150" s="69">
        <v>145</v>
      </c>
      <c r="AL150" s="31">
        <f t="shared" si="98"/>
        <v>0</v>
      </c>
      <c r="AM150" s="31">
        <f t="shared" si="99"/>
        <v>0</v>
      </c>
      <c r="AN150" s="31">
        <f t="shared" si="100"/>
        <v>0</v>
      </c>
      <c r="AO150" s="31">
        <f t="shared" si="101"/>
        <v>0</v>
      </c>
      <c r="AP150" s="31">
        <f t="shared" si="102"/>
        <v>0</v>
      </c>
      <c r="AQ150" s="197">
        <f t="shared" si="81"/>
        <v>0</v>
      </c>
      <c r="AR150" s="197">
        <f t="shared" si="82"/>
        <v>0</v>
      </c>
      <c r="AS150" s="197">
        <f t="shared" si="83"/>
        <v>0</v>
      </c>
      <c r="AT150" s="197">
        <f t="shared" si="84"/>
        <v>0</v>
      </c>
      <c r="AU150" s="31"/>
      <c r="AV150" s="31"/>
      <c r="AW150" s="31"/>
      <c r="AX150" s="31"/>
      <c r="AY150" s="74"/>
    </row>
    <row r="151" spans="3:51">
      <c r="C151" s="177" t="s">
        <v>26</v>
      </c>
      <c r="D151" s="4">
        <v>0.6</v>
      </c>
      <c r="E151" s="191" t="s">
        <v>196</v>
      </c>
      <c r="I151" s="53">
        <v>146</v>
      </c>
      <c r="J151" s="31">
        <f t="shared" si="108"/>
        <v>0</v>
      </c>
      <c r="K151" s="31">
        <f t="shared" si="109"/>
        <v>0</v>
      </c>
      <c r="L151" s="31">
        <f t="shared" si="110"/>
        <v>0</v>
      </c>
      <c r="M151" s="31">
        <f t="shared" si="111"/>
        <v>0</v>
      </c>
      <c r="N151" s="31">
        <f t="shared" si="88"/>
        <v>0</v>
      </c>
      <c r="O151" s="32">
        <f t="shared" si="89"/>
        <v>0</v>
      </c>
      <c r="P151" s="53">
        <v>146</v>
      </c>
      <c r="Q151" s="31">
        <f t="shared" si="103"/>
        <v>0</v>
      </c>
      <c r="R151" s="31">
        <f t="shared" si="112"/>
        <v>0</v>
      </c>
      <c r="S151" s="31">
        <f t="shared" si="113"/>
        <v>0</v>
      </c>
      <c r="T151" s="31">
        <f t="shared" si="90"/>
        <v>0</v>
      </c>
      <c r="U151" s="31">
        <f t="shared" si="104"/>
        <v>0</v>
      </c>
      <c r="V151" s="31">
        <f t="shared" si="91"/>
        <v>0</v>
      </c>
      <c r="W151" s="31">
        <v>0</v>
      </c>
      <c r="X151" s="31">
        <f t="shared" si="92"/>
        <v>0</v>
      </c>
      <c r="Y151" s="36">
        <f t="shared" si="93"/>
        <v>0</v>
      </c>
      <c r="AA151" s="69">
        <v>146</v>
      </c>
      <c r="AB151" s="31">
        <f t="shared" si="94"/>
        <v>0</v>
      </c>
      <c r="AC151" s="212">
        <f t="shared" si="95"/>
        <v>0</v>
      </c>
      <c r="AD151" s="99">
        <f t="shared" si="96"/>
        <v>0</v>
      </c>
      <c r="AE151" s="99">
        <f t="shared" si="97"/>
        <v>0</v>
      </c>
      <c r="AF151" s="197">
        <f t="shared" si="105"/>
        <v>0</v>
      </c>
      <c r="AG151" s="197">
        <f t="shared" si="106"/>
        <v>0</v>
      </c>
      <c r="AH151" s="197">
        <f t="shared" si="107"/>
        <v>0</v>
      </c>
      <c r="AI151" s="202">
        <f t="shared" si="74"/>
        <v>0</v>
      </c>
      <c r="AK151" s="69">
        <v>146</v>
      </c>
      <c r="AL151" s="31">
        <f t="shared" si="98"/>
        <v>0</v>
      </c>
      <c r="AM151" s="31">
        <f t="shared" si="99"/>
        <v>0</v>
      </c>
      <c r="AN151" s="31">
        <f t="shared" si="100"/>
        <v>0</v>
      </c>
      <c r="AO151" s="31">
        <f t="shared" si="101"/>
        <v>0</v>
      </c>
      <c r="AP151" s="31">
        <f t="shared" si="102"/>
        <v>0</v>
      </c>
      <c r="AQ151" s="197">
        <f t="shared" si="81"/>
        <v>0</v>
      </c>
      <c r="AR151" s="197">
        <f t="shared" si="82"/>
        <v>0</v>
      </c>
      <c r="AS151" s="197">
        <f t="shared" si="83"/>
        <v>0</v>
      </c>
      <c r="AT151" s="197">
        <f t="shared" si="84"/>
        <v>0</v>
      </c>
      <c r="AU151" s="31"/>
      <c r="AV151" s="31"/>
      <c r="AW151" s="31"/>
      <c r="AX151" s="31"/>
      <c r="AY151" s="74"/>
    </row>
    <row r="152" spans="3:51">
      <c r="C152" s="177" t="s">
        <v>27</v>
      </c>
      <c r="D152" s="4">
        <v>0.43</v>
      </c>
      <c r="E152" s="191" t="s">
        <v>197</v>
      </c>
      <c r="I152" s="53">
        <v>147</v>
      </c>
      <c r="J152" s="31">
        <f t="shared" si="108"/>
        <v>0</v>
      </c>
      <c r="K152" s="31">
        <f t="shared" si="109"/>
        <v>0</v>
      </c>
      <c r="L152" s="31">
        <f t="shared" si="110"/>
        <v>0</v>
      </c>
      <c r="M152" s="31">
        <f t="shared" si="111"/>
        <v>0</v>
      </c>
      <c r="N152" s="31">
        <f t="shared" si="88"/>
        <v>0</v>
      </c>
      <c r="O152" s="32">
        <f t="shared" si="89"/>
        <v>0</v>
      </c>
      <c r="P152" s="53">
        <v>147</v>
      </c>
      <c r="Q152" s="31">
        <f t="shared" si="103"/>
        <v>0</v>
      </c>
      <c r="R152" s="31">
        <f t="shared" si="112"/>
        <v>0</v>
      </c>
      <c r="S152" s="31">
        <f t="shared" si="113"/>
        <v>0</v>
      </c>
      <c r="T152" s="31">
        <f t="shared" si="90"/>
        <v>0</v>
      </c>
      <c r="U152" s="31">
        <f t="shared" si="104"/>
        <v>0</v>
      </c>
      <c r="V152" s="31">
        <f t="shared" si="91"/>
        <v>0</v>
      </c>
      <c r="W152" s="31">
        <v>0</v>
      </c>
      <c r="X152" s="31">
        <f t="shared" si="92"/>
        <v>0</v>
      </c>
      <c r="Y152" s="36">
        <f t="shared" si="93"/>
        <v>0</v>
      </c>
      <c r="AA152" s="69">
        <v>147</v>
      </c>
      <c r="AB152" s="31">
        <f t="shared" si="94"/>
        <v>0</v>
      </c>
      <c r="AC152" s="212">
        <f t="shared" si="95"/>
        <v>0</v>
      </c>
      <c r="AD152" s="99">
        <f t="shared" si="96"/>
        <v>0</v>
      </c>
      <c r="AE152" s="99">
        <f t="shared" si="97"/>
        <v>0</v>
      </c>
      <c r="AF152" s="197">
        <f t="shared" si="105"/>
        <v>0</v>
      </c>
      <c r="AG152" s="197">
        <f t="shared" si="106"/>
        <v>0</v>
      </c>
      <c r="AH152" s="197">
        <f t="shared" si="107"/>
        <v>0</v>
      </c>
      <c r="AI152" s="202">
        <f t="shared" si="74"/>
        <v>0</v>
      </c>
      <c r="AK152" s="69">
        <v>147</v>
      </c>
      <c r="AL152" s="31">
        <f t="shared" si="98"/>
        <v>0</v>
      </c>
      <c r="AM152" s="31">
        <f t="shared" si="99"/>
        <v>0</v>
      </c>
      <c r="AN152" s="31">
        <f t="shared" si="100"/>
        <v>0</v>
      </c>
      <c r="AO152" s="31">
        <f t="shared" si="101"/>
        <v>0</v>
      </c>
      <c r="AP152" s="31">
        <f t="shared" si="102"/>
        <v>0</v>
      </c>
      <c r="AQ152" s="197">
        <f t="shared" si="81"/>
        <v>0</v>
      </c>
      <c r="AR152" s="197">
        <f t="shared" si="82"/>
        <v>0</v>
      </c>
      <c r="AS152" s="197">
        <f t="shared" si="83"/>
        <v>0</v>
      </c>
      <c r="AT152" s="197">
        <f t="shared" si="84"/>
        <v>0</v>
      </c>
      <c r="AU152" s="31"/>
      <c r="AV152" s="31"/>
      <c r="AW152" s="31"/>
      <c r="AX152" s="31"/>
      <c r="AY152" s="74"/>
    </row>
    <row r="153" spans="3:51">
      <c r="C153" s="177" t="s">
        <v>28</v>
      </c>
      <c r="D153" s="4">
        <v>0.37</v>
      </c>
      <c r="E153" s="191" t="s">
        <v>197</v>
      </c>
      <c r="I153" s="53">
        <v>148</v>
      </c>
      <c r="J153" s="31">
        <f t="shared" si="108"/>
        <v>0</v>
      </c>
      <c r="K153" s="31">
        <f t="shared" si="109"/>
        <v>0</v>
      </c>
      <c r="L153" s="31">
        <f t="shared" si="110"/>
        <v>0</v>
      </c>
      <c r="M153" s="31">
        <f t="shared" si="111"/>
        <v>0</v>
      </c>
      <c r="N153" s="31">
        <f t="shared" si="88"/>
        <v>0</v>
      </c>
      <c r="O153" s="32">
        <f t="shared" si="89"/>
        <v>0</v>
      </c>
      <c r="P153" s="53">
        <v>148</v>
      </c>
      <c r="Q153" s="31">
        <f t="shared" si="103"/>
        <v>0</v>
      </c>
      <c r="R153" s="31">
        <f t="shared" si="112"/>
        <v>0</v>
      </c>
      <c r="S153" s="31">
        <f t="shared" si="113"/>
        <v>0</v>
      </c>
      <c r="T153" s="31">
        <f t="shared" si="90"/>
        <v>0</v>
      </c>
      <c r="U153" s="31">
        <f t="shared" si="104"/>
        <v>0</v>
      </c>
      <c r="V153" s="31">
        <f t="shared" si="91"/>
        <v>0</v>
      </c>
      <c r="W153" s="31">
        <v>0</v>
      </c>
      <c r="X153" s="31">
        <f t="shared" si="92"/>
        <v>0</v>
      </c>
      <c r="Y153" s="36">
        <f t="shared" si="93"/>
        <v>0</v>
      </c>
      <c r="AA153" s="69">
        <v>148</v>
      </c>
      <c r="AB153" s="31">
        <f t="shared" si="94"/>
        <v>0</v>
      </c>
      <c r="AC153" s="212">
        <f t="shared" si="95"/>
        <v>0</v>
      </c>
      <c r="AD153" s="99">
        <f t="shared" si="96"/>
        <v>0</v>
      </c>
      <c r="AE153" s="99">
        <f t="shared" si="97"/>
        <v>0</v>
      </c>
      <c r="AF153" s="197">
        <f t="shared" si="105"/>
        <v>0</v>
      </c>
      <c r="AG153" s="197">
        <f t="shared" si="106"/>
        <v>0</v>
      </c>
      <c r="AH153" s="197">
        <f t="shared" si="107"/>
        <v>0</v>
      </c>
      <c r="AI153" s="202">
        <f t="shared" si="74"/>
        <v>0</v>
      </c>
      <c r="AK153" s="69">
        <v>148</v>
      </c>
      <c r="AL153" s="31">
        <f t="shared" si="98"/>
        <v>0</v>
      </c>
      <c r="AM153" s="31">
        <f t="shared" si="99"/>
        <v>0</v>
      </c>
      <c r="AN153" s="31">
        <f t="shared" si="100"/>
        <v>0</v>
      </c>
      <c r="AO153" s="31">
        <f t="shared" si="101"/>
        <v>0</v>
      </c>
      <c r="AP153" s="31">
        <f t="shared" si="102"/>
        <v>0</v>
      </c>
      <c r="AQ153" s="197">
        <f t="shared" si="81"/>
        <v>0</v>
      </c>
      <c r="AR153" s="197">
        <f t="shared" si="82"/>
        <v>0</v>
      </c>
      <c r="AS153" s="197">
        <f t="shared" si="83"/>
        <v>0</v>
      </c>
      <c r="AT153" s="197">
        <f t="shared" si="84"/>
        <v>0</v>
      </c>
      <c r="AU153" s="31"/>
      <c r="AV153" s="31"/>
      <c r="AW153" s="31"/>
      <c r="AX153" s="31"/>
      <c r="AY153" s="74"/>
    </row>
    <row r="154" spans="3:51">
      <c r="C154" s="177" t="s">
        <v>29</v>
      </c>
      <c r="D154" s="4">
        <v>0.36</v>
      </c>
      <c r="E154" s="191" t="s">
        <v>197</v>
      </c>
      <c r="I154" s="53">
        <v>149</v>
      </c>
      <c r="J154" s="31">
        <f t="shared" si="108"/>
        <v>0</v>
      </c>
      <c r="K154" s="31">
        <f t="shared" si="109"/>
        <v>0</v>
      </c>
      <c r="L154" s="31">
        <f t="shared" si="110"/>
        <v>0</v>
      </c>
      <c r="M154" s="31">
        <f t="shared" si="111"/>
        <v>0</v>
      </c>
      <c r="N154" s="31">
        <f t="shared" si="88"/>
        <v>0</v>
      </c>
      <c r="O154" s="32">
        <f t="shared" si="89"/>
        <v>0</v>
      </c>
      <c r="P154" s="53">
        <v>149</v>
      </c>
      <c r="Q154" s="31">
        <f t="shared" si="103"/>
        <v>0</v>
      </c>
      <c r="R154" s="31">
        <f t="shared" si="112"/>
        <v>0</v>
      </c>
      <c r="S154" s="31">
        <f t="shared" si="113"/>
        <v>0</v>
      </c>
      <c r="T154" s="31">
        <f t="shared" si="90"/>
        <v>0</v>
      </c>
      <c r="U154" s="31">
        <f t="shared" si="104"/>
        <v>0</v>
      </c>
      <c r="V154" s="31">
        <f t="shared" si="91"/>
        <v>0</v>
      </c>
      <c r="W154" s="31">
        <v>0</v>
      </c>
      <c r="X154" s="31">
        <f t="shared" si="92"/>
        <v>0</v>
      </c>
      <c r="Y154" s="36">
        <f t="shared" si="93"/>
        <v>0</v>
      </c>
      <c r="AA154" s="69">
        <v>149</v>
      </c>
      <c r="AB154" s="31">
        <f t="shared" si="94"/>
        <v>0</v>
      </c>
      <c r="AC154" s="212">
        <f t="shared" si="95"/>
        <v>0</v>
      </c>
      <c r="AD154" s="99">
        <f t="shared" si="96"/>
        <v>0</v>
      </c>
      <c r="AE154" s="99">
        <f t="shared" si="97"/>
        <v>0</v>
      </c>
      <c r="AF154" s="197">
        <f t="shared" si="105"/>
        <v>0</v>
      </c>
      <c r="AG154" s="197">
        <f t="shared" si="106"/>
        <v>0</v>
      </c>
      <c r="AH154" s="197">
        <f t="shared" si="107"/>
        <v>0</v>
      </c>
      <c r="AI154" s="202">
        <f t="shared" si="74"/>
        <v>0</v>
      </c>
      <c r="AK154" s="69">
        <v>149</v>
      </c>
      <c r="AL154" s="31">
        <f t="shared" si="98"/>
        <v>0</v>
      </c>
      <c r="AM154" s="31">
        <f t="shared" si="99"/>
        <v>0</v>
      </c>
      <c r="AN154" s="31">
        <f t="shared" si="100"/>
        <v>0</v>
      </c>
      <c r="AO154" s="31">
        <f t="shared" si="101"/>
        <v>0</v>
      </c>
      <c r="AP154" s="31">
        <f t="shared" si="102"/>
        <v>0</v>
      </c>
      <c r="AQ154" s="197">
        <f t="shared" si="81"/>
        <v>0</v>
      </c>
      <c r="AR154" s="197">
        <f t="shared" si="82"/>
        <v>0</v>
      </c>
      <c r="AS154" s="197">
        <f t="shared" si="83"/>
        <v>0</v>
      </c>
      <c r="AT154" s="197">
        <f t="shared" si="84"/>
        <v>0</v>
      </c>
      <c r="AU154" s="31"/>
      <c r="AV154" s="31"/>
      <c r="AW154" s="31"/>
      <c r="AX154" s="31"/>
      <c r="AY154" s="74"/>
    </row>
    <row r="155" spans="3:51">
      <c r="C155" s="177" t="s">
        <v>30</v>
      </c>
      <c r="D155" s="4">
        <v>0.51</v>
      </c>
      <c r="E155" s="191" t="s">
        <v>196</v>
      </c>
      <c r="I155" s="53">
        <v>150</v>
      </c>
      <c r="J155" s="31">
        <f t="shared" si="108"/>
        <v>0</v>
      </c>
      <c r="K155" s="31">
        <f t="shared" si="109"/>
        <v>0</v>
      </c>
      <c r="L155" s="31">
        <f t="shared" si="110"/>
        <v>0</v>
      </c>
      <c r="M155" s="31">
        <f t="shared" si="111"/>
        <v>0</v>
      </c>
      <c r="N155" s="31">
        <f t="shared" si="88"/>
        <v>0</v>
      </c>
      <c r="O155" s="32">
        <f t="shared" si="89"/>
        <v>0</v>
      </c>
      <c r="P155" s="53">
        <v>150</v>
      </c>
      <c r="Q155" s="31">
        <f t="shared" si="103"/>
        <v>0</v>
      </c>
      <c r="R155" s="31">
        <f t="shared" si="112"/>
        <v>0</v>
      </c>
      <c r="S155" s="31">
        <f t="shared" si="113"/>
        <v>0</v>
      </c>
      <c r="T155" s="31">
        <f t="shared" si="90"/>
        <v>0</v>
      </c>
      <c r="U155" s="31">
        <f t="shared" si="104"/>
        <v>0</v>
      </c>
      <c r="V155" s="31">
        <f t="shared" si="91"/>
        <v>0</v>
      </c>
      <c r="W155" s="31">
        <v>0</v>
      </c>
      <c r="X155" s="31">
        <f t="shared" si="92"/>
        <v>0</v>
      </c>
      <c r="Y155" s="36">
        <f t="shared" si="93"/>
        <v>0</v>
      </c>
      <c r="AA155" s="69">
        <v>150</v>
      </c>
      <c r="AB155" s="31">
        <f t="shared" si="94"/>
        <v>0</v>
      </c>
      <c r="AC155" s="212">
        <f t="shared" si="95"/>
        <v>0</v>
      </c>
      <c r="AD155" s="99">
        <f t="shared" si="96"/>
        <v>0</v>
      </c>
      <c r="AE155" s="99">
        <f t="shared" si="97"/>
        <v>0</v>
      </c>
      <c r="AF155" s="197">
        <f t="shared" si="105"/>
        <v>0</v>
      </c>
      <c r="AG155" s="197">
        <f t="shared" si="106"/>
        <v>0</v>
      </c>
      <c r="AH155" s="197">
        <f t="shared" si="107"/>
        <v>0</v>
      </c>
      <c r="AI155" s="202">
        <f t="shared" ref="AI155:AI205" si="114">IF(OR(AA155&lt;=$F$18,AA155&lt;=30),SUM(AF155:AH155),)</f>
        <v>0</v>
      </c>
      <c r="AK155" s="69">
        <v>150</v>
      </c>
      <c r="AL155" s="31">
        <f t="shared" si="98"/>
        <v>0</v>
      </c>
      <c r="AM155" s="31">
        <f t="shared" si="99"/>
        <v>0</v>
      </c>
      <c r="AN155" s="31">
        <f t="shared" si="100"/>
        <v>0</v>
      </c>
      <c r="AO155" s="31">
        <f t="shared" si="101"/>
        <v>0</v>
      </c>
      <c r="AP155" s="31">
        <f t="shared" si="102"/>
        <v>0</v>
      </c>
      <c r="AQ155" s="197">
        <f t="shared" si="81"/>
        <v>0</v>
      </c>
      <c r="AR155" s="197">
        <f t="shared" si="82"/>
        <v>0</v>
      </c>
      <c r="AS155" s="197">
        <f t="shared" si="83"/>
        <v>0</v>
      </c>
      <c r="AT155" s="197">
        <f t="shared" si="84"/>
        <v>0</v>
      </c>
      <c r="AU155" s="31"/>
      <c r="AV155" s="31"/>
      <c r="AW155" s="31"/>
      <c r="AX155" s="31"/>
      <c r="AY155" s="74"/>
    </row>
    <row r="156" spans="3:51">
      <c r="C156" s="177" t="s">
        <v>31</v>
      </c>
      <c r="D156" s="4">
        <v>0.56000000000000005</v>
      </c>
      <c r="E156" s="191" t="s">
        <v>196</v>
      </c>
      <c r="I156" s="53">
        <v>151</v>
      </c>
      <c r="J156" s="31">
        <f t="shared" si="108"/>
        <v>0</v>
      </c>
      <c r="K156" s="31">
        <f t="shared" si="109"/>
        <v>0</v>
      </c>
      <c r="L156" s="31">
        <f t="shared" si="110"/>
        <v>0</v>
      </c>
      <c r="M156" s="31">
        <f t="shared" si="111"/>
        <v>0</v>
      </c>
      <c r="N156" s="31">
        <f t="shared" si="88"/>
        <v>0</v>
      </c>
      <c r="O156" s="32">
        <f t="shared" si="89"/>
        <v>0</v>
      </c>
      <c r="P156" s="53">
        <v>151</v>
      </c>
      <c r="Q156" s="31">
        <f t="shared" si="103"/>
        <v>0</v>
      </c>
      <c r="R156" s="31">
        <f t="shared" si="112"/>
        <v>0</v>
      </c>
      <c r="S156" s="31">
        <f t="shared" si="113"/>
        <v>0</v>
      </c>
      <c r="T156" s="31">
        <f t="shared" si="90"/>
        <v>0</v>
      </c>
      <c r="U156" s="31">
        <f t="shared" si="104"/>
        <v>0</v>
      </c>
      <c r="V156" s="31">
        <f t="shared" si="91"/>
        <v>0</v>
      </c>
      <c r="W156" s="31">
        <v>0</v>
      </c>
      <c r="X156" s="31">
        <f t="shared" si="92"/>
        <v>0</v>
      </c>
      <c r="Y156" s="36">
        <f t="shared" si="93"/>
        <v>0</v>
      </c>
      <c r="AA156" s="69">
        <v>151</v>
      </c>
      <c r="AB156" s="31">
        <f t="shared" si="94"/>
        <v>0</v>
      </c>
      <c r="AC156" s="212">
        <f t="shared" si="95"/>
        <v>0</v>
      </c>
      <c r="AD156" s="99">
        <f t="shared" si="96"/>
        <v>0</v>
      </c>
      <c r="AE156" s="99">
        <f t="shared" si="97"/>
        <v>0</v>
      </c>
      <c r="AF156" s="197">
        <f t="shared" si="105"/>
        <v>0</v>
      </c>
      <c r="AG156" s="197">
        <f t="shared" si="106"/>
        <v>0</v>
      </c>
      <c r="AH156" s="197">
        <f t="shared" si="107"/>
        <v>0</v>
      </c>
      <c r="AI156" s="202">
        <f t="shared" si="114"/>
        <v>0</v>
      </c>
      <c r="AK156" s="69">
        <v>151</v>
      </c>
      <c r="AL156" s="31">
        <f t="shared" si="98"/>
        <v>0</v>
      </c>
      <c r="AM156" s="31">
        <f t="shared" si="99"/>
        <v>0</v>
      </c>
      <c r="AN156" s="31">
        <f t="shared" si="100"/>
        <v>0</v>
      </c>
      <c r="AO156" s="31">
        <f t="shared" si="101"/>
        <v>0</v>
      </c>
      <c r="AP156" s="31">
        <f t="shared" si="102"/>
        <v>0</v>
      </c>
      <c r="AQ156" s="197">
        <f t="shared" si="81"/>
        <v>0</v>
      </c>
      <c r="AR156" s="197">
        <f t="shared" si="82"/>
        <v>0</v>
      </c>
      <c r="AS156" s="197">
        <f t="shared" si="83"/>
        <v>0</v>
      </c>
      <c r="AT156" s="197">
        <f t="shared" si="84"/>
        <v>0</v>
      </c>
      <c r="AU156" s="31"/>
      <c r="AV156" s="31"/>
      <c r="AW156" s="31"/>
      <c r="AX156" s="31"/>
      <c r="AY156" s="74"/>
    </row>
    <row r="157" spans="3:51">
      <c r="C157" s="177" t="s">
        <v>32</v>
      </c>
      <c r="D157" s="4">
        <v>0.56000000000000005</v>
      </c>
      <c r="E157" s="191" t="s">
        <v>196</v>
      </c>
      <c r="I157" s="53">
        <v>152</v>
      </c>
      <c r="J157" s="31">
        <f t="shared" si="108"/>
        <v>0</v>
      </c>
      <c r="K157" s="31">
        <f t="shared" si="109"/>
        <v>0</v>
      </c>
      <c r="L157" s="31">
        <f t="shared" si="110"/>
        <v>0</v>
      </c>
      <c r="M157" s="31">
        <f t="shared" si="111"/>
        <v>0</v>
      </c>
      <c r="N157" s="31">
        <f t="shared" si="88"/>
        <v>0</v>
      </c>
      <c r="O157" s="32">
        <f t="shared" si="89"/>
        <v>0</v>
      </c>
      <c r="P157" s="53">
        <v>152</v>
      </c>
      <c r="Q157" s="31">
        <f t="shared" si="103"/>
        <v>0</v>
      </c>
      <c r="R157" s="31">
        <f t="shared" si="112"/>
        <v>0</v>
      </c>
      <c r="S157" s="31">
        <f t="shared" si="113"/>
        <v>0</v>
      </c>
      <c r="T157" s="31">
        <f t="shared" si="90"/>
        <v>0</v>
      </c>
      <c r="U157" s="31">
        <f t="shared" si="104"/>
        <v>0</v>
      </c>
      <c r="V157" s="31">
        <f t="shared" si="91"/>
        <v>0</v>
      </c>
      <c r="W157" s="31">
        <v>0</v>
      </c>
      <c r="X157" s="31">
        <f t="shared" si="92"/>
        <v>0</v>
      </c>
      <c r="Y157" s="36">
        <f t="shared" si="93"/>
        <v>0</v>
      </c>
      <c r="AA157" s="69">
        <v>152</v>
      </c>
      <c r="AB157" s="31">
        <f t="shared" si="94"/>
        <v>0</v>
      </c>
      <c r="AC157" s="212">
        <f t="shared" si="95"/>
        <v>0</v>
      </c>
      <c r="AD157" s="99">
        <f t="shared" si="96"/>
        <v>0</v>
      </c>
      <c r="AE157" s="99">
        <f t="shared" si="97"/>
        <v>0</v>
      </c>
      <c r="AF157" s="197">
        <f t="shared" si="105"/>
        <v>0</v>
      </c>
      <c r="AG157" s="197">
        <f t="shared" si="106"/>
        <v>0</v>
      </c>
      <c r="AH157" s="197">
        <f t="shared" si="107"/>
        <v>0</v>
      </c>
      <c r="AI157" s="202">
        <f t="shared" si="114"/>
        <v>0</v>
      </c>
      <c r="AK157" s="69">
        <v>152</v>
      </c>
      <c r="AL157" s="31">
        <f t="shared" si="98"/>
        <v>0</v>
      </c>
      <c r="AM157" s="31">
        <f t="shared" si="99"/>
        <v>0</v>
      </c>
      <c r="AN157" s="31">
        <f t="shared" si="100"/>
        <v>0</v>
      </c>
      <c r="AO157" s="31">
        <f t="shared" si="101"/>
        <v>0</v>
      </c>
      <c r="AP157" s="31">
        <f t="shared" si="102"/>
        <v>0</v>
      </c>
      <c r="AQ157" s="197">
        <f t="shared" si="81"/>
        <v>0</v>
      </c>
      <c r="AR157" s="197">
        <f t="shared" si="82"/>
        <v>0</v>
      </c>
      <c r="AS157" s="197">
        <f t="shared" si="83"/>
        <v>0</v>
      </c>
      <c r="AT157" s="197">
        <f t="shared" si="84"/>
        <v>0</v>
      </c>
      <c r="AU157" s="31"/>
      <c r="AV157" s="31"/>
      <c r="AW157" s="31"/>
      <c r="AX157" s="31"/>
      <c r="AY157" s="74"/>
    </row>
    <row r="158" spans="3:51">
      <c r="C158" s="177" t="s">
        <v>33</v>
      </c>
      <c r="D158" s="4">
        <v>0.48</v>
      </c>
      <c r="E158" s="191" t="s">
        <v>196</v>
      </c>
      <c r="I158" s="53">
        <v>153</v>
      </c>
      <c r="J158" s="31">
        <f t="shared" si="108"/>
        <v>0</v>
      </c>
      <c r="K158" s="31">
        <f t="shared" si="109"/>
        <v>0</v>
      </c>
      <c r="L158" s="31">
        <f t="shared" si="110"/>
        <v>0</v>
      </c>
      <c r="M158" s="31">
        <f t="shared" si="111"/>
        <v>0</v>
      </c>
      <c r="N158" s="31">
        <f t="shared" si="88"/>
        <v>0</v>
      </c>
      <c r="O158" s="32">
        <f t="shared" si="89"/>
        <v>0</v>
      </c>
      <c r="P158" s="53">
        <v>153</v>
      </c>
      <c r="Q158" s="31">
        <f t="shared" si="103"/>
        <v>0</v>
      </c>
      <c r="R158" s="31">
        <f t="shared" si="112"/>
        <v>0</v>
      </c>
      <c r="S158" s="31">
        <f t="shared" si="113"/>
        <v>0</v>
      </c>
      <c r="T158" s="31">
        <f t="shared" si="90"/>
        <v>0</v>
      </c>
      <c r="U158" s="31">
        <f t="shared" si="104"/>
        <v>0</v>
      </c>
      <c r="V158" s="31">
        <f t="shared" si="91"/>
        <v>0</v>
      </c>
      <c r="W158" s="31">
        <v>0</v>
      </c>
      <c r="X158" s="31">
        <f t="shared" si="92"/>
        <v>0</v>
      </c>
      <c r="Y158" s="36">
        <f t="shared" si="93"/>
        <v>0</v>
      </c>
      <c r="AA158" s="69">
        <v>153</v>
      </c>
      <c r="AB158" s="31">
        <f t="shared" si="94"/>
        <v>0</v>
      </c>
      <c r="AC158" s="212">
        <f t="shared" si="95"/>
        <v>0</v>
      </c>
      <c r="AD158" s="99">
        <f t="shared" si="96"/>
        <v>0</v>
      </c>
      <c r="AE158" s="99">
        <f t="shared" si="97"/>
        <v>0</v>
      </c>
      <c r="AF158" s="197">
        <f t="shared" si="105"/>
        <v>0</v>
      </c>
      <c r="AG158" s="197">
        <f t="shared" si="106"/>
        <v>0</v>
      </c>
      <c r="AH158" s="197">
        <f t="shared" si="107"/>
        <v>0</v>
      </c>
      <c r="AI158" s="202">
        <f t="shared" si="114"/>
        <v>0</v>
      </c>
      <c r="AK158" s="69">
        <v>153</v>
      </c>
      <c r="AL158" s="31">
        <f t="shared" si="98"/>
        <v>0</v>
      </c>
      <c r="AM158" s="31">
        <f t="shared" si="99"/>
        <v>0</v>
      </c>
      <c r="AN158" s="31">
        <f t="shared" si="100"/>
        <v>0</v>
      </c>
      <c r="AO158" s="31">
        <f t="shared" si="101"/>
        <v>0</v>
      </c>
      <c r="AP158" s="31">
        <f t="shared" si="102"/>
        <v>0</v>
      </c>
      <c r="AQ158" s="197">
        <f t="shared" si="81"/>
        <v>0</v>
      </c>
      <c r="AR158" s="197">
        <f t="shared" si="82"/>
        <v>0</v>
      </c>
      <c r="AS158" s="197">
        <f t="shared" si="83"/>
        <v>0</v>
      </c>
      <c r="AT158" s="197">
        <f t="shared" si="84"/>
        <v>0</v>
      </c>
      <c r="AU158" s="31"/>
      <c r="AV158" s="31"/>
      <c r="AW158" s="31"/>
      <c r="AX158" s="31"/>
      <c r="AY158" s="74"/>
    </row>
    <row r="159" spans="3:51">
      <c r="C159" s="177" t="s">
        <v>34</v>
      </c>
      <c r="D159" s="4">
        <v>0.55000000000000004</v>
      </c>
      <c r="E159" s="191" t="s">
        <v>196</v>
      </c>
      <c r="I159" s="53">
        <v>154</v>
      </c>
      <c r="J159" s="31">
        <f t="shared" si="108"/>
        <v>0</v>
      </c>
      <c r="K159" s="31">
        <f t="shared" si="109"/>
        <v>0</v>
      </c>
      <c r="L159" s="31">
        <f t="shared" si="110"/>
        <v>0</v>
      </c>
      <c r="M159" s="31">
        <f t="shared" si="111"/>
        <v>0</v>
      </c>
      <c r="N159" s="31">
        <f t="shared" si="88"/>
        <v>0</v>
      </c>
      <c r="O159" s="32">
        <f t="shared" si="89"/>
        <v>0</v>
      </c>
      <c r="P159" s="53">
        <v>154</v>
      </c>
      <c r="Q159" s="31">
        <f t="shared" si="103"/>
        <v>0</v>
      </c>
      <c r="R159" s="31">
        <f t="shared" si="112"/>
        <v>0</v>
      </c>
      <c r="S159" s="31">
        <f t="shared" si="113"/>
        <v>0</v>
      </c>
      <c r="T159" s="31">
        <f t="shared" si="90"/>
        <v>0</v>
      </c>
      <c r="U159" s="31">
        <f t="shared" si="104"/>
        <v>0</v>
      </c>
      <c r="V159" s="31">
        <f t="shared" si="91"/>
        <v>0</v>
      </c>
      <c r="W159" s="31">
        <v>0</v>
      </c>
      <c r="X159" s="31">
        <f t="shared" si="92"/>
        <v>0</v>
      </c>
      <c r="Y159" s="36">
        <f t="shared" si="93"/>
        <v>0</v>
      </c>
      <c r="AA159" s="69">
        <v>154</v>
      </c>
      <c r="AB159" s="31">
        <f t="shared" si="94"/>
        <v>0</v>
      </c>
      <c r="AC159" s="212">
        <f t="shared" si="95"/>
        <v>0</v>
      </c>
      <c r="AD159" s="99">
        <f t="shared" si="96"/>
        <v>0</v>
      </c>
      <c r="AE159" s="99">
        <f t="shared" si="97"/>
        <v>0</v>
      </c>
      <c r="AF159" s="197">
        <f t="shared" si="105"/>
        <v>0</v>
      </c>
      <c r="AG159" s="197">
        <f t="shared" si="106"/>
        <v>0</v>
      </c>
      <c r="AH159" s="197">
        <f t="shared" si="107"/>
        <v>0</v>
      </c>
      <c r="AI159" s="202">
        <f t="shared" si="114"/>
        <v>0</v>
      </c>
      <c r="AK159" s="69">
        <v>154</v>
      </c>
      <c r="AL159" s="31">
        <f t="shared" si="98"/>
        <v>0</v>
      </c>
      <c r="AM159" s="31">
        <f t="shared" si="99"/>
        <v>0</v>
      </c>
      <c r="AN159" s="31">
        <f t="shared" si="100"/>
        <v>0</v>
      </c>
      <c r="AO159" s="31">
        <f t="shared" si="101"/>
        <v>0</v>
      </c>
      <c r="AP159" s="31">
        <f t="shared" si="102"/>
        <v>0</v>
      </c>
      <c r="AQ159" s="197">
        <f t="shared" si="81"/>
        <v>0</v>
      </c>
      <c r="AR159" s="197">
        <f t="shared" si="82"/>
        <v>0</v>
      </c>
      <c r="AS159" s="197">
        <f t="shared" si="83"/>
        <v>0</v>
      </c>
      <c r="AT159" s="197">
        <f t="shared" si="84"/>
        <v>0</v>
      </c>
      <c r="AU159" s="31"/>
      <c r="AV159" s="31"/>
      <c r="AW159" s="31"/>
      <c r="AX159" s="31"/>
      <c r="AY159" s="74"/>
    </row>
    <row r="160" spans="3:51">
      <c r="C160" s="177" t="s">
        <v>35</v>
      </c>
      <c r="D160" s="4">
        <v>0.56000000000000005</v>
      </c>
      <c r="E160" s="191" t="s">
        <v>196</v>
      </c>
      <c r="I160" s="53">
        <v>155</v>
      </c>
      <c r="J160" s="31">
        <f t="shared" si="108"/>
        <v>0</v>
      </c>
      <c r="K160" s="31">
        <f t="shared" si="109"/>
        <v>0</v>
      </c>
      <c r="L160" s="31">
        <f t="shared" si="110"/>
        <v>0</v>
      </c>
      <c r="M160" s="31">
        <f t="shared" si="111"/>
        <v>0</v>
      </c>
      <c r="N160" s="31">
        <f t="shared" si="88"/>
        <v>0</v>
      </c>
      <c r="O160" s="32">
        <f t="shared" si="89"/>
        <v>0</v>
      </c>
      <c r="P160" s="53">
        <v>155</v>
      </c>
      <c r="Q160" s="31">
        <f t="shared" si="103"/>
        <v>0</v>
      </c>
      <c r="R160" s="31">
        <f t="shared" si="112"/>
        <v>0</v>
      </c>
      <c r="S160" s="31">
        <f t="shared" si="113"/>
        <v>0</v>
      </c>
      <c r="T160" s="31">
        <f t="shared" si="90"/>
        <v>0</v>
      </c>
      <c r="U160" s="31">
        <f t="shared" si="104"/>
        <v>0</v>
      </c>
      <c r="V160" s="31">
        <f t="shared" si="91"/>
        <v>0</v>
      </c>
      <c r="W160" s="31">
        <v>0</v>
      </c>
      <c r="X160" s="31">
        <f t="shared" si="92"/>
        <v>0</v>
      </c>
      <c r="Y160" s="36">
        <f t="shared" si="93"/>
        <v>0</v>
      </c>
      <c r="AA160" s="69">
        <v>155</v>
      </c>
      <c r="AB160" s="31">
        <f t="shared" si="94"/>
        <v>0</v>
      </c>
      <c r="AC160" s="212">
        <f t="shared" si="95"/>
        <v>0</v>
      </c>
      <c r="AD160" s="99">
        <f t="shared" si="96"/>
        <v>0</v>
      </c>
      <c r="AE160" s="99">
        <f t="shared" si="97"/>
        <v>0</v>
      </c>
      <c r="AF160" s="197">
        <f t="shared" si="105"/>
        <v>0</v>
      </c>
      <c r="AG160" s="197">
        <f t="shared" si="106"/>
        <v>0</v>
      </c>
      <c r="AH160" s="197">
        <f t="shared" si="107"/>
        <v>0</v>
      </c>
      <c r="AI160" s="202">
        <f t="shared" si="114"/>
        <v>0</v>
      </c>
      <c r="AK160" s="69">
        <v>155</v>
      </c>
      <c r="AL160" s="31">
        <f t="shared" si="98"/>
        <v>0</v>
      </c>
      <c r="AM160" s="31">
        <f t="shared" si="99"/>
        <v>0</v>
      </c>
      <c r="AN160" s="31">
        <f t="shared" si="100"/>
        <v>0</v>
      </c>
      <c r="AO160" s="31">
        <f t="shared" si="101"/>
        <v>0</v>
      </c>
      <c r="AP160" s="31">
        <f t="shared" si="102"/>
        <v>0</v>
      </c>
      <c r="AQ160" s="197">
        <f t="shared" si="81"/>
        <v>0</v>
      </c>
      <c r="AR160" s="197">
        <f t="shared" si="82"/>
        <v>0</v>
      </c>
      <c r="AS160" s="197">
        <f t="shared" si="83"/>
        <v>0</v>
      </c>
      <c r="AT160" s="197">
        <f t="shared" si="84"/>
        <v>0</v>
      </c>
      <c r="AU160" s="31"/>
      <c r="AV160" s="31"/>
      <c r="AW160" s="31"/>
      <c r="AX160" s="31"/>
      <c r="AY160" s="74"/>
    </row>
    <row r="161" spans="3:51">
      <c r="C161" s="177" t="s">
        <v>36</v>
      </c>
      <c r="D161" s="4">
        <v>0.57999999999999996</v>
      </c>
      <c r="E161" s="191" t="s">
        <v>196</v>
      </c>
      <c r="I161" s="53">
        <v>156</v>
      </c>
      <c r="J161" s="31">
        <f t="shared" si="108"/>
        <v>0</v>
      </c>
      <c r="K161" s="31">
        <f t="shared" si="109"/>
        <v>0</v>
      </c>
      <c r="L161" s="31">
        <f t="shared" si="110"/>
        <v>0</v>
      </c>
      <c r="M161" s="31">
        <f t="shared" si="111"/>
        <v>0</v>
      </c>
      <c r="N161" s="31">
        <f t="shared" si="88"/>
        <v>0</v>
      </c>
      <c r="O161" s="32">
        <f t="shared" si="89"/>
        <v>0</v>
      </c>
      <c r="P161" s="53">
        <v>156</v>
      </c>
      <c r="Q161" s="31">
        <f t="shared" si="103"/>
        <v>0</v>
      </c>
      <c r="R161" s="31">
        <f t="shared" si="112"/>
        <v>0</v>
      </c>
      <c r="S161" s="31">
        <f t="shared" si="113"/>
        <v>0</v>
      </c>
      <c r="T161" s="31">
        <f t="shared" si="90"/>
        <v>0</v>
      </c>
      <c r="U161" s="31">
        <f t="shared" si="104"/>
        <v>0</v>
      </c>
      <c r="V161" s="31">
        <f t="shared" si="91"/>
        <v>0</v>
      </c>
      <c r="W161" s="31">
        <v>0</v>
      </c>
      <c r="X161" s="31">
        <f t="shared" si="92"/>
        <v>0</v>
      </c>
      <c r="Y161" s="36">
        <f t="shared" si="93"/>
        <v>0</v>
      </c>
      <c r="AA161" s="69">
        <v>156</v>
      </c>
      <c r="AB161" s="31">
        <f t="shared" si="94"/>
        <v>0</v>
      </c>
      <c r="AC161" s="212">
        <f t="shared" si="95"/>
        <v>0</v>
      </c>
      <c r="AD161" s="99">
        <f t="shared" si="96"/>
        <v>0</v>
      </c>
      <c r="AE161" s="99">
        <f t="shared" si="97"/>
        <v>0</v>
      </c>
      <c r="AF161" s="197">
        <f t="shared" si="105"/>
        <v>0</v>
      </c>
      <c r="AG161" s="197">
        <f t="shared" si="106"/>
        <v>0</v>
      </c>
      <c r="AH161" s="197">
        <f t="shared" si="107"/>
        <v>0</v>
      </c>
      <c r="AI161" s="202">
        <f t="shared" si="114"/>
        <v>0</v>
      </c>
      <c r="AK161" s="69">
        <v>156</v>
      </c>
      <c r="AL161" s="31">
        <f t="shared" si="98"/>
        <v>0</v>
      </c>
      <c r="AM161" s="31">
        <f t="shared" si="99"/>
        <v>0</v>
      </c>
      <c r="AN161" s="31">
        <f t="shared" si="100"/>
        <v>0</v>
      </c>
      <c r="AO161" s="31">
        <f t="shared" si="101"/>
        <v>0</v>
      </c>
      <c r="AP161" s="31">
        <f t="shared" si="102"/>
        <v>0</v>
      </c>
      <c r="AQ161" s="197">
        <f t="shared" si="81"/>
        <v>0</v>
      </c>
      <c r="AR161" s="197">
        <f t="shared" si="82"/>
        <v>0</v>
      </c>
      <c r="AS161" s="197">
        <f t="shared" si="83"/>
        <v>0</v>
      </c>
      <c r="AT161" s="197">
        <f t="shared" si="84"/>
        <v>0</v>
      </c>
      <c r="AU161" s="31"/>
      <c r="AV161" s="31"/>
      <c r="AW161" s="31"/>
      <c r="AX161" s="31"/>
      <c r="AY161" s="74"/>
    </row>
    <row r="162" spans="3:51">
      <c r="C162" s="177" t="s">
        <v>37</v>
      </c>
      <c r="D162" s="4">
        <v>0.57999999999999996</v>
      </c>
      <c r="E162" s="191" t="s">
        <v>197</v>
      </c>
      <c r="I162" s="53">
        <v>157</v>
      </c>
      <c r="J162" s="31">
        <f t="shared" si="108"/>
        <v>0</v>
      </c>
      <c r="K162" s="31">
        <f t="shared" si="109"/>
        <v>0</v>
      </c>
      <c r="L162" s="31">
        <f t="shared" si="110"/>
        <v>0</v>
      </c>
      <c r="M162" s="31">
        <f t="shared" si="111"/>
        <v>0</v>
      </c>
      <c r="N162" s="31">
        <f t="shared" si="88"/>
        <v>0</v>
      </c>
      <c r="O162" s="32">
        <f t="shared" si="89"/>
        <v>0</v>
      </c>
      <c r="P162" s="53">
        <v>157</v>
      </c>
      <c r="Q162" s="31">
        <f t="shared" si="103"/>
        <v>0</v>
      </c>
      <c r="R162" s="31">
        <f t="shared" si="112"/>
        <v>0</v>
      </c>
      <c r="S162" s="31">
        <f t="shared" si="113"/>
        <v>0</v>
      </c>
      <c r="T162" s="31">
        <f t="shared" si="90"/>
        <v>0</v>
      </c>
      <c r="U162" s="31">
        <f t="shared" si="104"/>
        <v>0</v>
      </c>
      <c r="V162" s="31">
        <f t="shared" si="91"/>
        <v>0</v>
      </c>
      <c r="W162" s="31">
        <v>0</v>
      </c>
      <c r="X162" s="31">
        <f t="shared" si="92"/>
        <v>0</v>
      </c>
      <c r="Y162" s="36">
        <f t="shared" si="93"/>
        <v>0</v>
      </c>
      <c r="AA162" s="69">
        <v>157</v>
      </c>
      <c r="AB162" s="31">
        <f t="shared" si="94"/>
        <v>0</v>
      </c>
      <c r="AC162" s="212">
        <f t="shared" si="95"/>
        <v>0</v>
      </c>
      <c r="AD162" s="99">
        <f t="shared" si="96"/>
        <v>0</v>
      </c>
      <c r="AE162" s="99">
        <f t="shared" si="97"/>
        <v>0</v>
      </c>
      <c r="AF162" s="197">
        <f t="shared" si="105"/>
        <v>0</v>
      </c>
      <c r="AG162" s="197">
        <f t="shared" si="106"/>
        <v>0</v>
      </c>
      <c r="AH162" s="197">
        <f t="shared" si="107"/>
        <v>0</v>
      </c>
      <c r="AI162" s="202">
        <f t="shared" si="114"/>
        <v>0</v>
      </c>
      <c r="AK162" s="69">
        <v>157</v>
      </c>
      <c r="AL162" s="31">
        <f t="shared" si="98"/>
        <v>0</v>
      </c>
      <c r="AM162" s="31">
        <f t="shared" si="99"/>
        <v>0</v>
      </c>
      <c r="AN162" s="31">
        <f t="shared" si="100"/>
        <v>0</v>
      </c>
      <c r="AO162" s="31">
        <f t="shared" si="101"/>
        <v>0</v>
      </c>
      <c r="AP162" s="31">
        <f t="shared" si="102"/>
        <v>0</v>
      </c>
      <c r="AQ162" s="197">
        <f t="shared" si="81"/>
        <v>0</v>
      </c>
      <c r="AR162" s="197">
        <f t="shared" si="82"/>
        <v>0</v>
      </c>
      <c r="AS162" s="197">
        <f t="shared" si="83"/>
        <v>0</v>
      </c>
      <c r="AT162" s="197">
        <f t="shared" si="84"/>
        <v>0</v>
      </c>
      <c r="AU162" s="31"/>
      <c r="AV162" s="31"/>
      <c r="AW162" s="31"/>
      <c r="AX162" s="31"/>
      <c r="AY162" s="74"/>
    </row>
    <row r="163" spans="3:51">
      <c r="C163" s="177" t="s">
        <v>38</v>
      </c>
      <c r="D163" s="4">
        <v>0.48</v>
      </c>
      <c r="E163" s="191" t="s">
        <v>197</v>
      </c>
      <c r="I163" s="53">
        <v>158</v>
      </c>
      <c r="J163" s="31">
        <f t="shared" si="108"/>
        <v>0</v>
      </c>
      <c r="K163" s="31">
        <f t="shared" si="109"/>
        <v>0</v>
      </c>
      <c r="L163" s="31">
        <f t="shared" si="110"/>
        <v>0</v>
      </c>
      <c r="M163" s="31">
        <f t="shared" si="111"/>
        <v>0</v>
      </c>
      <c r="N163" s="31">
        <f t="shared" si="88"/>
        <v>0</v>
      </c>
      <c r="O163" s="32">
        <f t="shared" si="89"/>
        <v>0</v>
      </c>
      <c r="P163" s="53">
        <v>158</v>
      </c>
      <c r="Q163" s="31">
        <f t="shared" si="103"/>
        <v>0</v>
      </c>
      <c r="R163" s="31">
        <f t="shared" si="112"/>
        <v>0</v>
      </c>
      <c r="S163" s="31">
        <f t="shared" si="113"/>
        <v>0</v>
      </c>
      <c r="T163" s="31">
        <f t="shared" si="90"/>
        <v>0</v>
      </c>
      <c r="U163" s="31">
        <f t="shared" si="104"/>
        <v>0</v>
      </c>
      <c r="V163" s="31">
        <f t="shared" si="91"/>
        <v>0</v>
      </c>
      <c r="W163" s="31">
        <v>0</v>
      </c>
      <c r="X163" s="31">
        <f t="shared" si="92"/>
        <v>0</v>
      </c>
      <c r="Y163" s="36">
        <f t="shared" si="93"/>
        <v>0</v>
      </c>
      <c r="AA163" s="69">
        <v>158</v>
      </c>
      <c r="AB163" s="31">
        <f t="shared" si="94"/>
        <v>0</v>
      </c>
      <c r="AC163" s="212">
        <f t="shared" si="95"/>
        <v>0</v>
      </c>
      <c r="AD163" s="99">
        <f t="shared" si="96"/>
        <v>0</v>
      </c>
      <c r="AE163" s="99">
        <f t="shared" si="97"/>
        <v>0</v>
      </c>
      <c r="AF163" s="197">
        <f t="shared" si="105"/>
        <v>0</v>
      </c>
      <c r="AG163" s="197">
        <f t="shared" si="106"/>
        <v>0</v>
      </c>
      <c r="AH163" s="197">
        <f t="shared" si="107"/>
        <v>0</v>
      </c>
      <c r="AI163" s="202">
        <f t="shared" si="114"/>
        <v>0</v>
      </c>
      <c r="AK163" s="69">
        <v>158</v>
      </c>
      <c r="AL163" s="31">
        <f t="shared" si="98"/>
        <v>0</v>
      </c>
      <c r="AM163" s="31">
        <f t="shared" si="99"/>
        <v>0</v>
      </c>
      <c r="AN163" s="31">
        <f t="shared" si="100"/>
        <v>0</v>
      </c>
      <c r="AO163" s="31">
        <f t="shared" si="101"/>
        <v>0</v>
      </c>
      <c r="AP163" s="31">
        <f t="shared" si="102"/>
        <v>0</v>
      </c>
      <c r="AQ163" s="197">
        <f t="shared" si="81"/>
        <v>0</v>
      </c>
      <c r="AR163" s="197">
        <f t="shared" si="82"/>
        <v>0</v>
      </c>
      <c r="AS163" s="197">
        <f t="shared" si="83"/>
        <v>0</v>
      </c>
      <c r="AT163" s="197">
        <f t="shared" si="84"/>
        <v>0</v>
      </c>
      <c r="AU163" s="31"/>
      <c r="AV163" s="31"/>
      <c r="AW163" s="31"/>
      <c r="AX163" s="31"/>
      <c r="AY163" s="74"/>
    </row>
    <row r="164" spans="3:51">
      <c r="C164" s="177" t="s">
        <v>39</v>
      </c>
      <c r="D164" s="4">
        <v>0.42</v>
      </c>
      <c r="E164" s="191" t="s">
        <v>197</v>
      </c>
      <c r="I164" s="53">
        <v>159</v>
      </c>
      <c r="J164" s="31">
        <f t="shared" si="108"/>
        <v>0</v>
      </c>
      <c r="K164" s="31">
        <f t="shared" si="109"/>
        <v>0</v>
      </c>
      <c r="L164" s="31">
        <f t="shared" si="110"/>
        <v>0</v>
      </c>
      <c r="M164" s="31">
        <f t="shared" si="111"/>
        <v>0</v>
      </c>
      <c r="N164" s="31">
        <f t="shared" si="88"/>
        <v>0</v>
      </c>
      <c r="O164" s="32">
        <f t="shared" si="89"/>
        <v>0</v>
      </c>
      <c r="P164" s="53">
        <v>159</v>
      </c>
      <c r="Q164" s="31">
        <f t="shared" si="103"/>
        <v>0</v>
      </c>
      <c r="R164" s="31">
        <f t="shared" si="112"/>
        <v>0</v>
      </c>
      <c r="S164" s="31">
        <f t="shared" si="113"/>
        <v>0</v>
      </c>
      <c r="T164" s="31">
        <f t="shared" si="90"/>
        <v>0</v>
      </c>
      <c r="U164" s="31">
        <f t="shared" si="104"/>
        <v>0</v>
      </c>
      <c r="V164" s="31">
        <f t="shared" si="91"/>
        <v>0</v>
      </c>
      <c r="W164" s="31">
        <v>0</v>
      </c>
      <c r="X164" s="31">
        <f t="shared" si="92"/>
        <v>0</v>
      </c>
      <c r="Y164" s="36">
        <f t="shared" si="93"/>
        <v>0</v>
      </c>
      <c r="AA164" s="69">
        <v>159</v>
      </c>
      <c r="AB164" s="31">
        <f t="shared" si="94"/>
        <v>0</v>
      </c>
      <c r="AC164" s="212">
        <f t="shared" si="95"/>
        <v>0</v>
      </c>
      <c r="AD164" s="99">
        <f t="shared" si="96"/>
        <v>0</v>
      </c>
      <c r="AE164" s="99">
        <f t="shared" si="97"/>
        <v>0</v>
      </c>
      <c r="AF164" s="197">
        <f t="shared" si="105"/>
        <v>0</v>
      </c>
      <c r="AG164" s="197">
        <f t="shared" si="106"/>
        <v>0</v>
      </c>
      <c r="AH164" s="197">
        <f t="shared" si="107"/>
        <v>0</v>
      </c>
      <c r="AI164" s="202">
        <f t="shared" si="114"/>
        <v>0</v>
      </c>
      <c r="AK164" s="69">
        <v>159</v>
      </c>
      <c r="AL164" s="31">
        <f t="shared" si="98"/>
        <v>0</v>
      </c>
      <c r="AM164" s="31">
        <f t="shared" si="99"/>
        <v>0</v>
      </c>
      <c r="AN164" s="31">
        <f t="shared" si="100"/>
        <v>0</v>
      </c>
      <c r="AO164" s="31">
        <f t="shared" si="101"/>
        <v>0</v>
      </c>
      <c r="AP164" s="31">
        <f t="shared" si="102"/>
        <v>0</v>
      </c>
      <c r="AQ164" s="197">
        <f t="shared" ref="AQ164:AQ205" si="115">IF($AK164&lt;=$F$18,$AL164*AM164,)</f>
        <v>0</v>
      </c>
      <c r="AR164" s="197">
        <f t="shared" ref="AR164:AR205" si="116">IF($AK164&lt;=$F$18,$AL164*AN164,)</f>
        <v>0</v>
      </c>
      <c r="AS164" s="197">
        <f t="shared" ref="AS164:AS205" si="117">IF($AK164&lt;=$F$18,$AL164*AO164,)</f>
        <v>0</v>
      </c>
      <c r="AT164" s="197">
        <f t="shared" ref="AT164:AT205" si="118">IF($AK164&lt;=$F$18,$AL164*AP164,)</f>
        <v>0</v>
      </c>
      <c r="AU164" s="31"/>
      <c r="AV164" s="31"/>
      <c r="AW164" s="31"/>
      <c r="AX164" s="31"/>
      <c r="AY164" s="74"/>
    </row>
    <row r="165" spans="3:51">
      <c r="C165" s="177" t="s">
        <v>40</v>
      </c>
      <c r="D165" s="4">
        <v>0.5</v>
      </c>
      <c r="E165" s="191" t="s">
        <v>196</v>
      </c>
      <c r="I165" s="53">
        <v>160</v>
      </c>
      <c r="J165" s="31">
        <f t="shared" si="108"/>
        <v>0</v>
      </c>
      <c r="K165" s="31">
        <f t="shared" si="109"/>
        <v>0</v>
      </c>
      <c r="L165" s="31">
        <f t="shared" si="110"/>
        <v>0</v>
      </c>
      <c r="M165" s="31">
        <f t="shared" si="111"/>
        <v>0</v>
      </c>
      <c r="N165" s="31">
        <f t="shared" si="88"/>
        <v>0</v>
      </c>
      <c r="O165" s="32">
        <f t="shared" si="89"/>
        <v>0</v>
      </c>
      <c r="P165" s="53">
        <v>160</v>
      </c>
      <c r="Q165" s="31">
        <f t="shared" si="103"/>
        <v>0</v>
      </c>
      <c r="R165" s="31">
        <f t="shared" si="112"/>
        <v>0</v>
      </c>
      <c r="S165" s="31">
        <f t="shared" si="113"/>
        <v>0</v>
      </c>
      <c r="T165" s="31">
        <f t="shared" si="90"/>
        <v>0</v>
      </c>
      <c r="U165" s="31">
        <f t="shared" si="104"/>
        <v>0</v>
      </c>
      <c r="V165" s="31">
        <f t="shared" si="91"/>
        <v>0</v>
      </c>
      <c r="W165" s="31">
        <v>0</v>
      </c>
      <c r="X165" s="31">
        <f t="shared" si="92"/>
        <v>0</v>
      </c>
      <c r="Y165" s="36">
        <f t="shared" si="93"/>
        <v>0</v>
      </c>
      <c r="AA165" s="69">
        <v>160</v>
      </c>
      <c r="AB165" s="31">
        <f t="shared" si="94"/>
        <v>0</v>
      </c>
      <c r="AC165" s="212">
        <f t="shared" si="95"/>
        <v>0</v>
      </c>
      <c r="AD165" s="99">
        <f t="shared" si="96"/>
        <v>0</v>
      </c>
      <c r="AE165" s="99">
        <f t="shared" si="97"/>
        <v>0</v>
      </c>
      <c r="AF165" s="197">
        <f t="shared" si="105"/>
        <v>0</v>
      </c>
      <c r="AG165" s="197">
        <f t="shared" si="106"/>
        <v>0</v>
      </c>
      <c r="AH165" s="197">
        <f t="shared" si="107"/>
        <v>0</v>
      </c>
      <c r="AI165" s="202">
        <f t="shared" si="114"/>
        <v>0</v>
      </c>
      <c r="AK165" s="69">
        <v>160</v>
      </c>
      <c r="AL165" s="31">
        <f t="shared" si="98"/>
        <v>0</v>
      </c>
      <c r="AM165" s="31">
        <f t="shared" si="99"/>
        <v>0</v>
      </c>
      <c r="AN165" s="31">
        <f t="shared" si="100"/>
        <v>0</v>
      </c>
      <c r="AO165" s="31">
        <f t="shared" si="101"/>
        <v>0</v>
      </c>
      <c r="AP165" s="31">
        <f t="shared" si="102"/>
        <v>0</v>
      </c>
      <c r="AQ165" s="197">
        <f t="shared" si="115"/>
        <v>0</v>
      </c>
      <c r="AR165" s="197">
        <f t="shared" si="116"/>
        <v>0</v>
      </c>
      <c r="AS165" s="197">
        <f t="shared" si="117"/>
        <v>0</v>
      </c>
      <c r="AT165" s="197">
        <f t="shared" si="118"/>
        <v>0</v>
      </c>
      <c r="AU165" s="31"/>
      <c r="AV165" s="31"/>
      <c r="AW165" s="31"/>
      <c r="AX165" s="31"/>
      <c r="AY165" s="74"/>
    </row>
    <row r="166" spans="3:51">
      <c r="C166" s="177" t="s">
        <v>41</v>
      </c>
      <c r="D166" s="4">
        <v>0.55000000000000004</v>
      </c>
      <c r="E166" s="191" t="s">
        <v>196</v>
      </c>
      <c r="I166" s="53">
        <v>161</v>
      </c>
      <c r="J166" s="31">
        <f t="shared" si="108"/>
        <v>0</v>
      </c>
      <c r="K166" s="31">
        <f t="shared" si="109"/>
        <v>0</v>
      </c>
      <c r="L166" s="31">
        <f t="shared" si="110"/>
        <v>0</v>
      </c>
      <c r="M166" s="31">
        <f t="shared" si="111"/>
        <v>0</v>
      </c>
      <c r="N166" s="31">
        <f t="shared" si="88"/>
        <v>0</v>
      </c>
      <c r="O166" s="32">
        <f t="shared" si="89"/>
        <v>0</v>
      </c>
      <c r="P166" s="53">
        <v>161</v>
      </c>
      <c r="Q166" s="31">
        <f t="shared" si="103"/>
        <v>0</v>
      </c>
      <c r="R166" s="31">
        <f t="shared" si="112"/>
        <v>0</v>
      </c>
      <c r="S166" s="31">
        <f t="shared" si="113"/>
        <v>0</v>
      </c>
      <c r="T166" s="31">
        <f t="shared" si="90"/>
        <v>0</v>
      </c>
      <c r="U166" s="31">
        <f t="shared" si="104"/>
        <v>0</v>
      </c>
      <c r="V166" s="31">
        <f t="shared" si="91"/>
        <v>0</v>
      </c>
      <c r="W166" s="31">
        <v>0</v>
      </c>
      <c r="X166" s="31">
        <f t="shared" si="92"/>
        <v>0</v>
      </c>
      <c r="Y166" s="36">
        <f t="shared" si="93"/>
        <v>0</v>
      </c>
      <c r="AA166" s="69">
        <v>161</v>
      </c>
      <c r="AB166" s="31">
        <f t="shared" si="94"/>
        <v>0</v>
      </c>
      <c r="AC166" s="212">
        <f t="shared" si="95"/>
        <v>0</v>
      </c>
      <c r="AD166" s="99">
        <f t="shared" si="96"/>
        <v>0</v>
      </c>
      <c r="AE166" s="99">
        <f t="shared" si="97"/>
        <v>0</v>
      </c>
      <c r="AF166" s="197">
        <f t="shared" ref="AF166:AF197" si="119">IF(OR(AA166&lt;=$F$18,AA166&lt;=30),EXP(-LN(2)/$D$105)*AF165+((1-EXP(-LN(2)/$D$105))/(LN(2)/$D$105))*$AB166*AC166*0.475*$F$19*44/12,)</f>
        <v>0</v>
      </c>
      <c r="AG166" s="197">
        <f t="shared" ref="AG166:AG197" si="120">IF(OR(AA166&lt;=$F$18,AA166&lt;=30),EXP(-LN(2)/$D$107)*AG165+((1-EXP(-LN(2)/$D$107))/(LN(2)/$D$107))*$AB166*AD166*0.475*$F$19*44/12,)</f>
        <v>0</v>
      </c>
      <c r="AH166" s="197">
        <f t="shared" ref="AH166:AH197" si="121">IF(OR(AA166&lt;=$F$18,AA166&lt;=30),EXP(-LN(2)/$D$106)*AH165+((1-EXP(-LN(2)/$D$106))/(LN(2)/$D$106))*$AB166*AE166*0.475*$F$19*44/12,)</f>
        <v>0</v>
      </c>
      <c r="AI166" s="202">
        <f t="shared" si="114"/>
        <v>0</v>
      </c>
      <c r="AK166" s="69">
        <v>161</v>
      </c>
      <c r="AL166" s="31">
        <f t="shared" si="98"/>
        <v>0</v>
      </c>
      <c r="AM166" s="31">
        <f t="shared" si="99"/>
        <v>0</v>
      </c>
      <c r="AN166" s="31">
        <f t="shared" si="100"/>
        <v>0</v>
      </c>
      <c r="AO166" s="31">
        <f t="shared" si="101"/>
        <v>0</v>
      </c>
      <c r="AP166" s="31">
        <f t="shared" si="102"/>
        <v>0</v>
      </c>
      <c r="AQ166" s="197">
        <f t="shared" si="115"/>
        <v>0</v>
      </c>
      <c r="AR166" s="197">
        <f t="shared" si="116"/>
        <v>0</v>
      </c>
      <c r="AS166" s="197">
        <f t="shared" si="117"/>
        <v>0</v>
      </c>
      <c r="AT166" s="197">
        <f t="shared" si="118"/>
        <v>0</v>
      </c>
      <c r="AU166" s="31"/>
      <c r="AV166" s="31"/>
      <c r="AW166" s="31"/>
      <c r="AX166" s="31"/>
      <c r="AY166" s="74"/>
    </row>
    <row r="167" spans="3:51">
      <c r="C167" s="177" t="s">
        <v>42</v>
      </c>
      <c r="D167" s="4">
        <v>0.53</v>
      </c>
      <c r="E167" s="191" t="s">
        <v>196</v>
      </c>
      <c r="I167" s="53">
        <v>162</v>
      </c>
      <c r="J167" s="31">
        <f t="shared" si="108"/>
        <v>0</v>
      </c>
      <c r="K167" s="31">
        <f t="shared" si="109"/>
        <v>0</v>
      </c>
      <c r="L167" s="31">
        <f t="shared" si="110"/>
        <v>0</v>
      </c>
      <c r="M167" s="31">
        <f t="shared" si="111"/>
        <v>0</v>
      </c>
      <c r="N167" s="31">
        <f t="shared" si="88"/>
        <v>0</v>
      </c>
      <c r="O167" s="32">
        <f t="shared" si="89"/>
        <v>0</v>
      </c>
      <c r="P167" s="53">
        <v>162</v>
      </c>
      <c r="Q167" s="31">
        <f t="shared" si="103"/>
        <v>0</v>
      </c>
      <c r="R167" s="31">
        <f t="shared" si="112"/>
        <v>0</v>
      </c>
      <c r="S167" s="31">
        <f t="shared" si="113"/>
        <v>0</v>
      </c>
      <c r="T167" s="31">
        <f t="shared" si="90"/>
        <v>0</v>
      </c>
      <c r="U167" s="31">
        <f t="shared" si="104"/>
        <v>0</v>
      </c>
      <c r="V167" s="31">
        <f t="shared" si="91"/>
        <v>0</v>
      </c>
      <c r="W167" s="31">
        <v>0</v>
      </c>
      <c r="X167" s="31">
        <f t="shared" si="92"/>
        <v>0</v>
      </c>
      <c r="Y167" s="36">
        <f t="shared" si="93"/>
        <v>0</v>
      </c>
      <c r="AA167" s="69">
        <v>162</v>
      </c>
      <c r="AB167" s="31">
        <f t="shared" si="94"/>
        <v>0</v>
      </c>
      <c r="AC167" s="212">
        <f t="shared" si="95"/>
        <v>0</v>
      </c>
      <c r="AD167" s="99">
        <f t="shared" si="96"/>
        <v>0</v>
      </c>
      <c r="AE167" s="99">
        <f t="shared" si="97"/>
        <v>0</v>
      </c>
      <c r="AF167" s="197">
        <f t="shared" si="119"/>
        <v>0</v>
      </c>
      <c r="AG167" s="197">
        <f t="shared" si="120"/>
        <v>0</v>
      </c>
      <c r="AH167" s="197">
        <f t="shared" si="121"/>
        <v>0</v>
      </c>
      <c r="AI167" s="202">
        <f t="shared" si="114"/>
        <v>0</v>
      </c>
      <c r="AK167" s="69">
        <v>162</v>
      </c>
      <c r="AL167" s="31">
        <f t="shared" si="98"/>
        <v>0</v>
      </c>
      <c r="AM167" s="31">
        <f t="shared" si="99"/>
        <v>0</v>
      </c>
      <c r="AN167" s="31">
        <f t="shared" si="100"/>
        <v>0</v>
      </c>
      <c r="AO167" s="31">
        <f t="shared" si="101"/>
        <v>0</v>
      </c>
      <c r="AP167" s="31">
        <f t="shared" si="102"/>
        <v>0</v>
      </c>
      <c r="AQ167" s="197">
        <f t="shared" si="115"/>
        <v>0</v>
      </c>
      <c r="AR167" s="197">
        <f t="shared" si="116"/>
        <v>0</v>
      </c>
      <c r="AS167" s="197">
        <f t="shared" si="117"/>
        <v>0</v>
      </c>
      <c r="AT167" s="197">
        <f t="shared" si="118"/>
        <v>0</v>
      </c>
      <c r="AU167" s="31"/>
      <c r="AV167" s="31"/>
      <c r="AW167" s="31"/>
      <c r="AX167" s="31"/>
      <c r="AY167" s="74"/>
    </row>
    <row r="168" spans="3:51">
      <c r="C168" s="177" t="s">
        <v>43</v>
      </c>
      <c r="D168" s="4">
        <v>0.52</v>
      </c>
      <c r="E168" s="191" t="s">
        <v>196</v>
      </c>
      <c r="I168" s="53">
        <v>163</v>
      </c>
      <c r="J168" s="31">
        <f t="shared" si="108"/>
        <v>0</v>
      </c>
      <c r="K168" s="31">
        <f t="shared" si="109"/>
        <v>0</v>
      </c>
      <c r="L168" s="31">
        <f t="shared" si="110"/>
        <v>0</v>
      </c>
      <c r="M168" s="31">
        <f t="shared" si="111"/>
        <v>0</v>
      </c>
      <c r="N168" s="31">
        <f t="shared" si="88"/>
        <v>0</v>
      </c>
      <c r="O168" s="32">
        <f t="shared" si="89"/>
        <v>0</v>
      </c>
      <c r="P168" s="53">
        <v>163</v>
      </c>
      <c r="Q168" s="31">
        <f t="shared" si="103"/>
        <v>0</v>
      </c>
      <c r="R168" s="31">
        <f t="shared" si="112"/>
        <v>0</v>
      </c>
      <c r="S168" s="31">
        <f t="shared" si="113"/>
        <v>0</v>
      </c>
      <c r="T168" s="31">
        <f t="shared" si="90"/>
        <v>0</v>
      </c>
      <c r="U168" s="31">
        <f t="shared" si="104"/>
        <v>0</v>
      </c>
      <c r="V168" s="31">
        <f t="shared" si="91"/>
        <v>0</v>
      </c>
      <c r="W168" s="31">
        <v>0</v>
      </c>
      <c r="X168" s="31">
        <f t="shared" si="92"/>
        <v>0</v>
      </c>
      <c r="Y168" s="36">
        <f t="shared" si="93"/>
        <v>0</v>
      </c>
      <c r="AA168" s="69">
        <v>163</v>
      </c>
      <c r="AB168" s="31">
        <f t="shared" si="94"/>
        <v>0</v>
      </c>
      <c r="AC168" s="212">
        <f t="shared" si="95"/>
        <v>0</v>
      </c>
      <c r="AD168" s="99">
        <f t="shared" si="96"/>
        <v>0</v>
      </c>
      <c r="AE168" s="99">
        <f t="shared" si="97"/>
        <v>0</v>
      </c>
      <c r="AF168" s="197">
        <f t="shared" si="119"/>
        <v>0</v>
      </c>
      <c r="AG168" s="197">
        <f t="shared" si="120"/>
        <v>0</v>
      </c>
      <c r="AH168" s="197">
        <f t="shared" si="121"/>
        <v>0</v>
      </c>
      <c r="AI168" s="202">
        <f t="shared" si="114"/>
        <v>0</v>
      </c>
      <c r="AK168" s="69">
        <v>163</v>
      </c>
      <c r="AL168" s="31">
        <f t="shared" si="98"/>
        <v>0</v>
      </c>
      <c r="AM168" s="31">
        <f t="shared" si="99"/>
        <v>0</v>
      </c>
      <c r="AN168" s="31">
        <f t="shared" si="100"/>
        <v>0</v>
      </c>
      <c r="AO168" s="31">
        <f t="shared" si="101"/>
        <v>0</v>
      </c>
      <c r="AP168" s="31">
        <f t="shared" si="102"/>
        <v>0</v>
      </c>
      <c r="AQ168" s="197">
        <f t="shared" si="115"/>
        <v>0</v>
      </c>
      <c r="AR168" s="197">
        <f t="shared" si="116"/>
        <v>0</v>
      </c>
      <c r="AS168" s="197">
        <f t="shared" si="117"/>
        <v>0</v>
      </c>
      <c r="AT168" s="197">
        <f t="shared" si="118"/>
        <v>0</v>
      </c>
      <c r="AU168" s="31"/>
      <c r="AV168" s="31"/>
      <c r="AW168" s="31"/>
      <c r="AX168" s="31"/>
      <c r="AY168" s="74"/>
    </row>
    <row r="169" spans="3:51">
      <c r="C169" s="177" t="s">
        <v>44</v>
      </c>
      <c r="D169" s="4">
        <v>0.52</v>
      </c>
      <c r="E169" s="191" t="s">
        <v>196</v>
      </c>
      <c r="I169" s="53">
        <v>164</v>
      </c>
      <c r="J169" s="31">
        <f t="shared" si="108"/>
        <v>0</v>
      </c>
      <c r="K169" s="31">
        <f t="shared" si="109"/>
        <v>0</v>
      </c>
      <c r="L169" s="31">
        <f t="shared" si="110"/>
        <v>0</v>
      </c>
      <c r="M169" s="31">
        <f t="shared" si="111"/>
        <v>0</v>
      </c>
      <c r="N169" s="31">
        <f t="shared" si="88"/>
        <v>0</v>
      </c>
      <c r="O169" s="32">
        <f t="shared" si="89"/>
        <v>0</v>
      </c>
      <c r="P169" s="53">
        <v>164</v>
      </c>
      <c r="Q169" s="31">
        <f t="shared" si="103"/>
        <v>0</v>
      </c>
      <c r="R169" s="31">
        <f t="shared" si="112"/>
        <v>0</v>
      </c>
      <c r="S169" s="31">
        <f t="shared" si="113"/>
        <v>0</v>
      </c>
      <c r="T169" s="31">
        <f t="shared" si="90"/>
        <v>0</v>
      </c>
      <c r="U169" s="31">
        <f t="shared" si="104"/>
        <v>0</v>
      </c>
      <c r="V169" s="31">
        <f t="shared" si="91"/>
        <v>0</v>
      </c>
      <c r="W169" s="31">
        <v>0</v>
      </c>
      <c r="X169" s="31">
        <f t="shared" si="92"/>
        <v>0</v>
      </c>
      <c r="Y169" s="36">
        <f t="shared" si="93"/>
        <v>0</v>
      </c>
      <c r="AA169" s="69">
        <v>164</v>
      </c>
      <c r="AB169" s="31">
        <f t="shared" si="94"/>
        <v>0</v>
      </c>
      <c r="AC169" s="212">
        <f t="shared" si="95"/>
        <v>0</v>
      </c>
      <c r="AD169" s="99">
        <f t="shared" si="96"/>
        <v>0</v>
      </c>
      <c r="AE169" s="99">
        <f t="shared" si="97"/>
        <v>0</v>
      </c>
      <c r="AF169" s="197">
        <f t="shared" si="119"/>
        <v>0</v>
      </c>
      <c r="AG169" s="197">
        <f t="shared" si="120"/>
        <v>0</v>
      </c>
      <c r="AH169" s="197">
        <f t="shared" si="121"/>
        <v>0</v>
      </c>
      <c r="AI169" s="202">
        <f t="shared" si="114"/>
        <v>0</v>
      </c>
      <c r="AK169" s="69">
        <v>164</v>
      </c>
      <c r="AL169" s="31">
        <f t="shared" si="98"/>
        <v>0</v>
      </c>
      <c r="AM169" s="31">
        <f t="shared" si="99"/>
        <v>0</v>
      </c>
      <c r="AN169" s="31">
        <f t="shared" si="100"/>
        <v>0</v>
      </c>
      <c r="AO169" s="31">
        <f t="shared" si="101"/>
        <v>0</v>
      </c>
      <c r="AP169" s="31">
        <f t="shared" si="102"/>
        <v>0</v>
      </c>
      <c r="AQ169" s="197">
        <f t="shared" si="115"/>
        <v>0</v>
      </c>
      <c r="AR169" s="197">
        <f t="shared" si="116"/>
        <v>0</v>
      </c>
      <c r="AS169" s="197">
        <f t="shared" si="117"/>
        <v>0</v>
      </c>
      <c r="AT169" s="197">
        <f t="shared" si="118"/>
        <v>0</v>
      </c>
      <c r="AU169" s="31"/>
      <c r="AV169" s="31"/>
      <c r="AW169" s="31"/>
      <c r="AX169" s="31"/>
      <c r="AY169" s="74"/>
    </row>
    <row r="170" spans="3:51">
      <c r="C170" s="177" t="s">
        <v>45</v>
      </c>
      <c r="D170" s="4">
        <v>0.75</v>
      </c>
      <c r="E170" s="191" t="s">
        <v>196</v>
      </c>
      <c r="I170" s="53">
        <v>165</v>
      </c>
      <c r="J170" s="31">
        <f t="shared" si="108"/>
        <v>0</v>
      </c>
      <c r="K170" s="31">
        <f t="shared" si="109"/>
        <v>0</v>
      </c>
      <c r="L170" s="31">
        <f t="shared" si="110"/>
        <v>0</v>
      </c>
      <c r="M170" s="31">
        <f t="shared" si="111"/>
        <v>0</v>
      </c>
      <c r="N170" s="31">
        <f t="shared" si="88"/>
        <v>0</v>
      </c>
      <c r="O170" s="32">
        <f t="shared" si="89"/>
        <v>0</v>
      </c>
      <c r="P170" s="53">
        <v>165</v>
      </c>
      <c r="Q170" s="31">
        <f t="shared" si="103"/>
        <v>0</v>
      </c>
      <c r="R170" s="31">
        <f t="shared" si="112"/>
        <v>0</v>
      </c>
      <c r="S170" s="31">
        <f t="shared" si="113"/>
        <v>0</v>
      </c>
      <c r="T170" s="31">
        <f t="shared" si="90"/>
        <v>0</v>
      </c>
      <c r="U170" s="31">
        <f t="shared" si="104"/>
        <v>0</v>
      </c>
      <c r="V170" s="31">
        <f t="shared" si="91"/>
        <v>0</v>
      </c>
      <c r="W170" s="31">
        <v>0</v>
      </c>
      <c r="X170" s="31">
        <f t="shared" si="92"/>
        <v>0</v>
      </c>
      <c r="Y170" s="36">
        <f t="shared" si="93"/>
        <v>0</v>
      </c>
      <c r="AA170" s="69">
        <v>165</v>
      </c>
      <c r="AB170" s="31">
        <f t="shared" si="94"/>
        <v>0</v>
      </c>
      <c r="AC170" s="212">
        <f t="shared" si="95"/>
        <v>0</v>
      </c>
      <c r="AD170" s="99">
        <f t="shared" si="96"/>
        <v>0</v>
      </c>
      <c r="AE170" s="99">
        <f t="shared" si="97"/>
        <v>0</v>
      </c>
      <c r="AF170" s="197">
        <f t="shared" si="119"/>
        <v>0</v>
      </c>
      <c r="AG170" s="197">
        <f t="shared" si="120"/>
        <v>0</v>
      </c>
      <c r="AH170" s="197">
        <f t="shared" si="121"/>
        <v>0</v>
      </c>
      <c r="AI170" s="202">
        <f t="shared" si="114"/>
        <v>0</v>
      </c>
      <c r="AK170" s="69">
        <v>165</v>
      </c>
      <c r="AL170" s="31">
        <f t="shared" si="98"/>
        <v>0</v>
      </c>
      <c r="AM170" s="31">
        <f t="shared" si="99"/>
        <v>0</v>
      </c>
      <c r="AN170" s="31">
        <f t="shared" si="100"/>
        <v>0</v>
      </c>
      <c r="AO170" s="31">
        <f t="shared" si="101"/>
        <v>0</v>
      </c>
      <c r="AP170" s="31">
        <f t="shared" si="102"/>
        <v>0</v>
      </c>
      <c r="AQ170" s="197">
        <f t="shared" si="115"/>
        <v>0</v>
      </c>
      <c r="AR170" s="197">
        <f t="shared" si="116"/>
        <v>0</v>
      </c>
      <c r="AS170" s="197">
        <f t="shared" si="117"/>
        <v>0</v>
      </c>
      <c r="AT170" s="197">
        <f t="shared" si="118"/>
        <v>0</v>
      </c>
      <c r="AU170" s="31"/>
      <c r="AV170" s="31"/>
      <c r="AW170" s="31"/>
      <c r="AX170" s="31"/>
      <c r="AY170" s="74"/>
    </row>
    <row r="171" spans="3:51">
      <c r="C171" s="177" t="s">
        <v>46</v>
      </c>
      <c r="D171" s="4">
        <v>0.52</v>
      </c>
      <c r="E171" s="191" t="s">
        <v>196</v>
      </c>
      <c r="I171" s="53">
        <v>166</v>
      </c>
      <c r="J171" s="31">
        <f t="shared" si="108"/>
        <v>0</v>
      </c>
      <c r="K171" s="31">
        <f t="shared" si="109"/>
        <v>0</v>
      </c>
      <c r="L171" s="31">
        <f t="shared" si="110"/>
        <v>0</v>
      </c>
      <c r="M171" s="31">
        <f t="shared" si="111"/>
        <v>0</v>
      </c>
      <c r="N171" s="31">
        <f t="shared" si="88"/>
        <v>0</v>
      </c>
      <c r="O171" s="32">
        <f t="shared" si="89"/>
        <v>0</v>
      </c>
      <c r="P171" s="53">
        <v>166</v>
      </c>
      <c r="Q171" s="31">
        <f t="shared" si="103"/>
        <v>0</v>
      </c>
      <c r="R171" s="31">
        <f t="shared" si="112"/>
        <v>0</v>
      </c>
      <c r="S171" s="31">
        <f t="shared" si="113"/>
        <v>0</v>
      </c>
      <c r="T171" s="31">
        <f t="shared" si="90"/>
        <v>0</v>
      </c>
      <c r="U171" s="31">
        <f t="shared" si="104"/>
        <v>0</v>
      </c>
      <c r="V171" s="31">
        <f t="shared" si="91"/>
        <v>0</v>
      </c>
      <c r="W171" s="31">
        <v>0</v>
      </c>
      <c r="X171" s="31">
        <f t="shared" si="92"/>
        <v>0</v>
      </c>
      <c r="Y171" s="36">
        <f t="shared" si="93"/>
        <v>0</v>
      </c>
      <c r="AA171" s="69">
        <v>166</v>
      </c>
      <c r="AB171" s="31">
        <f t="shared" si="94"/>
        <v>0</v>
      </c>
      <c r="AC171" s="212">
        <f t="shared" si="95"/>
        <v>0</v>
      </c>
      <c r="AD171" s="99">
        <f t="shared" si="96"/>
        <v>0</v>
      </c>
      <c r="AE171" s="99">
        <f t="shared" si="97"/>
        <v>0</v>
      </c>
      <c r="AF171" s="197">
        <f t="shared" si="119"/>
        <v>0</v>
      </c>
      <c r="AG171" s="197">
        <f t="shared" si="120"/>
        <v>0</v>
      </c>
      <c r="AH171" s="197">
        <f t="shared" si="121"/>
        <v>0</v>
      </c>
      <c r="AI171" s="202">
        <f t="shared" si="114"/>
        <v>0</v>
      </c>
      <c r="AK171" s="69">
        <v>166</v>
      </c>
      <c r="AL171" s="31">
        <f t="shared" si="98"/>
        <v>0</v>
      </c>
      <c r="AM171" s="31">
        <f t="shared" si="99"/>
        <v>0</v>
      </c>
      <c r="AN171" s="31">
        <f t="shared" si="100"/>
        <v>0</v>
      </c>
      <c r="AO171" s="31">
        <f t="shared" si="101"/>
        <v>0</v>
      </c>
      <c r="AP171" s="31">
        <f t="shared" si="102"/>
        <v>0</v>
      </c>
      <c r="AQ171" s="197">
        <f t="shared" si="115"/>
        <v>0</v>
      </c>
      <c r="AR171" s="197">
        <f t="shared" si="116"/>
        <v>0</v>
      </c>
      <c r="AS171" s="197">
        <f t="shared" si="117"/>
        <v>0</v>
      </c>
      <c r="AT171" s="197">
        <f t="shared" si="118"/>
        <v>0</v>
      </c>
      <c r="AU171" s="31"/>
      <c r="AV171" s="31"/>
      <c r="AW171" s="31"/>
      <c r="AX171" s="31"/>
      <c r="AY171" s="74"/>
    </row>
    <row r="172" spans="3:51">
      <c r="C172" s="177" t="s">
        <v>47</v>
      </c>
      <c r="D172" s="4">
        <v>0.35</v>
      </c>
      <c r="E172" s="191" t="s">
        <v>198</v>
      </c>
      <c r="I172" s="53">
        <v>167</v>
      </c>
      <c r="J172" s="31">
        <f t="shared" si="108"/>
        <v>0</v>
      </c>
      <c r="K172" s="31">
        <f t="shared" si="109"/>
        <v>0</v>
      </c>
      <c r="L172" s="31">
        <f t="shared" si="110"/>
        <v>0</v>
      </c>
      <c r="M172" s="31">
        <f t="shared" si="111"/>
        <v>0</v>
      </c>
      <c r="N172" s="31">
        <f t="shared" si="88"/>
        <v>0</v>
      </c>
      <c r="O172" s="32">
        <f t="shared" si="89"/>
        <v>0</v>
      </c>
      <c r="P172" s="53">
        <v>167</v>
      </c>
      <c r="Q172" s="31">
        <f t="shared" si="103"/>
        <v>0</v>
      </c>
      <c r="R172" s="31">
        <f t="shared" si="112"/>
        <v>0</v>
      </c>
      <c r="S172" s="31">
        <f t="shared" si="113"/>
        <v>0</v>
      </c>
      <c r="T172" s="31">
        <f t="shared" si="90"/>
        <v>0</v>
      </c>
      <c r="U172" s="31">
        <f t="shared" si="104"/>
        <v>0</v>
      </c>
      <c r="V172" s="31">
        <f t="shared" si="91"/>
        <v>0</v>
      </c>
      <c r="W172" s="31">
        <v>0</v>
      </c>
      <c r="X172" s="31">
        <f t="shared" si="92"/>
        <v>0</v>
      </c>
      <c r="Y172" s="36">
        <f t="shared" si="93"/>
        <v>0</v>
      </c>
      <c r="AA172" s="69">
        <v>167</v>
      </c>
      <c r="AB172" s="31">
        <f t="shared" si="94"/>
        <v>0</v>
      </c>
      <c r="AC172" s="212">
        <f t="shared" si="95"/>
        <v>0</v>
      </c>
      <c r="AD172" s="99">
        <f t="shared" si="96"/>
        <v>0</v>
      </c>
      <c r="AE172" s="99">
        <f t="shared" si="97"/>
        <v>0</v>
      </c>
      <c r="AF172" s="197">
        <f t="shared" si="119"/>
        <v>0</v>
      </c>
      <c r="AG172" s="197">
        <f t="shared" si="120"/>
        <v>0</v>
      </c>
      <c r="AH172" s="197">
        <f t="shared" si="121"/>
        <v>0</v>
      </c>
      <c r="AI172" s="202">
        <f t="shared" si="114"/>
        <v>0</v>
      </c>
      <c r="AK172" s="69">
        <v>167</v>
      </c>
      <c r="AL172" s="31">
        <f t="shared" si="98"/>
        <v>0</v>
      </c>
      <c r="AM172" s="31">
        <f t="shared" si="99"/>
        <v>0</v>
      </c>
      <c r="AN172" s="31">
        <f t="shared" si="100"/>
        <v>0</v>
      </c>
      <c r="AO172" s="31">
        <f t="shared" si="101"/>
        <v>0</v>
      </c>
      <c r="AP172" s="31">
        <f t="shared" si="102"/>
        <v>0</v>
      </c>
      <c r="AQ172" s="197">
        <f t="shared" si="115"/>
        <v>0</v>
      </c>
      <c r="AR172" s="197">
        <f t="shared" si="116"/>
        <v>0</v>
      </c>
      <c r="AS172" s="197">
        <f t="shared" si="117"/>
        <v>0</v>
      </c>
      <c r="AT172" s="197">
        <f t="shared" si="118"/>
        <v>0</v>
      </c>
      <c r="AU172" s="31"/>
      <c r="AV172" s="31"/>
      <c r="AW172" s="31"/>
      <c r="AX172" s="31"/>
      <c r="AY172" s="74"/>
    </row>
    <row r="173" spans="3:51">
      <c r="C173" s="177" t="s">
        <v>48</v>
      </c>
      <c r="D173" s="4">
        <v>0.37</v>
      </c>
      <c r="E173" s="191" t="s">
        <v>196</v>
      </c>
      <c r="I173" s="53">
        <v>168</v>
      </c>
      <c r="J173" s="31">
        <f t="shared" si="108"/>
        <v>0</v>
      </c>
      <c r="K173" s="31">
        <f t="shared" si="109"/>
        <v>0</v>
      </c>
      <c r="L173" s="31">
        <f t="shared" si="110"/>
        <v>0</v>
      </c>
      <c r="M173" s="31">
        <f t="shared" si="111"/>
        <v>0</v>
      </c>
      <c r="N173" s="31">
        <f t="shared" si="88"/>
        <v>0</v>
      </c>
      <c r="O173" s="32">
        <f t="shared" si="89"/>
        <v>0</v>
      </c>
      <c r="P173" s="53">
        <v>168</v>
      </c>
      <c r="Q173" s="31">
        <f t="shared" si="103"/>
        <v>0</v>
      </c>
      <c r="R173" s="31">
        <f t="shared" si="112"/>
        <v>0</v>
      </c>
      <c r="S173" s="31">
        <f t="shared" si="113"/>
        <v>0</v>
      </c>
      <c r="T173" s="31">
        <f t="shared" si="90"/>
        <v>0</v>
      </c>
      <c r="U173" s="31">
        <f t="shared" si="104"/>
        <v>0</v>
      </c>
      <c r="V173" s="31">
        <f t="shared" si="91"/>
        <v>0</v>
      </c>
      <c r="W173" s="31">
        <v>0</v>
      </c>
      <c r="X173" s="31">
        <f t="shared" si="92"/>
        <v>0</v>
      </c>
      <c r="Y173" s="36">
        <f t="shared" si="93"/>
        <v>0</v>
      </c>
      <c r="AA173" s="69">
        <v>168</v>
      </c>
      <c r="AB173" s="31">
        <f t="shared" si="94"/>
        <v>0</v>
      </c>
      <c r="AC173" s="212">
        <f t="shared" si="95"/>
        <v>0</v>
      </c>
      <c r="AD173" s="99">
        <f t="shared" si="96"/>
        <v>0</v>
      </c>
      <c r="AE173" s="99">
        <f t="shared" si="97"/>
        <v>0</v>
      </c>
      <c r="AF173" s="197">
        <f t="shared" si="119"/>
        <v>0</v>
      </c>
      <c r="AG173" s="197">
        <f t="shared" si="120"/>
        <v>0</v>
      </c>
      <c r="AH173" s="197">
        <f t="shared" si="121"/>
        <v>0</v>
      </c>
      <c r="AI173" s="202">
        <f t="shared" si="114"/>
        <v>0</v>
      </c>
      <c r="AK173" s="69">
        <v>168</v>
      </c>
      <c r="AL173" s="31">
        <f t="shared" si="98"/>
        <v>0</v>
      </c>
      <c r="AM173" s="31">
        <f t="shared" si="99"/>
        <v>0</v>
      </c>
      <c r="AN173" s="31">
        <f t="shared" si="100"/>
        <v>0</v>
      </c>
      <c r="AO173" s="31">
        <f t="shared" si="101"/>
        <v>0</v>
      </c>
      <c r="AP173" s="31">
        <f t="shared" si="102"/>
        <v>0</v>
      </c>
      <c r="AQ173" s="197">
        <f t="shared" si="115"/>
        <v>0</v>
      </c>
      <c r="AR173" s="197">
        <f t="shared" si="116"/>
        <v>0</v>
      </c>
      <c r="AS173" s="197">
        <f t="shared" si="117"/>
        <v>0</v>
      </c>
      <c r="AT173" s="197">
        <f t="shared" si="118"/>
        <v>0</v>
      </c>
      <c r="AU173" s="31"/>
      <c r="AV173" s="31"/>
      <c r="AW173" s="31"/>
      <c r="AX173" s="31"/>
      <c r="AY173" s="74"/>
    </row>
    <row r="174" spans="3:51">
      <c r="C174" s="177" t="s">
        <v>49</v>
      </c>
      <c r="D174" s="4">
        <v>0.45</v>
      </c>
      <c r="E174" s="191" t="s">
        <v>197</v>
      </c>
      <c r="I174" s="53">
        <v>169</v>
      </c>
      <c r="J174" s="31">
        <f t="shared" si="108"/>
        <v>0</v>
      </c>
      <c r="K174" s="31">
        <f t="shared" si="109"/>
        <v>0</v>
      </c>
      <c r="L174" s="31">
        <f t="shared" si="110"/>
        <v>0</v>
      </c>
      <c r="M174" s="31">
        <f t="shared" si="111"/>
        <v>0</v>
      </c>
      <c r="N174" s="31">
        <f t="shared" si="88"/>
        <v>0</v>
      </c>
      <c r="O174" s="32">
        <f t="shared" si="89"/>
        <v>0</v>
      </c>
      <c r="P174" s="53">
        <v>169</v>
      </c>
      <c r="Q174" s="31">
        <f t="shared" si="103"/>
        <v>0</v>
      </c>
      <c r="R174" s="31">
        <f t="shared" si="112"/>
        <v>0</v>
      </c>
      <c r="S174" s="31">
        <f t="shared" si="113"/>
        <v>0</v>
      </c>
      <c r="T174" s="31">
        <f t="shared" si="90"/>
        <v>0</v>
      </c>
      <c r="U174" s="31">
        <f t="shared" si="104"/>
        <v>0</v>
      </c>
      <c r="V174" s="31">
        <f t="shared" si="91"/>
        <v>0</v>
      </c>
      <c r="W174" s="31">
        <v>0</v>
      </c>
      <c r="X174" s="31">
        <f t="shared" si="92"/>
        <v>0</v>
      </c>
      <c r="Y174" s="36">
        <f t="shared" si="93"/>
        <v>0</v>
      </c>
      <c r="AA174" s="69">
        <v>169</v>
      </c>
      <c r="AB174" s="31">
        <f t="shared" si="94"/>
        <v>0</v>
      </c>
      <c r="AC174" s="212">
        <f t="shared" si="95"/>
        <v>0</v>
      </c>
      <c r="AD174" s="99">
        <f t="shared" si="96"/>
        <v>0</v>
      </c>
      <c r="AE174" s="99">
        <f t="shared" si="97"/>
        <v>0</v>
      </c>
      <c r="AF174" s="197">
        <f t="shared" si="119"/>
        <v>0</v>
      </c>
      <c r="AG174" s="197">
        <f t="shared" si="120"/>
        <v>0</v>
      </c>
      <c r="AH174" s="197">
        <f t="shared" si="121"/>
        <v>0</v>
      </c>
      <c r="AI174" s="202">
        <f t="shared" si="114"/>
        <v>0</v>
      </c>
      <c r="AK174" s="69">
        <v>169</v>
      </c>
      <c r="AL174" s="31">
        <f t="shared" si="98"/>
        <v>0</v>
      </c>
      <c r="AM174" s="31">
        <f t="shared" si="99"/>
        <v>0</v>
      </c>
      <c r="AN174" s="31">
        <f t="shared" si="100"/>
        <v>0</v>
      </c>
      <c r="AO174" s="31">
        <f t="shared" si="101"/>
        <v>0</v>
      </c>
      <c r="AP174" s="31">
        <f t="shared" si="102"/>
        <v>0</v>
      </c>
      <c r="AQ174" s="197">
        <f t="shared" si="115"/>
        <v>0</v>
      </c>
      <c r="AR174" s="197">
        <f t="shared" si="116"/>
        <v>0</v>
      </c>
      <c r="AS174" s="197">
        <f t="shared" si="117"/>
        <v>0</v>
      </c>
      <c r="AT174" s="197">
        <f t="shared" si="118"/>
        <v>0</v>
      </c>
      <c r="AU174" s="31"/>
      <c r="AV174" s="31"/>
      <c r="AW174" s="31"/>
      <c r="AX174" s="31"/>
      <c r="AY174" s="74"/>
    </row>
    <row r="175" spans="3:51">
      <c r="C175" s="177" t="s">
        <v>50</v>
      </c>
      <c r="D175" s="4">
        <v>0.39</v>
      </c>
      <c r="E175" s="191" t="s">
        <v>197</v>
      </c>
      <c r="I175" s="53">
        <v>170</v>
      </c>
      <c r="J175" s="31">
        <f t="shared" si="108"/>
        <v>0</v>
      </c>
      <c r="K175" s="31">
        <f t="shared" si="109"/>
        <v>0</v>
      </c>
      <c r="L175" s="31">
        <f t="shared" si="110"/>
        <v>0</v>
      </c>
      <c r="M175" s="31">
        <f t="shared" si="111"/>
        <v>0</v>
      </c>
      <c r="N175" s="31">
        <f t="shared" si="88"/>
        <v>0</v>
      </c>
      <c r="O175" s="32">
        <f t="shared" si="89"/>
        <v>0</v>
      </c>
      <c r="P175" s="53">
        <v>170</v>
      </c>
      <c r="Q175" s="31">
        <f t="shared" si="103"/>
        <v>0</v>
      </c>
      <c r="R175" s="31">
        <f t="shared" si="112"/>
        <v>0</v>
      </c>
      <c r="S175" s="31">
        <f t="shared" si="113"/>
        <v>0</v>
      </c>
      <c r="T175" s="31">
        <f t="shared" si="90"/>
        <v>0</v>
      </c>
      <c r="U175" s="31">
        <f t="shared" si="104"/>
        <v>0</v>
      </c>
      <c r="V175" s="31">
        <f t="shared" si="91"/>
        <v>0</v>
      </c>
      <c r="W175" s="31">
        <v>0</v>
      </c>
      <c r="X175" s="31">
        <f t="shared" si="92"/>
        <v>0</v>
      </c>
      <c r="Y175" s="36">
        <f t="shared" si="93"/>
        <v>0</v>
      </c>
      <c r="AA175" s="69">
        <v>170</v>
      </c>
      <c r="AB175" s="31">
        <f t="shared" si="94"/>
        <v>0</v>
      </c>
      <c r="AC175" s="212">
        <f t="shared" si="95"/>
        <v>0</v>
      </c>
      <c r="AD175" s="99">
        <f t="shared" si="96"/>
        <v>0</v>
      </c>
      <c r="AE175" s="99">
        <f t="shared" si="97"/>
        <v>0</v>
      </c>
      <c r="AF175" s="197">
        <f t="shared" si="119"/>
        <v>0</v>
      </c>
      <c r="AG175" s="197">
        <f t="shared" si="120"/>
        <v>0</v>
      </c>
      <c r="AH175" s="197">
        <f t="shared" si="121"/>
        <v>0</v>
      </c>
      <c r="AI175" s="202">
        <f t="shared" si="114"/>
        <v>0</v>
      </c>
      <c r="AK175" s="69">
        <v>170</v>
      </c>
      <c r="AL175" s="31">
        <f t="shared" si="98"/>
        <v>0</v>
      </c>
      <c r="AM175" s="31">
        <f t="shared" si="99"/>
        <v>0</v>
      </c>
      <c r="AN175" s="31">
        <f t="shared" si="100"/>
        <v>0</v>
      </c>
      <c r="AO175" s="31">
        <f t="shared" si="101"/>
        <v>0</v>
      </c>
      <c r="AP175" s="31">
        <f t="shared" si="102"/>
        <v>0</v>
      </c>
      <c r="AQ175" s="197">
        <f t="shared" si="115"/>
        <v>0</v>
      </c>
      <c r="AR175" s="197">
        <f t="shared" si="116"/>
        <v>0</v>
      </c>
      <c r="AS175" s="197">
        <f t="shared" si="117"/>
        <v>0</v>
      </c>
      <c r="AT175" s="197">
        <f t="shared" si="118"/>
        <v>0</v>
      </c>
      <c r="AU175" s="31"/>
      <c r="AV175" s="31"/>
      <c r="AW175" s="31"/>
      <c r="AX175" s="31"/>
      <c r="AY175" s="74"/>
    </row>
    <row r="176" spans="3:51">
      <c r="C176" s="177" t="s">
        <v>51</v>
      </c>
      <c r="D176" s="4">
        <v>0.44</v>
      </c>
      <c r="E176" s="191" t="s">
        <v>197</v>
      </c>
      <c r="I176" s="53">
        <v>171</v>
      </c>
      <c r="J176" s="31">
        <f t="shared" si="108"/>
        <v>0</v>
      </c>
      <c r="K176" s="31">
        <f t="shared" si="109"/>
        <v>0</v>
      </c>
      <c r="L176" s="31">
        <f t="shared" si="110"/>
        <v>0</v>
      </c>
      <c r="M176" s="31">
        <f t="shared" si="111"/>
        <v>0</v>
      </c>
      <c r="N176" s="31">
        <f t="shared" si="88"/>
        <v>0</v>
      </c>
      <c r="O176" s="32">
        <f t="shared" si="89"/>
        <v>0</v>
      </c>
      <c r="P176" s="53">
        <v>171</v>
      </c>
      <c r="Q176" s="31">
        <f t="shared" si="103"/>
        <v>0</v>
      </c>
      <c r="R176" s="31">
        <f t="shared" si="112"/>
        <v>0</v>
      </c>
      <c r="S176" s="31">
        <f t="shared" si="113"/>
        <v>0</v>
      </c>
      <c r="T176" s="31">
        <f t="shared" si="90"/>
        <v>0</v>
      </c>
      <c r="U176" s="31">
        <f t="shared" si="104"/>
        <v>0</v>
      </c>
      <c r="V176" s="31">
        <f t="shared" si="91"/>
        <v>0</v>
      </c>
      <c r="W176" s="31">
        <v>0</v>
      </c>
      <c r="X176" s="31">
        <f t="shared" si="92"/>
        <v>0</v>
      </c>
      <c r="Y176" s="36">
        <f t="shared" si="93"/>
        <v>0</v>
      </c>
      <c r="AA176" s="69">
        <v>171</v>
      </c>
      <c r="AB176" s="31">
        <f t="shared" si="94"/>
        <v>0</v>
      </c>
      <c r="AC176" s="212">
        <f t="shared" si="95"/>
        <v>0</v>
      </c>
      <c r="AD176" s="99">
        <f t="shared" si="96"/>
        <v>0</v>
      </c>
      <c r="AE176" s="99">
        <f t="shared" si="97"/>
        <v>0</v>
      </c>
      <c r="AF176" s="197">
        <f t="shared" si="119"/>
        <v>0</v>
      </c>
      <c r="AG176" s="197">
        <f t="shared" si="120"/>
        <v>0</v>
      </c>
      <c r="AH176" s="197">
        <f t="shared" si="121"/>
        <v>0</v>
      </c>
      <c r="AI176" s="202">
        <f t="shared" si="114"/>
        <v>0</v>
      </c>
      <c r="AK176" s="69">
        <v>171</v>
      </c>
      <c r="AL176" s="31">
        <f t="shared" si="98"/>
        <v>0</v>
      </c>
      <c r="AM176" s="31">
        <f t="shared" si="99"/>
        <v>0</v>
      </c>
      <c r="AN176" s="31">
        <f t="shared" si="100"/>
        <v>0</v>
      </c>
      <c r="AO176" s="31">
        <f t="shared" si="101"/>
        <v>0</v>
      </c>
      <c r="AP176" s="31">
        <f t="shared" si="102"/>
        <v>0</v>
      </c>
      <c r="AQ176" s="197">
        <f t="shared" si="115"/>
        <v>0</v>
      </c>
      <c r="AR176" s="197">
        <f t="shared" si="116"/>
        <v>0</v>
      </c>
      <c r="AS176" s="197">
        <f t="shared" si="117"/>
        <v>0</v>
      </c>
      <c r="AT176" s="197">
        <f t="shared" si="118"/>
        <v>0</v>
      </c>
      <c r="AU176" s="31"/>
      <c r="AV176" s="31"/>
      <c r="AW176" s="31"/>
      <c r="AX176" s="31"/>
      <c r="AY176" s="74"/>
    </row>
    <row r="177" spans="3:51">
      <c r="C177" s="177" t="s">
        <v>52</v>
      </c>
      <c r="D177" s="4">
        <v>0.46</v>
      </c>
      <c r="E177" s="191" t="s">
        <v>197</v>
      </c>
      <c r="I177" s="53">
        <v>172</v>
      </c>
      <c r="J177" s="31">
        <f t="shared" si="108"/>
        <v>0</v>
      </c>
      <c r="K177" s="31">
        <f t="shared" si="109"/>
        <v>0</v>
      </c>
      <c r="L177" s="31">
        <f t="shared" si="110"/>
        <v>0</v>
      </c>
      <c r="M177" s="31">
        <f t="shared" si="111"/>
        <v>0</v>
      </c>
      <c r="N177" s="31">
        <f t="shared" si="88"/>
        <v>0</v>
      </c>
      <c r="O177" s="32">
        <f t="shared" si="89"/>
        <v>0</v>
      </c>
      <c r="P177" s="53">
        <v>172</v>
      </c>
      <c r="Q177" s="31">
        <f t="shared" si="103"/>
        <v>0</v>
      </c>
      <c r="R177" s="31">
        <f t="shared" si="112"/>
        <v>0</v>
      </c>
      <c r="S177" s="31">
        <f t="shared" si="113"/>
        <v>0</v>
      </c>
      <c r="T177" s="31">
        <f t="shared" si="90"/>
        <v>0</v>
      </c>
      <c r="U177" s="31">
        <f t="shared" si="104"/>
        <v>0</v>
      </c>
      <c r="V177" s="31">
        <f t="shared" si="91"/>
        <v>0</v>
      </c>
      <c r="W177" s="31">
        <v>0</v>
      </c>
      <c r="X177" s="31">
        <f t="shared" si="92"/>
        <v>0</v>
      </c>
      <c r="Y177" s="36">
        <f t="shared" si="93"/>
        <v>0</v>
      </c>
      <c r="AA177" s="69">
        <v>172</v>
      </c>
      <c r="AB177" s="31">
        <f t="shared" si="94"/>
        <v>0</v>
      </c>
      <c r="AC177" s="212">
        <f t="shared" si="95"/>
        <v>0</v>
      </c>
      <c r="AD177" s="99">
        <f t="shared" si="96"/>
        <v>0</v>
      </c>
      <c r="AE177" s="99">
        <f t="shared" si="97"/>
        <v>0</v>
      </c>
      <c r="AF177" s="197">
        <f t="shared" si="119"/>
        <v>0</v>
      </c>
      <c r="AG177" s="197">
        <f t="shared" si="120"/>
        <v>0</v>
      </c>
      <c r="AH177" s="197">
        <f t="shared" si="121"/>
        <v>0</v>
      </c>
      <c r="AI177" s="202">
        <f t="shared" si="114"/>
        <v>0</v>
      </c>
      <c r="AK177" s="69">
        <v>172</v>
      </c>
      <c r="AL177" s="31">
        <f t="shared" si="98"/>
        <v>0</v>
      </c>
      <c r="AM177" s="31">
        <f t="shared" si="99"/>
        <v>0</v>
      </c>
      <c r="AN177" s="31">
        <f t="shared" si="100"/>
        <v>0</v>
      </c>
      <c r="AO177" s="31">
        <f t="shared" si="101"/>
        <v>0</v>
      </c>
      <c r="AP177" s="31">
        <f t="shared" si="102"/>
        <v>0</v>
      </c>
      <c r="AQ177" s="197">
        <f t="shared" si="115"/>
        <v>0</v>
      </c>
      <c r="AR177" s="197">
        <f t="shared" si="116"/>
        <v>0</v>
      </c>
      <c r="AS177" s="197">
        <f t="shared" si="117"/>
        <v>0</v>
      </c>
      <c r="AT177" s="197">
        <f t="shared" si="118"/>
        <v>0</v>
      </c>
      <c r="AU177" s="31"/>
      <c r="AV177" s="31"/>
      <c r="AW177" s="31"/>
      <c r="AX177" s="31"/>
      <c r="AY177" s="74"/>
    </row>
    <row r="178" spans="3:51" ht="30">
      <c r="C178" s="177" t="s">
        <v>53</v>
      </c>
      <c r="D178" s="4">
        <v>0.46</v>
      </c>
      <c r="E178" s="191" t="s">
        <v>199</v>
      </c>
      <c r="I178" s="53">
        <v>173</v>
      </c>
      <c r="J178" s="31">
        <f t="shared" si="108"/>
        <v>0</v>
      </c>
      <c r="K178" s="31">
        <f t="shared" si="109"/>
        <v>0</v>
      </c>
      <c r="L178" s="31">
        <f t="shared" si="110"/>
        <v>0</v>
      </c>
      <c r="M178" s="31">
        <f t="shared" si="111"/>
        <v>0</v>
      </c>
      <c r="N178" s="31">
        <f t="shared" si="88"/>
        <v>0</v>
      </c>
      <c r="O178" s="32">
        <f t="shared" si="89"/>
        <v>0</v>
      </c>
      <c r="P178" s="53">
        <v>173</v>
      </c>
      <c r="Q178" s="31">
        <f t="shared" si="103"/>
        <v>0</v>
      </c>
      <c r="R178" s="31">
        <f t="shared" si="112"/>
        <v>0</v>
      </c>
      <c r="S178" s="31">
        <f t="shared" si="113"/>
        <v>0</v>
      </c>
      <c r="T178" s="31">
        <f t="shared" si="90"/>
        <v>0</v>
      </c>
      <c r="U178" s="31">
        <f t="shared" si="104"/>
        <v>0</v>
      </c>
      <c r="V178" s="31">
        <f t="shared" si="91"/>
        <v>0</v>
      </c>
      <c r="W178" s="31">
        <v>0</v>
      </c>
      <c r="X178" s="31">
        <f t="shared" si="92"/>
        <v>0</v>
      </c>
      <c r="Y178" s="36">
        <f t="shared" si="93"/>
        <v>0</v>
      </c>
      <c r="AA178" s="69">
        <v>173</v>
      </c>
      <c r="AB178" s="31">
        <f t="shared" si="94"/>
        <v>0</v>
      </c>
      <c r="AC178" s="212">
        <f t="shared" si="95"/>
        <v>0</v>
      </c>
      <c r="AD178" s="99">
        <f t="shared" si="96"/>
        <v>0</v>
      </c>
      <c r="AE178" s="99">
        <f t="shared" si="97"/>
        <v>0</v>
      </c>
      <c r="AF178" s="197">
        <f t="shared" si="119"/>
        <v>0</v>
      </c>
      <c r="AG178" s="197">
        <f t="shared" si="120"/>
        <v>0</v>
      </c>
      <c r="AH178" s="197">
        <f t="shared" si="121"/>
        <v>0</v>
      </c>
      <c r="AI178" s="202">
        <f t="shared" si="114"/>
        <v>0</v>
      </c>
      <c r="AK178" s="69">
        <v>173</v>
      </c>
      <c r="AL178" s="31">
        <f t="shared" si="98"/>
        <v>0</v>
      </c>
      <c r="AM178" s="31">
        <f t="shared" si="99"/>
        <v>0</v>
      </c>
      <c r="AN178" s="31">
        <f t="shared" si="100"/>
        <v>0</v>
      </c>
      <c r="AO178" s="31">
        <f t="shared" si="101"/>
        <v>0</v>
      </c>
      <c r="AP178" s="31">
        <f t="shared" si="102"/>
        <v>0</v>
      </c>
      <c r="AQ178" s="197">
        <f t="shared" si="115"/>
        <v>0</v>
      </c>
      <c r="AR178" s="197">
        <f t="shared" si="116"/>
        <v>0</v>
      </c>
      <c r="AS178" s="197">
        <f t="shared" si="117"/>
        <v>0</v>
      </c>
      <c r="AT178" s="197">
        <f t="shared" si="118"/>
        <v>0</v>
      </c>
      <c r="AU178" s="31"/>
      <c r="AV178" s="31"/>
      <c r="AW178" s="31"/>
      <c r="AX178" s="31"/>
      <c r="AY178" s="74"/>
    </row>
    <row r="179" spans="3:51">
      <c r="C179" s="177" t="s">
        <v>54</v>
      </c>
      <c r="D179" s="4">
        <v>0.44</v>
      </c>
      <c r="E179" s="191" t="s">
        <v>197</v>
      </c>
      <c r="I179" s="53">
        <v>174</v>
      </c>
      <c r="J179" s="31">
        <f t="shared" si="108"/>
        <v>0</v>
      </c>
      <c r="K179" s="31">
        <f t="shared" si="109"/>
        <v>0</v>
      </c>
      <c r="L179" s="31">
        <f t="shared" si="110"/>
        <v>0</v>
      </c>
      <c r="M179" s="31">
        <f t="shared" si="111"/>
        <v>0</v>
      </c>
      <c r="N179" s="31">
        <f t="shared" si="88"/>
        <v>0</v>
      </c>
      <c r="O179" s="32">
        <f t="shared" si="89"/>
        <v>0</v>
      </c>
      <c r="P179" s="53">
        <v>174</v>
      </c>
      <c r="Q179" s="31">
        <f t="shared" si="103"/>
        <v>0</v>
      </c>
      <c r="R179" s="31">
        <f t="shared" si="112"/>
        <v>0</v>
      </c>
      <c r="S179" s="31">
        <f t="shared" si="113"/>
        <v>0</v>
      </c>
      <c r="T179" s="31">
        <f t="shared" si="90"/>
        <v>0</v>
      </c>
      <c r="U179" s="31">
        <f t="shared" si="104"/>
        <v>0</v>
      </c>
      <c r="V179" s="31">
        <f t="shared" si="91"/>
        <v>0</v>
      </c>
      <c r="W179" s="31">
        <v>0</v>
      </c>
      <c r="X179" s="31">
        <f t="shared" si="92"/>
        <v>0</v>
      </c>
      <c r="Y179" s="36">
        <f t="shared" si="93"/>
        <v>0</v>
      </c>
      <c r="AA179" s="69">
        <v>174</v>
      </c>
      <c r="AB179" s="31">
        <f t="shared" si="94"/>
        <v>0</v>
      </c>
      <c r="AC179" s="212">
        <f t="shared" si="95"/>
        <v>0</v>
      </c>
      <c r="AD179" s="99">
        <f t="shared" si="96"/>
        <v>0</v>
      </c>
      <c r="AE179" s="99">
        <f t="shared" si="97"/>
        <v>0</v>
      </c>
      <c r="AF179" s="197">
        <f t="shared" si="119"/>
        <v>0</v>
      </c>
      <c r="AG179" s="197">
        <f t="shared" si="120"/>
        <v>0</v>
      </c>
      <c r="AH179" s="197">
        <f t="shared" si="121"/>
        <v>0</v>
      </c>
      <c r="AI179" s="202">
        <f t="shared" si="114"/>
        <v>0</v>
      </c>
      <c r="AK179" s="69">
        <v>174</v>
      </c>
      <c r="AL179" s="31">
        <f t="shared" si="98"/>
        <v>0</v>
      </c>
      <c r="AM179" s="31">
        <f t="shared" si="99"/>
        <v>0</v>
      </c>
      <c r="AN179" s="31">
        <f t="shared" si="100"/>
        <v>0</v>
      </c>
      <c r="AO179" s="31">
        <f t="shared" si="101"/>
        <v>0</v>
      </c>
      <c r="AP179" s="31">
        <f t="shared" si="102"/>
        <v>0</v>
      </c>
      <c r="AQ179" s="197">
        <f t="shared" si="115"/>
        <v>0</v>
      </c>
      <c r="AR179" s="197">
        <f t="shared" si="116"/>
        <v>0</v>
      </c>
      <c r="AS179" s="197">
        <f t="shared" si="117"/>
        <v>0</v>
      </c>
      <c r="AT179" s="197">
        <f t="shared" si="118"/>
        <v>0</v>
      </c>
      <c r="AU179" s="31"/>
      <c r="AV179" s="31"/>
      <c r="AW179" s="31"/>
      <c r="AX179" s="31"/>
      <c r="AY179" s="74"/>
    </row>
    <row r="180" spans="3:51">
      <c r="C180" s="177" t="s">
        <v>55</v>
      </c>
      <c r="D180" s="4">
        <v>0.46</v>
      </c>
      <c r="E180" s="191" t="s">
        <v>197</v>
      </c>
      <c r="I180" s="53">
        <v>175</v>
      </c>
      <c r="J180" s="31">
        <f t="shared" si="108"/>
        <v>0</v>
      </c>
      <c r="K180" s="31">
        <f t="shared" si="109"/>
        <v>0</v>
      </c>
      <c r="L180" s="31">
        <f t="shared" si="110"/>
        <v>0</v>
      </c>
      <c r="M180" s="31">
        <f t="shared" si="111"/>
        <v>0</v>
      </c>
      <c r="N180" s="31">
        <f t="shared" si="88"/>
        <v>0</v>
      </c>
      <c r="O180" s="32">
        <f t="shared" si="89"/>
        <v>0</v>
      </c>
      <c r="P180" s="53">
        <v>175</v>
      </c>
      <c r="Q180" s="31">
        <f t="shared" si="103"/>
        <v>0</v>
      </c>
      <c r="R180" s="31">
        <f t="shared" si="112"/>
        <v>0</v>
      </c>
      <c r="S180" s="31">
        <f t="shared" si="113"/>
        <v>0</v>
      </c>
      <c r="T180" s="31">
        <f t="shared" si="90"/>
        <v>0</v>
      </c>
      <c r="U180" s="31">
        <f t="shared" si="104"/>
        <v>0</v>
      </c>
      <c r="V180" s="31">
        <f t="shared" si="91"/>
        <v>0</v>
      </c>
      <c r="W180" s="31">
        <v>0</v>
      </c>
      <c r="X180" s="31">
        <f t="shared" si="92"/>
        <v>0</v>
      </c>
      <c r="Y180" s="36">
        <f t="shared" si="93"/>
        <v>0</v>
      </c>
      <c r="AA180" s="69">
        <v>175</v>
      </c>
      <c r="AB180" s="31">
        <f t="shared" si="94"/>
        <v>0</v>
      </c>
      <c r="AC180" s="212">
        <f t="shared" si="95"/>
        <v>0</v>
      </c>
      <c r="AD180" s="99">
        <f t="shared" si="96"/>
        <v>0</v>
      </c>
      <c r="AE180" s="99">
        <f t="shared" si="97"/>
        <v>0</v>
      </c>
      <c r="AF180" s="197">
        <f t="shared" si="119"/>
        <v>0</v>
      </c>
      <c r="AG180" s="197">
        <f t="shared" si="120"/>
        <v>0</v>
      </c>
      <c r="AH180" s="197">
        <f t="shared" si="121"/>
        <v>0</v>
      </c>
      <c r="AI180" s="202">
        <f t="shared" si="114"/>
        <v>0</v>
      </c>
      <c r="AK180" s="69">
        <v>175</v>
      </c>
      <c r="AL180" s="31">
        <f t="shared" si="98"/>
        <v>0</v>
      </c>
      <c r="AM180" s="31">
        <f t="shared" si="99"/>
        <v>0</v>
      </c>
      <c r="AN180" s="31">
        <f t="shared" si="100"/>
        <v>0</v>
      </c>
      <c r="AO180" s="31">
        <f t="shared" si="101"/>
        <v>0</v>
      </c>
      <c r="AP180" s="31">
        <f t="shared" si="102"/>
        <v>0</v>
      </c>
      <c r="AQ180" s="197">
        <f t="shared" si="115"/>
        <v>0</v>
      </c>
      <c r="AR180" s="197">
        <f t="shared" si="116"/>
        <v>0</v>
      </c>
      <c r="AS180" s="197">
        <f t="shared" si="117"/>
        <v>0</v>
      </c>
      <c r="AT180" s="197">
        <f t="shared" si="118"/>
        <v>0</v>
      </c>
      <c r="AU180" s="31"/>
      <c r="AV180" s="31"/>
      <c r="AW180" s="31"/>
      <c r="AX180" s="31"/>
      <c r="AY180" s="74"/>
    </row>
    <row r="181" spans="3:51">
      <c r="C181" s="177" t="s">
        <v>56</v>
      </c>
      <c r="D181" s="4">
        <v>0.48</v>
      </c>
      <c r="E181" s="191" t="s">
        <v>197</v>
      </c>
      <c r="I181" s="53">
        <v>176</v>
      </c>
      <c r="J181" s="31">
        <f t="shared" si="108"/>
        <v>0</v>
      </c>
      <c r="K181" s="31">
        <f t="shared" si="109"/>
        <v>0</v>
      </c>
      <c r="L181" s="31">
        <f t="shared" si="110"/>
        <v>0</v>
      </c>
      <c r="M181" s="31">
        <f t="shared" si="111"/>
        <v>0</v>
      </c>
      <c r="N181" s="31">
        <f t="shared" si="88"/>
        <v>0</v>
      </c>
      <c r="O181" s="32">
        <f t="shared" si="89"/>
        <v>0</v>
      </c>
      <c r="P181" s="53">
        <v>176</v>
      </c>
      <c r="Q181" s="31">
        <f t="shared" si="103"/>
        <v>0</v>
      </c>
      <c r="R181" s="31">
        <f t="shared" si="112"/>
        <v>0</v>
      </c>
      <c r="S181" s="31">
        <f t="shared" si="113"/>
        <v>0</v>
      </c>
      <c r="T181" s="31">
        <f t="shared" si="90"/>
        <v>0</v>
      </c>
      <c r="U181" s="31">
        <f t="shared" si="104"/>
        <v>0</v>
      </c>
      <c r="V181" s="31">
        <f t="shared" si="91"/>
        <v>0</v>
      </c>
      <c r="W181" s="31">
        <v>0</v>
      </c>
      <c r="X181" s="31">
        <f t="shared" si="92"/>
        <v>0</v>
      </c>
      <c r="Y181" s="36">
        <f t="shared" si="93"/>
        <v>0</v>
      </c>
      <c r="AA181" s="69">
        <v>176</v>
      </c>
      <c r="AB181" s="31">
        <f t="shared" si="94"/>
        <v>0</v>
      </c>
      <c r="AC181" s="212">
        <f t="shared" si="95"/>
        <v>0</v>
      </c>
      <c r="AD181" s="99">
        <f t="shared" si="96"/>
        <v>0</v>
      </c>
      <c r="AE181" s="99">
        <f t="shared" si="97"/>
        <v>0</v>
      </c>
      <c r="AF181" s="197">
        <f t="shared" si="119"/>
        <v>0</v>
      </c>
      <c r="AG181" s="197">
        <f t="shared" si="120"/>
        <v>0</v>
      </c>
      <c r="AH181" s="197">
        <f t="shared" si="121"/>
        <v>0</v>
      </c>
      <c r="AI181" s="202">
        <f t="shared" si="114"/>
        <v>0</v>
      </c>
      <c r="AK181" s="69">
        <v>176</v>
      </c>
      <c r="AL181" s="31">
        <f t="shared" si="98"/>
        <v>0</v>
      </c>
      <c r="AM181" s="31">
        <f t="shared" si="99"/>
        <v>0</v>
      </c>
      <c r="AN181" s="31">
        <f t="shared" si="100"/>
        <v>0</v>
      </c>
      <c r="AO181" s="31">
        <f t="shared" si="101"/>
        <v>0</v>
      </c>
      <c r="AP181" s="31">
        <f t="shared" si="102"/>
        <v>0</v>
      </c>
      <c r="AQ181" s="197">
        <f t="shared" si="115"/>
        <v>0</v>
      </c>
      <c r="AR181" s="197">
        <f t="shared" si="116"/>
        <v>0</v>
      </c>
      <c r="AS181" s="197">
        <f t="shared" si="117"/>
        <v>0</v>
      </c>
      <c r="AT181" s="197">
        <f t="shared" si="118"/>
        <v>0</v>
      </c>
      <c r="AU181" s="31"/>
      <c r="AV181" s="31"/>
      <c r="AW181" s="31"/>
      <c r="AX181" s="31"/>
      <c r="AY181" s="74"/>
    </row>
    <row r="182" spans="3:51">
      <c r="C182" s="177" t="s">
        <v>57</v>
      </c>
      <c r="D182" s="4">
        <v>0.44</v>
      </c>
      <c r="E182" s="191" t="s">
        <v>197</v>
      </c>
      <c r="I182" s="53">
        <v>177</v>
      </c>
      <c r="J182" s="31">
        <f t="shared" si="108"/>
        <v>0</v>
      </c>
      <c r="K182" s="31">
        <f t="shared" si="109"/>
        <v>0</v>
      </c>
      <c r="L182" s="31">
        <f t="shared" si="110"/>
        <v>0</v>
      </c>
      <c r="M182" s="31">
        <f t="shared" si="111"/>
        <v>0</v>
      </c>
      <c r="N182" s="31">
        <f t="shared" si="88"/>
        <v>0</v>
      </c>
      <c r="O182" s="32">
        <f t="shared" si="89"/>
        <v>0</v>
      </c>
      <c r="P182" s="53">
        <v>177</v>
      </c>
      <c r="Q182" s="31">
        <f t="shared" si="103"/>
        <v>0</v>
      </c>
      <c r="R182" s="31">
        <f t="shared" si="112"/>
        <v>0</v>
      </c>
      <c r="S182" s="31">
        <f t="shared" si="113"/>
        <v>0</v>
      </c>
      <c r="T182" s="31">
        <f t="shared" si="90"/>
        <v>0</v>
      </c>
      <c r="U182" s="31">
        <f t="shared" si="104"/>
        <v>0</v>
      </c>
      <c r="V182" s="31">
        <f t="shared" si="91"/>
        <v>0</v>
      </c>
      <c r="W182" s="31">
        <v>0</v>
      </c>
      <c r="X182" s="31">
        <f t="shared" si="92"/>
        <v>0</v>
      </c>
      <c r="Y182" s="36">
        <f t="shared" si="93"/>
        <v>0</v>
      </c>
      <c r="AA182" s="69">
        <v>177</v>
      </c>
      <c r="AB182" s="31">
        <f t="shared" si="94"/>
        <v>0</v>
      </c>
      <c r="AC182" s="212">
        <f t="shared" si="95"/>
        <v>0</v>
      </c>
      <c r="AD182" s="99">
        <f t="shared" si="96"/>
        <v>0</v>
      </c>
      <c r="AE182" s="99">
        <f t="shared" si="97"/>
        <v>0</v>
      </c>
      <c r="AF182" s="197">
        <f t="shared" si="119"/>
        <v>0</v>
      </c>
      <c r="AG182" s="197">
        <f t="shared" si="120"/>
        <v>0</v>
      </c>
      <c r="AH182" s="197">
        <f t="shared" si="121"/>
        <v>0</v>
      </c>
      <c r="AI182" s="202">
        <f t="shared" si="114"/>
        <v>0</v>
      </c>
      <c r="AK182" s="69">
        <v>177</v>
      </c>
      <c r="AL182" s="31">
        <f t="shared" si="98"/>
        <v>0</v>
      </c>
      <c r="AM182" s="31">
        <f t="shared" si="99"/>
        <v>0</v>
      </c>
      <c r="AN182" s="31">
        <f t="shared" si="100"/>
        <v>0</v>
      </c>
      <c r="AO182" s="31">
        <f t="shared" si="101"/>
        <v>0</v>
      </c>
      <c r="AP182" s="31">
        <f t="shared" si="102"/>
        <v>0</v>
      </c>
      <c r="AQ182" s="197">
        <f t="shared" si="115"/>
        <v>0</v>
      </c>
      <c r="AR182" s="197">
        <f t="shared" si="116"/>
        <v>0</v>
      </c>
      <c r="AS182" s="197">
        <f t="shared" si="117"/>
        <v>0</v>
      </c>
      <c r="AT182" s="197">
        <f t="shared" si="118"/>
        <v>0</v>
      </c>
      <c r="AU182" s="31"/>
      <c r="AV182" s="31"/>
      <c r="AW182" s="31"/>
      <c r="AX182" s="31"/>
      <c r="AY182" s="74"/>
    </row>
    <row r="183" spans="3:51">
      <c r="C183" s="177" t="s">
        <v>58</v>
      </c>
      <c r="D183" s="4">
        <v>0.34</v>
      </c>
      <c r="E183" s="191" t="s">
        <v>197</v>
      </c>
      <c r="I183" s="53">
        <v>178</v>
      </c>
      <c r="J183" s="31">
        <f t="shared" si="108"/>
        <v>0</v>
      </c>
      <c r="K183" s="31">
        <f t="shared" si="109"/>
        <v>0</v>
      </c>
      <c r="L183" s="31">
        <f t="shared" si="110"/>
        <v>0</v>
      </c>
      <c r="M183" s="31">
        <f t="shared" si="111"/>
        <v>0</v>
      </c>
      <c r="N183" s="31">
        <f t="shared" si="88"/>
        <v>0</v>
      </c>
      <c r="O183" s="32">
        <f t="shared" si="89"/>
        <v>0</v>
      </c>
      <c r="P183" s="53">
        <v>178</v>
      </c>
      <c r="Q183" s="31">
        <f t="shared" si="103"/>
        <v>0</v>
      </c>
      <c r="R183" s="31">
        <f t="shared" si="112"/>
        <v>0</v>
      </c>
      <c r="S183" s="31">
        <f t="shared" si="113"/>
        <v>0</v>
      </c>
      <c r="T183" s="31">
        <f t="shared" si="90"/>
        <v>0</v>
      </c>
      <c r="U183" s="31">
        <f t="shared" si="104"/>
        <v>0</v>
      </c>
      <c r="V183" s="31">
        <f t="shared" si="91"/>
        <v>0</v>
      </c>
      <c r="W183" s="31">
        <v>0</v>
      </c>
      <c r="X183" s="31">
        <f t="shared" si="92"/>
        <v>0</v>
      </c>
      <c r="Y183" s="36">
        <f t="shared" si="93"/>
        <v>0</v>
      </c>
      <c r="AA183" s="69">
        <v>178</v>
      </c>
      <c r="AB183" s="31">
        <f t="shared" si="94"/>
        <v>0</v>
      </c>
      <c r="AC183" s="212">
        <f t="shared" si="95"/>
        <v>0</v>
      </c>
      <c r="AD183" s="99">
        <f t="shared" si="96"/>
        <v>0</v>
      </c>
      <c r="AE183" s="99">
        <f t="shared" si="97"/>
        <v>0</v>
      </c>
      <c r="AF183" s="197">
        <f t="shared" si="119"/>
        <v>0</v>
      </c>
      <c r="AG183" s="197">
        <f t="shared" si="120"/>
        <v>0</v>
      </c>
      <c r="AH183" s="197">
        <f t="shared" si="121"/>
        <v>0</v>
      </c>
      <c r="AI183" s="202">
        <f t="shared" si="114"/>
        <v>0</v>
      </c>
      <c r="AK183" s="69">
        <v>178</v>
      </c>
      <c r="AL183" s="31">
        <f t="shared" si="98"/>
        <v>0</v>
      </c>
      <c r="AM183" s="31">
        <f t="shared" si="99"/>
        <v>0</v>
      </c>
      <c r="AN183" s="31">
        <f t="shared" si="100"/>
        <v>0</v>
      </c>
      <c r="AO183" s="31">
        <f t="shared" si="101"/>
        <v>0</v>
      </c>
      <c r="AP183" s="31">
        <f t="shared" si="102"/>
        <v>0</v>
      </c>
      <c r="AQ183" s="197">
        <f t="shared" si="115"/>
        <v>0</v>
      </c>
      <c r="AR183" s="197">
        <f t="shared" si="116"/>
        <v>0</v>
      </c>
      <c r="AS183" s="197">
        <f t="shared" si="117"/>
        <v>0</v>
      </c>
      <c r="AT183" s="197">
        <f t="shared" si="118"/>
        <v>0</v>
      </c>
      <c r="AU183" s="31"/>
      <c r="AV183" s="31"/>
      <c r="AW183" s="31"/>
      <c r="AX183" s="31"/>
      <c r="AY183" s="74"/>
    </row>
    <row r="184" spans="3:51">
      <c r="C184" s="177" t="s">
        <v>59</v>
      </c>
      <c r="D184" s="4">
        <v>0.5</v>
      </c>
      <c r="E184" s="191" t="s">
        <v>196</v>
      </c>
      <c r="I184" s="53">
        <v>179</v>
      </c>
      <c r="J184" s="31">
        <f t="shared" si="108"/>
        <v>0</v>
      </c>
      <c r="K184" s="31">
        <f t="shared" si="109"/>
        <v>0</v>
      </c>
      <c r="L184" s="31">
        <f t="shared" si="110"/>
        <v>0</v>
      </c>
      <c r="M184" s="31">
        <f t="shared" si="111"/>
        <v>0</v>
      </c>
      <c r="N184" s="31">
        <f t="shared" si="88"/>
        <v>0</v>
      </c>
      <c r="O184" s="32">
        <f t="shared" si="89"/>
        <v>0</v>
      </c>
      <c r="P184" s="53">
        <v>179</v>
      </c>
      <c r="Q184" s="31">
        <f t="shared" si="103"/>
        <v>0</v>
      </c>
      <c r="R184" s="31">
        <f t="shared" si="112"/>
        <v>0</v>
      </c>
      <c r="S184" s="31">
        <f t="shared" si="113"/>
        <v>0</v>
      </c>
      <c r="T184" s="31">
        <f t="shared" si="90"/>
        <v>0</v>
      </c>
      <c r="U184" s="31">
        <f t="shared" si="104"/>
        <v>0</v>
      </c>
      <c r="V184" s="31">
        <f t="shared" si="91"/>
        <v>0</v>
      </c>
      <c r="W184" s="31">
        <v>0</v>
      </c>
      <c r="X184" s="31">
        <f t="shared" si="92"/>
        <v>0</v>
      </c>
      <c r="Y184" s="36">
        <f t="shared" si="93"/>
        <v>0</v>
      </c>
      <c r="AA184" s="69">
        <v>179</v>
      </c>
      <c r="AB184" s="31">
        <f t="shared" si="94"/>
        <v>0</v>
      </c>
      <c r="AC184" s="212">
        <f t="shared" si="95"/>
        <v>0</v>
      </c>
      <c r="AD184" s="99">
        <f t="shared" si="96"/>
        <v>0</v>
      </c>
      <c r="AE184" s="99">
        <f t="shared" si="97"/>
        <v>0</v>
      </c>
      <c r="AF184" s="197">
        <f t="shared" si="119"/>
        <v>0</v>
      </c>
      <c r="AG184" s="197">
        <f t="shared" si="120"/>
        <v>0</v>
      </c>
      <c r="AH184" s="197">
        <f t="shared" si="121"/>
        <v>0</v>
      </c>
      <c r="AI184" s="202">
        <f t="shared" si="114"/>
        <v>0</v>
      </c>
      <c r="AK184" s="69">
        <v>179</v>
      </c>
      <c r="AL184" s="31">
        <f t="shared" si="98"/>
        <v>0</v>
      </c>
      <c r="AM184" s="31">
        <f t="shared" si="99"/>
        <v>0</v>
      </c>
      <c r="AN184" s="31">
        <f t="shared" si="100"/>
        <v>0</v>
      </c>
      <c r="AO184" s="31">
        <f t="shared" si="101"/>
        <v>0</v>
      </c>
      <c r="AP184" s="31">
        <f t="shared" si="102"/>
        <v>0</v>
      </c>
      <c r="AQ184" s="197">
        <f t="shared" si="115"/>
        <v>0</v>
      </c>
      <c r="AR184" s="197">
        <f t="shared" si="116"/>
        <v>0</v>
      </c>
      <c r="AS184" s="197">
        <f t="shared" si="117"/>
        <v>0</v>
      </c>
      <c r="AT184" s="197">
        <f t="shared" si="118"/>
        <v>0</v>
      </c>
      <c r="AU184" s="31"/>
      <c r="AV184" s="31"/>
      <c r="AW184" s="31"/>
      <c r="AX184" s="31"/>
      <c r="AY184" s="74"/>
    </row>
    <row r="185" spans="3:51">
      <c r="C185" s="177" t="s">
        <v>60</v>
      </c>
      <c r="D185" s="4">
        <v>0.57999999999999996</v>
      </c>
      <c r="E185" s="191" t="s">
        <v>196</v>
      </c>
      <c r="I185" s="53">
        <v>180</v>
      </c>
      <c r="J185" s="31">
        <f t="shared" si="108"/>
        <v>0</v>
      </c>
      <c r="K185" s="31">
        <f t="shared" si="109"/>
        <v>0</v>
      </c>
      <c r="L185" s="31">
        <f t="shared" si="110"/>
        <v>0</v>
      </c>
      <c r="M185" s="31">
        <f t="shared" si="111"/>
        <v>0</v>
      </c>
      <c r="N185" s="31">
        <f t="shared" si="88"/>
        <v>0</v>
      </c>
      <c r="O185" s="32">
        <f t="shared" si="89"/>
        <v>0</v>
      </c>
      <c r="P185" s="53">
        <v>180</v>
      </c>
      <c r="Q185" s="31">
        <f t="shared" si="103"/>
        <v>0</v>
      </c>
      <c r="R185" s="31">
        <f t="shared" si="112"/>
        <v>0</v>
      </c>
      <c r="S185" s="31">
        <f t="shared" si="113"/>
        <v>0</v>
      </c>
      <c r="T185" s="31">
        <f t="shared" si="90"/>
        <v>0</v>
      </c>
      <c r="U185" s="31">
        <f t="shared" si="104"/>
        <v>0</v>
      </c>
      <c r="V185" s="31">
        <f t="shared" si="91"/>
        <v>0</v>
      </c>
      <c r="W185" s="31">
        <v>0</v>
      </c>
      <c r="X185" s="31">
        <f t="shared" si="92"/>
        <v>0</v>
      </c>
      <c r="Y185" s="36">
        <f t="shared" si="93"/>
        <v>0</v>
      </c>
      <c r="AA185" s="69">
        <v>180</v>
      </c>
      <c r="AB185" s="31">
        <f t="shared" si="94"/>
        <v>0</v>
      </c>
      <c r="AC185" s="212">
        <f t="shared" si="95"/>
        <v>0</v>
      </c>
      <c r="AD185" s="99">
        <f t="shared" si="96"/>
        <v>0</v>
      </c>
      <c r="AE185" s="99">
        <f t="shared" si="97"/>
        <v>0</v>
      </c>
      <c r="AF185" s="197">
        <f t="shared" si="119"/>
        <v>0</v>
      </c>
      <c r="AG185" s="197">
        <f t="shared" si="120"/>
        <v>0</v>
      </c>
      <c r="AH185" s="197">
        <f t="shared" si="121"/>
        <v>0</v>
      </c>
      <c r="AI185" s="202">
        <f t="shared" si="114"/>
        <v>0</v>
      </c>
      <c r="AK185" s="69">
        <v>180</v>
      </c>
      <c r="AL185" s="31">
        <f t="shared" si="98"/>
        <v>0</v>
      </c>
      <c r="AM185" s="31">
        <f t="shared" si="99"/>
        <v>0</v>
      </c>
      <c r="AN185" s="31">
        <f t="shared" si="100"/>
        <v>0</v>
      </c>
      <c r="AO185" s="31">
        <f t="shared" si="101"/>
        <v>0</v>
      </c>
      <c r="AP185" s="31">
        <f t="shared" si="102"/>
        <v>0</v>
      </c>
      <c r="AQ185" s="197">
        <f t="shared" si="115"/>
        <v>0</v>
      </c>
      <c r="AR185" s="197">
        <f t="shared" si="116"/>
        <v>0</v>
      </c>
      <c r="AS185" s="197">
        <f t="shared" si="117"/>
        <v>0</v>
      </c>
      <c r="AT185" s="197">
        <f t="shared" si="118"/>
        <v>0</v>
      </c>
      <c r="AU185" s="31"/>
      <c r="AV185" s="31"/>
      <c r="AW185" s="31"/>
      <c r="AX185" s="31"/>
      <c r="AY185" s="74"/>
    </row>
    <row r="186" spans="3:51">
      <c r="C186" s="177" t="s">
        <v>61</v>
      </c>
      <c r="D186" s="4">
        <v>0.37</v>
      </c>
      <c r="E186" s="191" t="s">
        <v>197</v>
      </c>
      <c r="I186" s="53">
        <v>181</v>
      </c>
      <c r="J186" s="31">
        <f t="shared" si="108"/>
        <v>0</v>
      </c>
      <c r="K186" s="31">
        <f t="shared" si="109"/>
        <v>0</v>
      </c>
      <c r="L186" s="31">
        <f t="shared" si="110"/>
        <v>0</v>
      </c>
      <c r="M186" s="31">
        <f t="shared" si="111"/>
        <v>0</v>
      </c>
      <c r="N186" s="31">
        <f t="shared" si="88"/>
        <v>0</v>
      </c>
      <c r="O186" s="32">
        <f t="shared" si="89"/>
        <v>0</v>
      </c>
      <c r="P186" s="53">
        <v>181</v>
      </c>
      <c r="Q186" s="31">
        <f t="shared" si="103"/>
        <v>0</v>
      </c>
      <c r="R186" s="31">
        <f t="shared" si="112"/>
        <v>0</v>
      </c>
      <c r="S186" s="31">
        <f t="shared" si="113"/>
        <v>0</v>
      </c>
      <c r="T186" s="31">
        <f t="shared" si="90"/>
        <v>0</v>
      </c>
      <c r="U186" s="31">
        <f t="shared" si="104"/>
        <v>0</v>
      </c>
      <c r="V186" s="31">
        <f t="shared" si="91"/>
        <v>0</v>
      </c>
      <c r="W186" s="31">
        <v>0</v>
      </c>
      <c r="X186" s="31">
        <f t="shared" si="92"/>
        <v>0</v>
      </c>
      <c r="Y186" s="36">
        <f t="shared" si="93"/>
        <v>0</v>
      </c>
      <c r="AA186" s="69">
        <v>181</v>
      </c>
      <c r="AB186" s="31">
        <f t="shared" si="94"/>
        <v>0</v>
      </c>
      <c r="AC186" s="212">
        <f t="shared" si="95"/>
        <v>0</v>
      </c>
      <c r="AD186" s="99">
        <f t="shared" si="96"/>
        <v>0</v>
      </c>
      <c r="AE186" s="99">
        <f t="shared" si="97"/>
        <v>0</v>
      </c>
      <c r="AF186" s="197">
        <f t="shared" si="119"/>
        <v>0</v>
      </c>
      <c r="AG186" s="197">
        <f t="shared" si="120"/>
        <v>0</v>
      </c>
      <c r="AH186" s="197">
        <f t="shared" si="121"/>
        <v>0</v>
      </c>
      <c r="AI186" s="202">
        <f t="shared" si="114"/>
        <v>0</v>
      </c>
      <c r="AK186" s="69">
        <v>181</v>
      </c>
      <c r="AL186" s="31">
        <f t="shared" si="98"/>
        <v>0</v>
      </c>
      <c r="AM186" s="31">
        <f t="shared" si="99"/>
        <v>0</v>
      </c>
      <c r="AN186" s="31">
        <f t="shared" si="100"/>
        <v>0</v>
      </c>
      <c r="AO186" s="31">
        <f t="shared" si="101"/>
        <v>0</v>
      </c>
      <c r="AP186" s="31">
        <f t="shared" si="102"/>
        <v>0</v>
      </c>
      <c r="AQ186" s="197">
        <f t="shared" si="115"/>
        <v>0</v>
      </c>
      <c r="AR186" s="197">
        <f t="shared" si="116"/>
        <v>0</v>
      </c>
      <c r="AS186" s="197">
        <f t="shared" si="117"/>
        <v>0</v>
      </c>
      <c r="AT186" s="197">
        <f t="shared" si="118"/>
        <v>0</v>
      </c>
      <c r="AU186" s="31"/>
      <c r="AV186" s="31"/>
      <c r="AW186" s="31"/>
      <c r="AX186" s="31"/>
      <c r="AY186" s="74"/>
    </row>
    <row r="187" spans="3:51">
      <c r="C187" s="177" t="s">
        <v>62</v>
      </c>
      <c r="D187" s="4">
        <v>0.37</v>
      </c>
      <c r="E187" s="191" t="s">
        <v>197</v>
      </c>
      <c r="I187" s="53">
        <v>182</v>
      </c>
      <c r="J187" s="31">
        <f t="shared" si="108"/>
        <v>0</v>
      </c>
      <c r="K187" s="31">
        <f t="shared" si="109"/>
        <v>0</v>
      </c>
      <c r="L187" s="31">
        <f t="shared" si="110"/>
        <v>0</v>
      </c>
      <c r="M187" s="31">
        <f t="shared" si="111"/>
        <v>0</v>
      </c>
      <c r="N187" s="31">
        <f t="shared" si="88"/>
        <v>0</v>
      </c>
      <c r="O187" s="32">
        <f t="shared" si="89"/>
        <v>0</v>
      </c>
      <c r="P187" s="53">
        <v>182</v>
      </c>
      <c r="Q187" s="31">
        <f t="shared" si="103"/>
        <v>0</v>
      </c>
      <c r="R187" s="31">
        <f t="shared" si="112"/>
        <v>0</v>
      </c>
      <c r="S187" s="31">
        <f t="shared" si="113"/>
        <v>0</v>
      </c>
      <c r="T187" s="31">
        <f t="shared" si="90"/>
        <v>0</v>
      </c>
      <c r="U187" s="31">
        <f t="shared" si="104"/>
        <v>0</v>
      </c>
      <c r="V187" s="31">
        <f t="shared" si="91"/>
        <v>0</v>
      </c>
      <c r="W187" s="31">
        <v>0</v>
      </c>
      <c r="X187" s="31">
        <f t="shared" si="92"/>
        <v>0</v>
      </c>
      <c r="Y187" s="36">
        <f t="shared" si="93"/>
        <v>0</v>
      </c>
      <c r="AA187" s="69">
        <v>182</v>
      </c>
      <c r="AB187" s="31">
        <f t="shared" si="94"/>
        <v>0</v>
      </c>
      <c r="AC187" s="212">
        <f t="shared" si="95"/>
        <v>0</v>
      </c>
      <c r="AD187" s="99">
        <f t="shared" si="96"/>
        <v>0</v>
      </c>
      <c r="AE187" s="99">
        <f t="shared" si="97"/>
        <v>0</v>
      </c>
      <c r="AF187" s="197">
        <f t="shared" si="119"/>
        <v>0</v>
      </c>
      <c r="AG187" s="197">
        <f t="shared" si="120"/>
        <v>0</v>
      </c>
      <c r="AH187" s="197">
        <f t="shared" si="121"/>
        <v>0</v>
      </c>
      <c r="AI187" s="202">
        <f t="shared" si="114"/>
        <v>0</v>
      </c>
      <c r="AK187" s="69">
        <v>182</v>
      </c>
      <c r="AL187" s="31">
        <f t="shared" si="98"/>
        <v>0</v>
      </c>
      <c r="AM187" s="31">
        <f t="shared" si="99"/>
        <v>0</v>
      </c>
      <c r="AN187" s="31">
        <f t="shared" si="100"/>
        <v>0</v>
      </c>
      <c r="AO187" s="31">
        <f t="shared" si="101"/>
        <v>0</v>
      </c>
      <c r="AP187" s="31">
        <f t="shared" si="102"/>
        <v>0</v>
      </c>
      <c r="AQ187" s="197">
        <f t="shared" si="115"/>
        <v>0</v>
      </c>
      <c r="AR187" s="197">
        <f t="shared" si="116"/>
        <v>0</v>
      </c>
      <c r="AS187" s="197">
        <f t="shared" si="117"/>
        <v>0</v>
      </c>
      <c r="AT187" s="197">
        <f t="shared" si="118"/>
        <v>0</v>
      </c>
      <c r="AU187" s="31"/>
      <c r="AV187" s="31"/>
      <c r="AW187" s="31"/>
      <c r="AX187" s="31"/>
      <c r="AY187" s="74"/>
    </row>
    <row r="188" spans="3:51">
      <c r="C188" s="177" t="s">
        <v>63</v>
      </c>
      <c r="D188" s="4">
        <v>0.38</v>
      </c>
      <c r="E188" s="191" t="s">
        <v>197</v>
      </c>
      <c r="I188" s="53">
        <v>183</v>
      </c>
      <c r="J188" s="31">
        <f t="shared" si="108"/>
        <v>0</v>
      </c>
      <c r="K188" s="31">
        <f t="shared" si="109"/>
        <v>0</v>
      </c>
      <c r="L188" s="31">
        <f t="shared" si="110"/>
        <v>0</v>
      </c>
      <c r="M188" s="31">
        <f t="shared" si="111"/>
        <v>0</v>
      </c>
      <c r="N188" s="31">
        <f t="shared" si="88"/>
        <v>0</v>
      </c>
      <c r="O188" s="32">
        <f t="shared" si="89"/>
        <v>0</v>
      </c>
      <c r="P188" s="53">
        <v>183</v>
      </c>
      <c r="Q188" s="31">
        <f t="shared" si="103"/>
        <v>0</v>
      </c>
      <c r="R188" s="31">
        <f t="shared" si="112"/>
        <v>0</v>
      </c>
      <c r="S188" s="31">
        <f t="shared" si="113"/>
        <v>0</v>
      </c>
      <c r="T188" s="31">
        <f t="shared" si="90"/>
        <v>0</v>
      </c>
      <c r="U188" s="31">
        <f t="shared" si="104"/>
        <v>0</v>
      </c>
      <c r="V188" s="31">
        <f t="shared" si="91"/>
        <v>0</v>
      </c>
      <c r="W188" s="31">
        <v>0</v>
      </c>
      <c r="X188" s="31">
        <f t="shared" si="92"/>
        <v>0</v>
      </c>
      <c r="Y188" s="36">
        <f t="shared" si="93"/>
        <v>0</v>
      </c>
      <c r="AA188" s="69">
        <v>183</v>
      </c>
      <c r="AB188" s="31">
        <f t="shared" si="94"/>
        <v>0</v>
      </c>
      <c r="AC188" s="212">
        <f t="shared" si="95"/>
        <v>0</v>
      </c>
      <c r="AD188" s="99">
        <f t="shared" si="96"/>
        <v>0</v>
      </c>
      <c r="AE188" s="99">
        <f t="shared" si="97"/>
        <v>0</v>
      </c>
      <c r="AF188" s="197">
        <f t="shared" si="119"/>
        <v>0</v>
      </c>
      <c r="AG188" s="197">
        <f t="shared" si="120"/>
        <v>0</v>
      </c>
      <c r="AH188" s="197">
        <f t="shared" si="121"/>
        <v>0</v>
      </c>
      <c r="AI188" s="202">
        <f t="shared" si="114"/>
        <v>0</v>
      </c>
      <c r="AK188" s="69">
        <v>183</v>
      </c>
      <c r="AL188" s="31">
        <f t="shared" si="98"/>
        <v>0</v>
      </c>
      <c r="AM188" s="31">
        <f t="shared" si="99"/>
        <v>0</v>
      </c>
      <c r="AN188" s="31">
        <f t="shared" si="100"/>
        <v>0</v>
      </c>
      <c r="AO188" s="31">
        <f t="shared" si="101"/>
        <v>0</v>
      </c>
      <c r="AP188" s="31">
        <f t="shared" si="102"/>
        <v>0</v>
      </c>
      <c r="AQ188" s="197">
        <f t="shared" si="115"/>
        <v>0</v>
      </c>
      <c r="AR188" s="197">
        <f t="shared" si="116"/>
        <v>0</v>
      </c>
      <c r="AS188" s="197">
        <f t="shared" si="117"/>
        <v>0</v>
      </c>
      <c r="AT188" s="197">
        <f t="shared" si="118"/>
        <v>0</v>
      </c>
      <c r="AU188" s="31"/>
      <c r="AV188" s="31"/>
      <c r="AW188" s="31"/>
      <c r="AX188" s="31"/>
      <c r="AY188" s="74"/>
    </row>
    <row r="189" spans="3:51">
      <c r="C189" s="177" t="s">
        <v>64</v>
      </c>
      <c r="D189" s="4">
        <v>0.36</v>
      </c>
      <c r="E189" s="191" t="s">
        <v>197</v>
      </c>
      <c r="I189" s="53">
        <v>184</v>
      </c>
      <c r="J189" s="31">
        <f t="shared" si="108"/>
        <v>0</v>
      </c>
      <c r="K189" s="31">
        <f t="shared" si="109"/>
        <v>0</v>
      </c>
      <c r="L189" s="31">
        <f t="shared" si="110"/>
        <v>0</v>
      </c>
      <c r="M189" s="31">
        <f t="shared" si="111"/>
        <v>0</v>
      </c>
      <c r="N189" s="31">
        <f t="shared" si="88"/>
        <v>0</v>
      </c>
      <c r="O189" s="32">
        <f t="shared" si="89"/>
        <v>0</v>
      </c>
      <c r="P189" s="53">
        <v>184</v>
      </c>
      <c r="Q189" s="31">
        <f t="shared" si="103"/>
        <v>0</v>
      </c>
      <c r="R189" s="31">
        <f t="shared" si="112"/>
        <v>0</v>
      </c>
      <c r="S189" s="31">
        <f t="shared" si="113"/>
        <v>0</v>
      </c>
      <c r="T189" s="31">
        <f t="shared" si="90"/>
        <v>0</v>
      </c>
      <c r="U189" s="31">
        <f t="shared" si="104"/>
        <v>0</v>
      </c>
      <c r="V189" s="31">
        <f t="shared" si="91"/>
        <v>0</v>
      </c>
      <c r="W189" s="31">
        <v>0</v>
      </c>
      <c r="X189" s="31">
        <f t="shared" si="92"/>
        <v>0</v>
      </c>
      <c r="Y189" s="36">
        <f t="shared" si="93"/>
        <v>0</v>
      </c>
      <c r="AA189" s="69">
        <v>184</v>
      </c>
      <c r="AB189" s="31">
        <f t="shared" si="94"/>
        <v>0</v>
      </c>
      <c r="AC189" s="212">
        <f t="shared" si="95"/>
        <v>0</v>
      </c>
      <c r="AD189" s="99">
        <f t="shared" si="96"/>
        <v>0</v>
      </c>
      <c r="AE189" s="99">
        <f t="shared" si="97"/>
        <v>0</v>
      </c>
      <c r="AF189" s="197">
        <f t="shared" si="119"/>
        <v>0</v>
      </c>
      <c r="AG189" s="197">
        <f t="shared" si="120"/>
        <v>0</v>
      </c>
      <c r="AH189" s="197">
        <f t="shared" si="121"/>
        <v>0</v>
      </c>
      <c r="AI189" s="202">
        <f t="shared" si="114"/>
        <v>0</v>
      </c>
      <c r="AK189" s="69">
        <v>184</v>
      </c>
      <c r="AL189" s="31">
        <f t="shared" si="98"/>
        <v>0</v>
      </c>
      <c r="AM189" s="31">
        <f t="shared" si="99"/>
        <v>0</v>
      </c>
      <c r="AN189" s="31">
        <f t="shared" si="100"/>
        <v>0</v>
      </c>
      <c r="AO189" s="31">
        <f t="shared" si="101"/>
        <v>0</v>
      </c>
      <c r="AP189" s="31">
        <f t="shared" si="102"/>
        <v>0</v>
      </c>
      <c r="AQ189" s="197">
        <f t="shared" si="115"/>
        <v>0</v>
      </c>
      <c r="AR189" s="197">
        <f t="shared" si="116"/>
        <v>0</v>
      </c>
      <c r="AS189" s="197">
        <f t="shared" si="117"/>
        <v>0</v>
      </c>
      <c r="AT189" s="197">
        <f t="shared" si="118"/>
        <v>0</v>
      </c>
      <c r="AU189" s="31"/>
      <c r="AV189" s="31"/>
      <c r="AW189" s="31"/>
      <c r="AX189" s="31"/>
      <c r="AY189" s="74"/>
    </row>
    <row r="190" spans="3:51">
      <c r="C190" s="177" t="s">
        <v>65</v>
      </c>
      <c r="D190" s="4">
        <v>0.37</v>
      </c>
      <c r="E190" s="191" t="s">
        <v>196</v>
      </c>
      <c r="I190" s="53">
        <v>185</v>
      </c>
      <c r="J190" s="31">
        <f t="shared" si="108"/>
        <v>0</v>
      </c>
      <c r="K190" s="31">
        <f t="shared" si="109"/>
        <v>0</v>
      </c>
      <c r="L190" s="31">
        <f t="shared" si="110"/>
        <v>0</v>
      </c>
      <c r="M190" s="31">
        <f t="shared" si="111"/>
        <v>0</v>
      </c>
      <c r="N190" s="31">
        <f t="shared" si="88"/>
        <v>0</v>
      </c>
      <c r="O190" s="32">
        <f t="shared" si="89"/>
        <v>0</v>
      </c>
      <c r="P190" s="53">
        <v>185</v>
      </c>
      <c r="Q190" s="31">
        <f t="shared" si="103"/>
        <v>0</v>
      </c>
      <c r="R190" s="31">
        <f t="shared" si="112"/>
        <v>0</v>
      </c>
      <c r="S190" s="31">
        <f t="shared" si="113"/>
        <v>0</v>
      </c>
      <c r="T190" s="31">
        <f t="shared" si="90"/>
        <v>0</v>
      </c>
      <c r="U190" s="31">
        <f t="shared" si="104"/>
        <v>0</v>
      </c>
      <c r="V190" s="31">
        <f t="shared" si="91"/>
        <v>0</v>
      </c>
      <c r="W190" s="31">
        <v>0</v>
      </c>
      <c r="X190" s="31">
        <f t="shared" si="92"/>
        <v>0</v>
      </c>
      <c r="Y190" s="36">
        <f t="shared" si="93"/>
        <v>0</v>
      </c>
      <c r="AA190" s="69">
        <v>185</v>
      </c>
      <c r="AB190" s="31">
        <f t="shared" si="94"/>
        <v>0</v>
      </c>
      <c r="AC190" s="212">
        <f t="shared" si="95"/>
        <v>0</v>
      </c>
      <c r="AD190" s="99">
        <f t="shared" si="96"/>
        <v>0</v>
      </c>
      <c r="AE190" s="99">
        <f t="shared" si="97"/>
        <v>0</v>
      </c>
      <c r="AF190" s="197">
        <f t="shared" si="119"/>
        <v>0</v>
      </c>
      <c r="AG190" s="197">
        <f t="shared" si="120"/>
        <v>0</v>
      </c>
      <c r="AH190" s="197">
        <f t="shared" si="121"/>
        <v>0</v>
      </c>
      <c r="AI190" s="202">
        <f t="shared" si="114"/>
        <v>0</v>
      </c>
      <c r="AK190" s="69">
        <v>185</v>
      </c>
      <c r="AL190" s="31">
        <f t="shared" si="98"/>
        <v>0</v>
      </c>
      <c r="AM190" s="31">
        <f t="shared" si="99"/>
        <v>0</v>
      </c>
      <c r="AN190" s="31">
        <f t="shared" si="100"/>
        <v>0</v>
      </c>
      <c r="AO190" s="31">
        <f t="shared" si="101"/>
        <v>0</v>
      </c>
      <c r="AP190" s="31">
        <f t="shared" si="102"/>
        <v>0</v>
      </c>
      <c r="AQ190" s="197">
        <f t="shared" si="115"/>
        <v>0</v>
      </c>
      <c r="AR190" s="197">
        <f t="shared" si="116"/>
        <v>0</v>
      </c>
      <c r="AS190" s="197">
        <f t="shared" si="117"/>
        <v>0</v>
      </c>
      <c r="AT190" s="197">
        <f t="shared" si="118"/>
        <v>0</v>
      </c>
      <c r="AU190" s="31"/>
      <c r="AV190" s="31"/>
      <c r="AW190" s="31"/>
      <c r="AX190" s="31"/>
      <c r="AY190" s="74"/>
    </row>
    <row r="191" spans="3:51">
      <c r="C191" s="177" t="s">
        <v>66</v>
      </c>
      <c r="D191" s="4">
        <v>0.53</v>
      </c>
      <c r="E191" s="191" t="s">
        <v>196</v>
      </c>
      <c r="I191" s="53">
        <v>186</v>
      </c>
      <c r="J191" s="31">
        <f t="shared" si="108"/>
        <v>0</v>
      </c>
      <c r="K191" s="31">
        <f t="shared" si="109"/>
        <v>0</v>
      </c>
      <c r="L191" s="31">
        <f t="shared" si="110"/>
        <v>0</v>
      </c>
      <c r="M191" s="31">
        <f t="shared" si="111"/>
        <v>0</v>
      </c>
      <c r="N191" s="31">
        <f t="shared" si="88"/>
        <v>0</v>
      </c>
      <c r="O191" s="32">
        <f t="shared" si="89"/>
        <v>0</v>
      </c>
      <c r="P191" s="53">
        <v>186</v>
      </c>
      <c r="Q191" s="31">
        <f t="shared" si="103"/>
        <v>0</v>
      </c>
      <c r="R191" s="31">
        <f t="shared" si="112"/>
        <v>0</v>
      </c>
      <c r="S191" s="31">
        <f t="shared" si="113"/>
        <v>0</v>
      </c>
      <c r="T191" s="31">
        <f t="shared" si="90"/>
        <v>0</v>
      </c>
      <c r="U191" s="31">
        <f t="shared" si="104"/>
        <v>0</v>
      </c>
      <c r="V191" s="31">
        <f t="shared" si="91"/>
        <v>0</v>
      </c>
      <c r="W191" s="31">
        <v>0</v>
      </c>
      <c r="X191" s="31">
        <f t="shared" si="92"/>
        <v>0</v>
      </c>
      <c r="Y191" s="36">
        <f t="shared" si="93"/>
        <v>0</v>
      </c>
      <c r="AA191" s="69">
        <v>186</v>
      </c>
      <c r="AB191" s="31">
        <f t="shared" si="94"/>
        <v>0</v>
      </c>
      <c r="AC191" s="212">
        <f t="shared" si="95"/>
        <v>0</v>
      </c>
      <c r="AD191" s="99">
        <f t="shared" si="96"/>
        <v>0</v>
      </c>
      <c r="AE191" s="99">
        <f t="shared" si="97"/>
        <v>0</v>
      </c>
      <c r="AF191" s="197">
        <f t="shared" si="119"/>
        <v>0</v>
      </c>
      <c r="AG191" s="197">
        <f t="shared" si="120"/>
        <v>0</v>
      </c>
      <c r="AH191" s="197">
        <f t="shared" si="121"/>
        <v>0</v>
      </c>
      <c r="AI191" s="202">
        <f t="shared" si="114"/>
        <v>0</v>
      </c>
      <c r="AK191" s="69">
        <v>186</v>
      </c>
      <c r="AL191" s="31">
        <f t="shared" si="98"/>
        <v>0</v>
      </c>
      <c r="AM191" s="31">
        <f t="shared" si="99"/>
        <v>0</v>
      </c>
      <c r="AN191" s="31">
        <f t="shared" si="100"/>
        <v>0</v>
      </c>
      <c r="AO191" s="31">
        <f t="shared" si="101"/>
        <v>0</v>
      </c>
      <c r="AP191" s="31">
        <f t="shared" si="102"/>
        <v>0</v>
      </c>
      <c r="AQ191" s="197">
        <f t="shared" si="115"/>
        <v>0</v>
      </c>
      <c r="AR191" s="197">
        <f t="shared" si="116"/>
        <v>0</v>
      </c>
      <c r="AS191" s="197">
        <f t="shared" si="117"/>
        <v>0</v>
      </c>
      <c r="AT191" s="197">
        <f t="shared" si="118"/>
        <v>0</v>
      </c>
      <c r="AU191" s="31"/>
      <c r="AV191" s="31"/>
      <c r="AW191" s="31"/>
      <c r="AX191" s="31"/>
      <c r="AY191" s="74"/>
    </row>
    <row r="192" spans="3:51">
      <c r="C192" s="177" t="s">
        <v>67</v>
      </c>
      <c r="D192" s="4">
        <v>0.43</v>
      </c>
      <c r="E192" s="191" t="s">
        <v>196</v>
      </c>
      <c r="I192" s="53">
        <v>187</v>
      </c>
      <c r="J192" s="31">
        <f t="shared" si="108"/>
        <v>0</v>
      </c>
      <c r="K192" s="31">
        <f t="shared" si="109"/>
        <v>0</v>
      </c>
      <c r="L192" s="31">
        <f t="shared" si="110"/>
        <v>0</v>
      </c>
      <c r="M192" s="31">
        <f t="shared" si="111"/>
        <v>0</v>
      </c>
      <c r="N192" s="31">
        <f t="shared" si="88"/>
        <v>0</v>
      </c>
      <c r="O192" s="32">
        <f t="shared" si="89"/>
        <v>0</v>
      </c>
      <c r="P192" s="53">
        <v>187</v>
      </c>
      <c r="Q192" s="31">
        <f t="shared" si="103"/>
        <v>0</v>
      </c>
      <c r="R192" s="31">
        <f t="shared" si="112"/>
        <v>0</v>
      </c>
      <c r="S192" s="31">
        <f t="shared" si="113"/>
        <v>0</v>
      </c>
      <c r="T192" s="31">
        <f t="shared" si="90"/>
        <v>0</v>
      </c>
      <c r="U192" s="31">
        <f t="shared" si="104"/>
        <v>0</v>
      </c>
      <c r="V192" s="31">
        <f t="shared" si="91"/>
        <v>0</v>
      </c>
      <c r="W192" s="31">
        <v>0</v>
      </c>
      <c r="X192" s="31">
        <f t="shared" si="92"/>
        <v>0</v>
      </c>
      <c r="Y192" s="36">
        <f t="shared" si="93"/>
        <v>0</v>
      </c>
      <c r="AA192" s="69">
        <v>187</v>
      </c>
      <c r="AB192" s="31">
        <f t="shared" si="94"/>
        <v>0</v>
      </c>
      <c r="AC192" s="212">
        <f t="shared" si="95"/>
        <v>0</v>
      </c>
      <c r="AD192" s="99">
        <f t="shared" si="96"/>
        <v>0</v>
      </c>
      <c r="AE192" s="99">
        <f t="shared" si="97"/>
        <v>0</v>
      </c>
      <c r="AF192" s="197">
        <f t="shared" si="119"/>
        <v>0</v>
      </c>
      <c r="AG192" s="197">
        <f t="shared" si="120"/>
        <v>0</v>
      </c>
      <c r="AH192" s="197">
        <f t="shared" si="121"/>
        <v>0</v>
      </c>
      <c r="AI192" s="202">
        <f t="shared" si="114"/>
        <v>0</v>
      </c>
      <c r="AK192" s="69">
        <v>187</v>
      </c>
      <c r="AL192" s="31">
        <f t="shared" si="98"/>
        <v>0</v>
      </c>
      <c r="AM192" s="31">
        <f t="shared" si="99"/>
        <v>0</v>
      </c>
      <c r="AN192" s="31">
        <f t="shared" si="100"/>
        <v>0</v>
      </c>
      <c r="AO192" s="31">
        <f t="shared" si="101"/>
        <v>0</v>
      </c>
      <c r="AP192" s="31">
        <f t="shared" si="102"/>
        <v>0</v>
      </c>
      <c r="AQ192" s="197">
        <f t="shared" si="115"/>
        <v>0</v>
      </c>
      <c r="AR192" s="197">
        <f t="shared" si="116"/>
        <v>0</v>
      </c>
      <c r="AS192" s="197">
        <f t="shared" si="117"/>
        <v>0</v>
      </c>
      <c r="AT192" s="197">
        <f t="shared" si="118"/>
        <v>0</v>
      </c>
      <c r="AU192" s="31"/>
      <c r="AV192" s="31"/>
      <c r="AW192" s="31"/>
      <c r="AX192" s="31"/>
      <c r="AY192" s="74"/>
    </row>
    <row r="193" spans="3:51">
      <c r="C193" s="177" t="s">
        <v>68</v>
      </c>
      <c r="D193" s="4">
        <v>0.38</v>
      </c>
      <c r="E193" s="191" t="s">
        <v>196</v>
      </c>
      <c r="I193" s="53">
        <v>188</v>
      </c>
      <c r="J193" s="31">
        <f t="shared" si="108"/>
        <v>0</v>
      </c>
      <c r="K193" s="31">
        <f t="shared" si="109"/>
        <v>0</v>
      </c>
      <c r="L193" s="31">
        <f t="shared" si="110"/>
        <v>0</v>
      </c>
      <c r="M193" s="31">
        <f t="shared" si="111"/>
        <v>0</v>
      </c>
      <c r="N193" s="31">
        <f t="shared" si="88"/>
        <v>0</v>
      </c>
      <c r="O193" s="32">
        <f t="shared" si="89"/>
        <v>0</v>
      </c>
      <c r="P193" s="53">
        <v>188</v>
      </c>
      <c r="Q193" s="31">
        <f t="shared" si="103"/>
        <v>0</v>
      </c>
      <c r="R193" s="31">
        <f t="shared" si="112"/>
        <v>0</v>
      </c>
      <c r="S193" s="31">
        <f t="shared" si="113"/>
        <v>0</v>
      </c>
      <c r="T193" s="31">
        <f t="shared" si="90"/>
        <v>0</v>
      </c>
      <c r="U193" s="31">
        <f t="shared" si="104"/>
        <v>0</v>
      </c>
      <c r="V193" s="31">
        <f t="shared" si="91"/>
        <v>0</v>
      </c>
      <c r="W193" s="31">
        <v>0</v>
      </c>
      <c r="X193" s="31">
        <f t="shared" si="92"/>
        <v>0</v>
      </c>
      <c r="Y193" s="36">
        <f t="shared" si="93"/>
        <v>0</v>
      </c>
      <c r="AA193" s="69">
        <v>188</v>
      </c>
      <c r="AB193" s="31">
        <f t="shared" si="94"/>
        <v>0</v>
      </c>
      <c r="AC193" s="212">
        <f t="shared" si="95"/>
        <v>0</v>
      </c>
      <c r="AD193" s="99">
        <f t="shared" si="96"/>
        <v>0</v>
      </c>
      <c r="AE193" s="99">
        <f t="shared" si="97"/>
        <v>0</v>
      </c>
      <c r="AF193" s="197">
        <f t="shared" si="119"/>
        <v>0</v>
      </c>
      <c r="AG193" s="197">
        <f t="shared" si="120"/>
        <v>0</v>
      </c>
      <c r="AH193" s="197">
        <f t="shared" si="121"/>
        <v>0</v>
      </c>
      <c r="AI193" s="202">
        <f t="shared" si="114"/>
        <v>0</v>
      </c>
      <c r="AK193" s="69">
        <v>188</v>
      </c>
      <c r="AL193" s="31">
        <f t="shared" si="98"/>
        <v>0</v>
      </c>
      <c r="AM193" s="31">
        <f t="shared" si="99"/>
        <v>0</v>
      </c>
      <c r="AN193" s="31">
        <f t="shared" si="100"/>
        <v>0</v>
      </c>
      <c r="AO193" s="31">
        <f t="shared" si="101"/>
        <v>0</v>
      </c>
      <c r="AP193" s="31">
        <f t="shared" si="102"/>
        <v>0</v>
      </c>
      <c r="AQ193" s="197">
        <f t="shared" si="115"/>
        <v>0</v>
      </c>
      <c r="AR193" s="197">
        <f t="shared" si="116"/>
        <v>0</v>
      </c>
      <c r="AS193" s="197">
        <f t="shared" si="117"/>
        <v>0</v>
      </c>
      <c r="AT193" s="197">
        <f t="shared" si="118"/>
        <v>0</v>
      </c>
      <c r="AU193" s="31"/>
      <c r="AV193" s="31"/>
      <c r="AW193" s="31"/>
      <c r="AX193" s="31"/>
      <c r="AY193" s="74"/>
    </row>
    <row r="194" spans="3:51">
      <c r="C194" s="179" t="s">
        <v>69</v>
      </c>
      <c r="D194" s="3">
        <v>0.42</v>
      </c>
      <c r="E194" s="191" t="s">
        <v>197</v>
      </c>
      <c r="I194" s="53">
        <v>189</v>
      </c>
      <c r="J194" s="31">
        <f t="shared" si="108"/>
        <v>0</v>
      </c>
      <c r="K194" s="31">
        <f t="shared" si="109"/>
        <v>0</v>
      </c>
      <c r="L194" s="31">
        <f t="shared" si="110"/>
        <v>0</v>
      </c>
      <c r="M194" s="31">
        <f t="shared" si="111"/>
        <v>0</v>
      </c>
      <c r="N194" s="31">
        <f t="shared" si="88"/>
        <v>0</v>
      </c>
      <c r="O194" s="32">
        <f t="shared" si="89"/>
        <v>0</v>
      </c>
      <c r="P194" s="53">
        <v>189</v>
      </c>
      <c r="Q194" s="31">
        <f t="shared" si="103"/>
        <v>0</v>
      </c>
      <c r="R194" s="31">
        <f t="shared" si="112"/>
        <v>0</v>
      </c>
      <c r="S194" s="31">
        <f t="shared" si="113"/>
        <v>0</v>
      </c>
      <c r="T194" s="31">
        <f t="shared" si="90"/>
        <v>0</v>
      </c>
      <c r="U194" s="31">
        <f t="shared" si="104"/>
        <v>0</v>
      </c>
      <c r="V194" s="31">
        <f t="shared" si="91"/>
        <v>0</v>
      </c>
      <c r="W194" s="31">
        <v>0</v>
      </c>
      <c r="X194" s="31">
        <f t="shared" si="92"/>
        <v>0</v>
      </c>
      <c r="Y194" s="36">
        <f t="shared" si="93"/>
        <v>0</v>
      </c>
      <c r="AA194" s="69">
        <v>189</v>
      </c>
      <c r="AB194" s="31">
        <f t="shared" si="94"/>
        <v>0</v>
      </c>
      <c r="AC194" s="212">
        <f t="shared" si="95"/>
        <v>0</v>
      </c>
      <c r="AD194" s="99">
        <f t="shared" si="96"/>
        <v>0</v>
      </c>
      <c r="AE194" s="99">
        <f t="shared" si="97"/>
        <v>0</v>
      </c>
      <c r="AF194" s="197">
        <f t="shared" si="119"/>
        <v>0</v>
      </c>
      <c r="AG194" s="197">
        <f t="shared" si="120"/>
        <v>0</v>
      </c>
      <c r="AH194" s="197">
        <f t="shared" si="121"/>
        <v>0</v>
      </c>
      <c r="AI194" s="202">
        <f t="shared" si="114"/>
        <v>0</v>
      </c>
      <c r="AK194" s="69">
        <v>189</v>
      </c>
      <c r="AL194" s="31">
        <f t="shared" si="98"/>
        <v>0</v>
      </c>
      <c r="AM194" s="31">
        <f t="shared" si="99"/>
        <v>0</v>
      </c>
      <c r="AN194" s="31">
        <f t="shared" si="100"/>
        <v>0</v>
      </c>
      <c r="AO194" s="31">
        <f t="shared" si="101"/>
        <v>0</v>
      </c>
      <c r="AP194" s="31">
        <f t="shared" si="102"/>
        <v>0</v>
      </c>
      <c r="AQ194" s="197">
        <f t="shared" si="115"/>
        <v>0</v>
      </c>
      <c r="AR194" s="197">
        <f t="shared" si="116"/>
        <v>0</v>
      </c>
      <c r="AS194" s="197">
        <f t="shared" si="117"/>
        <v>0</v>
      </c>
      <c r="AT194" s="197">
        <f t="shared" si="118"/>
        <v>0</v>
      </c>
      <c r="AU194" s="31"/>
      <c r="AV194" s="31"/>
      <c r="AW194" s="31"/>
      <c r="AX194" s="31"/>
      <c r="AY194" s="74"/>
    </row>
    <row r="195" spans="3:51">
      <c r="C195" s="179" t="s">
        <v>70</v>
      </c>
      <c r="D195" s="3">
        <v>0.56999999999999995</v>
      </c>
      <c r="E195" s="191" t="s">
        <v>196</v>
      </c>
      <c r="I195" s="53">
        <v>190</v>
      </c>
      <c r="J195" s="31">
        <f t="shared" si="108"/>
        <v>0</v>
      </c>
      <c r="K195" s="31">
        <f t="shared" si="109"/>
        <v>0</v>
      </c>
      <c r="L195" s="31">
        <f t="shared" si="110"/>
        <v>0</v>
      </c>
      <c r="M195" s="31">
        <f t="shared" si="111"/>
        <v>0</v>
      </c>
      <c r="N195" s="31">
        <f t="shared" si="88"/>
        <v>0</v>
      </c>
      <c r="O195" s="32">
        <f t="shared" si="89"/>
        <v>0</v>
      </c>
      <c r="P195" s="53">
        <v>190</v>
      </c>
      <c r="Q195" s="31">
        <f t="shared" si="103"/>
        <v>0</v>
      </c>
      <c r="R195" s="31">
        <f t="shared" si="112"/>
        <v>0</v>
      </c>
      <c r="S195" s="31">
        <f t="shared" si="113"/>
        <v>0</v>
      </c>
      <c r="T195" s="31">
        <f t="shared" si="90"/>
        <v>0</v>
      </c>
      <c r="U195" s="31">
        <f t="shared" si="104"/>
        <v>0</v>
      </c>
      <c r="V195" s="31">
        <f t="shared" si="91"/>
        <v>0</v>
      </c>
      <c r="W195" s="31">
        <v>0</v>
      </c>
      <c r="X195" s="31">
        <f t="shared" si="92"/>
        <v>0</v>
      </c>
      <c r="Y195" s="36">
        <f t="shared" si="93"/>
        <v>0</v>
      </c>
      <c r="AA195" s="69">
        <v>190</v>
      </c>
      <c r="AB195" s="31">
        <f t="shared" si="94"/>
        <v>0</v>
      </c>
      <c r="AC195" s="212">
        <f t="shared" si="95"/>
        <v>0</v>
      </c>
      <c r="AD195" s="99">
        <f t="shared" si="96"/>
        <v>0</v>
      </c>
      <c r="AE195" s="99">
        <f t="shared" si="97"/>
        <v>0</v>
      </c>
      <c r="AF195" s="197">
        <f t="shared" si="119"/>
        <v>0</v>
      </c>
      <c r="AG195" s="197">
        <f t="shared" si="120"/>
        <v>0</v>
      </c>
      <c r="AH195" s="197">
        <f t="shared" si="121"/>
        <v>0</v>
      </c>
      <c r="AI195" s="202">
        <f t="shared" si="114"/>
        <v>0</v>
      </c>
      <c r="AK195" s="69">
        <v>190</v>
      </c>
      <c r="AL195" s="31">
        <f t="shared" si="98"/>
        <v>0</v>
      </c>
      <c r="AM195" s="31">
        <f t="shared" si="99"/>
        <v>0</v>
      </c>
      <c r="AN195" s="31">
        <f t="shared" si="100"/>
        <v>0</v>
      </c>
      <c r="AO195" s="31">
        <f t="shared" si="101"/>
        <v>0</v>
      </c>
      <c r="AP195" s="31">
        <f t="shared" si="102"/>
        <v>0</v>
      </c>
      <c r="AQ195" s="197">
        <f t="shared" si="115"/>
        <v>0</v>
      </c>
      <c r="AR195" s="197">
        <f t="shared" si="116"/>
        <v>0</v>
      </c>
      <c r="AS195" s="197">
        <f t="shared" si="117"/>
        <v>0</v>
      </c>
      <c r="AT195" s="197">
        <f t="shared" si="118"/>
        <v>0</v>
      </c>
      <c r="AU195" s="31"/>
      <c r="AV195" s="31"/>
      <c r="AW195" s="31"/>
      <c r="AX195" s="31"/>
      <c r="AY195" s="74"/>
    </row>
    <row r="196" spans="3:51">
      <c r="C196" s="179" t="s">
        <v>71</v>
      </c>
      <c r="D196" s="3">
        <v>0.54</v>
      </c>
      <c r="E196" s="191"/>
      <c r="I196" s="53">
        <v>191</v>
      </c>
      <c r="J196" s="31">
        <f t="shared" si="108"/>
        <v>0</v>
      </c>
      <c r="K196" s="31">
        <f t="shared" si="109"/>
        <v>0</v>
      </c>
      <c r="L196" s="31">
        <f t="shared" si="110"/>
        <v>0</v>
      </c>
      <c r="M196" s="31">
        <f t="shared" si="111"/>
        <v>0</v>
      </c>
      <c r="N196" s="31">
        <f t="shared" si="88"/>
        <v>0</v>
      </c>
      <c r="O196" s="32">
        <f t="shared" si="89"/>
        <v>0</v>
      </c>
      <c r="P196" s="53">
        <v>191</v>
      </c>
      <c r="Q196" s="31">
        <f t="shared" si="103"/>
        <v>0</v>
      </c>
      <c r="R196" s="31">
        <f t="shared" si="112"/>
        <v>0</v>
      </c>
      <c r="S196" s="31">
        <f t="shared" si="113"/>
        <v>0</v>
      </c>
      <c r="T196" s="31">
        <f t="shared" si="90"/>
        <v>0</v>
      </c>
      <c r="U196" s="31">
        <f t="shared" si="104"/>
        <v>0</v>
      </c>
      <c r="V196" s="31">
        <f t="shared" si="91"/>
        <v>0</v>
      </c>
      <c r="W196" s="31">
        <v>0</v>
      </c>
      <c r="X196" s="31">
        <f t="shared" si="92"/>
        <v>0</v>
      </c>
      <c r="Y196" s="36">
        <f t="shared" si="93"/>
        <v>0</v>
      </c>
      <c r="AA196" s="69">
        <v>191</v>
      </c>
      <c r="AB196" s="31">
        <f t="shared" si="94"/>
        <v>0</v>
      </c>
      <c r="AC196" s="212">
        <f t="shared" si="95"/>
        <v>0</v>
      </c>
      <c r="AD196" s="99">
        <f t="shared" si="96"/>
        <v>0</v>
      </c>
      <c r="AE196" s="99">
        <f t="shared" si="97"/>
        <v>0</v>
      </c>
      <c r="AF196" s="197">
        <f t="shared" si="119"/>
        <v>0</v>
      </c>
      <c r="AG196" s="197">
        <f t="shared" si="120"/>
        <v>0</v>
      </c>
      <c r="AH196" s="197">
        <f t="shared" si="121"/>
        <v>0</v>
      </c>
      <c r="AI196" s="202">
        <f t="shared" si="114"/>
        <v>0</v>
      </c>
      <c r="AK196" s="69">
        <v>191</v>
      </c>
      <c r="AL196" s="31">
        <f t="shared" si="98"/>
        <v>0</v>
      </c>
      <c r="AM196" s="31">
        <f t="shared" si="99"/>
        <v>0</v>
      </c>
      <c r="AN196" s="31">
        <f t="shared" si="100"/>
        <v>0</v>
      </c>
      <c r="AO196" s="31">
        <f t="shared" si="101"/>
        <v>0</v>
      </c>
      <c r="AP196" s="31">
        <f t="shared" si="102"/>
        <v>0</v>
      </c>
      <c r="AQ196" s="197">
        <f t="shared" si="115"/>
        <v>0</v>
      </c>
      <c r="AR196" s="197">
        <f t="shared" si="116"/>
        <v>0</v>
      </c>
      <c r="AS196" s="197">
        <f t="shared" si="117"/>
        <v>0</v>
      </c>
      <c r="AT196" s="197">
        <f t="shared" si="118"/>
        <v>0</v>
      </c>
      <c r="AU196" s="31"/>
      <c r="AV196" s="31"/>
      <c r="AW196" s="31"/>
      <c r="AX196" s="31"/>
      <c r="AY196" s="74"/>
    </row>
    <row r="197" spans="3:51">
      <c r="E197" s="22"/>
      <c r="I197" s="53">
        <v>192</v>
      </c>
      <c r="J197" s="31">
        <f t="shared" si="108"/>
        <v>0</v>
      </c>
      <c r="K197" s="31">
        <f t="shared" si="109"/>
        <v>0</v>
      </c>
      <c r="L197" s="31">
        <f t="shared" si="110"/>
        <v>0</v>
      </c>
      <c r="M197" s="31">
        <f t="shared" si="111"/>
        <v>0</v>
      </c>
      <c r="N197" s="31">
        <f t="shared" ref="N197:N204" si="122">IF(P198&lt;=$F$18,0,)</f>
        <v>0</v>
      </c>
      <c r="O197" s="32">
        <f t="shared" ref="O197:O205" si="123">((J197+K197)*0.475+L197+M197+N197)*44/12</f>
        <v>0</v>
      </c>
      <c r="P197" s="53">
        <v>192</v>
      </c>
      <c r="Q197" s="31">
        <f t="shared" si="103"/>
        <v>0</v>
      </c>
      <c r="R197" s="31">
        <f t="shared" si="112"/>
        <v>0</v>
      </c>
      <c r="S197" s="31">
        <f t="shared" si="113"/>
        <v>0</v>
      </c>
      <c r="T197" s="31">
        <f t="shared" ref="T197:T205" si="124">IF(S197=0,0,EXP(-1.0587+0.8836*LN(S197)+0.284))</f>
        <v>0</v>
      </c>
      <c r="U197" s="31">
        <f t="shared" si="104"/>
        <v>0</v>
      </c>
      <c r="V197" s="31">
        <f t="shared" ref="V197:V205" si="125">IF(P197&lt;=$F$18,IF(P197&lt;=30,P197*($F$16-$F$6)/30,$F$16-$F$6),)</f>
        <v>0</v>
      </c>
      <c r="W197" s="31">
        <v>0</v>
      </c>
      <c r="X197" s="31">
        <f t="shared" ref="X197:X205" si="126">((S197+T197)*0.475+U197+V197+W197)*44/12</f>
        <v>0</v>
      </c>
      <c r="Y197" s="36">
        <f t="shared" ref="Y197:Y205" si="127">IF(P197&lt;=$F$18,X197-O197,)</f>
        <v>0</v>
      </c>
      <c r="AA197" s="69">
        <v>192</v>
      </c>
      <c r="AB197" s="31">
        <f t="shared" ref="AB197:AB205" si="128">IF(AA197&lt;=$F$18,IFERROR(VLOOKUP($AA197,$B$82:$G$96,2,FALSE),0),)</f>
        <v>0</v>
      </c>
      <c r="AC197" s="212">
        <f t="shared" ref="AC197:AC205" si="129">IF(AA197&lt;=$F$18,IFERROR(VLOOKUP($AA197,$B$82:$G$96,3,FALSE),0),)*50%</f>
        <v>0</v>
      </c>
      <c r="AD197" s="99">
        <f t="shared" ref="AD197:AD205" si="130">IF(AA197&lt;=$F$18,IFERROR(VLOOKUP($AA197,$B$82:$G$96,4,FALSE),0),)</f>
        <v>0</v>
      </c>
      <c r="AE197" s="99">
        <f t="shared" ref="AE197:AE205" si="131">IF(AA197&lt;=$F$18,IFERROR(VLOOKUP($AA197,$B$82:$G$96,5,FALSE),0),)</f>
        <v>0</v>
      </c>
      <c r="AF197" s="197">
        <f t="shared" si="119"/>
        <v>0</v>
      </c>
      <c r="AG197" s="197">
        <f t="shared" si="120"/>
        <v>0</v>
      </c>
      <c r="AH197" s="197">
        <f t="shared" si="121"/>
        <v>0</v>
      </c>
      <c r="AI197" s="202">
        <f t="shared" si="114"/>
        <v>0</v>
      </c>
      <c r="AK197" s="69">
        <v>192</v>
      </c>
      <c r="AL197" s="31">
        <f t="shared" ref="AL197:AL205" si="132">IF(AK197&lt;=$F$18,IFERROR(VLOOKUP($AA197,$B$82:$G$96,2,FALSE),0),)</f>
        <v>0</v>
      </c>
      <c r="AM197" s="31">
        <f t="shared" ref="AM197:AM205" si="133">IF(AK197&lt;=$F$18,IFERROR(VLOOKUP($AA197,$B$82:$G$96,3,FALSE),0),)</f>
        <v>0</v>
      </c>
      <c r="AN197" s="31">
        <f t="shared" ref="AN197:AN205" si="134">IF(AK197&lt;=$F$18,IFERROR(VLOOKUP($AA197,$B$82:$G$96,4,FALSE),0),)</f>
        <v>0</v>
      </c>
      <c r="AO197" s="31">
        <f t="shared" ref="AO197:AO205" si="135">IF(AK197&lt;=$F$18,IFERROR(VLOOKUP($AA197,$B$82:$G$96,5,FALSE),0),)</f>
        <v>0</v>
      </c>
      <c r="AP197" s="31">
        <f t="shared" ref="AP197:AP205" si="136">IF(AK197&lt;=$F$18,IFERROR(VLOOKUP($AA197,$B$82:$G$96,6,FALSE),0),)</f>
        <v>0</v>
      </c>
      <c r="AQ197" s="197">
        <f t="shared" si="115"/>
        <v>0</v>
      </c>
      <c r="AR197" s="197">
        <f t="shared" si="116"/>
        <v>0</v>
      </c>
      <c r="AS197" s="197">
        <f t="shared" si="117"/>
        <v>0</v>
      </c>
      <c r="AT197" s="197">
        <f t="shared" si="118"/>
        <v>0</v>
      </c>
      <c r="AU197" s="31"/>
      <c r="AV197" s="31"/>
      <c r="AW197" s="31"/>
      <c r="AX197" s="31"/>
      <c r="AY197" s="74"/>
    </row>
    <row r="198" spans="3:51">
      <c r="E198" s="22"/>
      <c r="I198" s="53">
        <v>193</v>
      </c>
      <c r="J198" s="31">
        <f t="shared" si="108"/>
        <v>0</v>
      </c>
      <c r="K198" s="31">
        <f t="shared" si="109"/>
        <v>0</v>
      </c>
      <c r="L198" s="31">
        <f t="shared" si="110"/>
        <v>0</v>
      </c>
      <c r="M198" s="31">
        <f t="shared" si="111"/>
        <v>0</v>
      </c>
      <c r="N198" s="31">
        <f t="shared" si="122"/>
        <v>0</v>
      </c>
      <c r="O198" s="32">
        <f t="shared" si="123"/>
        <v>0</v>
      </c>
      <c r="P198" s="53">
        <v>193</v>
      </c>
      <c r="Q198" s="31">
        <f t="shared" ref="Q198:Q205" si="137">IF(P198&lt;=$F$18,LOOKUP(P198-1,$B$25:$B$78,$G$25:$G$78),)</f>
        <v>0</v>
      </c>
      <c r="R198" s="31">
        <f t="shared" si="112"/>
        <v>0</v>
      </c>
      <c r="S198" s="31">
        <f t="shared" si="113"/>
        <v>0</v>
      </c>
      <c r="T198" s="31">
        <f t="shared" si="124"/>
        <v>0</v>
      </c>
      <c r="U198" s="31">
        <f t="shared" ref="U198:U205" si="138">IF(P198&lt;=$F$18,$F$5+($F$15-$F$5)*(1-EXP(-0.0175*P198)),)</f>
        <v>0</v>
      </c>
      <c r="V198" s="31">
        <f t="shared" si="125"/>
        <v>0</v>
      </c>
      <c r="W198" s="31">
        <v>0</v>
      </c>
      <c r="X198" s="31">
        <f t="shared" si="126"/>
        <v>0</v>
      </c>
      <c r="Y198" s="36">
        <f t="shared" si="127"/>
        <v>0</v>
      </c>
      <c r="AA198" s="69">
        <v>193</v>
      </c>
      <c r="AB198" s="31">
        <f t="shared" si="128"/>
        <v>0</v>
      </c>
      <c r="AC198" s="212">
        <f t="shared" si="129"/>
        <v>0</v>
      </c>
      <c r="AD198" s="99">
        <f t="shared" si="130"/>
        <v>0</v>
      </c>
      <c r="AE198" s="99">
        <f t="shared" si="131"/>
        <v>0</v>
      </c>
      <c r="AF198" s="197">
        <f t="shared" ref="AF198:AF205" si="139">IF(OR(AA198&lt;=$F$18,AA198&lt;=30),EXP(-LN(2)/$D$105)*AF197+((1-EXP(-LN(2)/$D$105))/(LN(2)/$D$105))*$AB198*AC198*0.475*$F$19*44/12,)</f>
        <v>0</v>
      </c>
      <c r="AG198" s="197">
        <f t="shared" ref="AG198:AG205" si="140">IF(OR(AA198&lt;=$F$18,AA198&lt;=30),EXP(-LN(2)/$D$107)*AG197+((1-EXP(-LN(2)/$D$107))/(LN(2)/$D$107))*$AB198*AD198*0.475*$F$19*44/12,)</f>
        <v>0</v>
      </c>
      <c r="AH198" s="197">
        <f t="shared" ref="AH198:AH205" si="141">IF(OR(AA198&lt;=$F$18,AA198&lt;=30),EXP(-LN(2)/$D$106)*AH197+((1-EXP(-LN(2)/$D$106))/(LN(2)/$D$106))*$AB198*AE198*0.475*$F$19*44/12,)</f>
        <v>0</v>
      </c>
      <c r="AI198" s="202">
        <f t="shared" si="114"/>
        <v>0</v>
      </c>
      <c r="AK198" s="69">
        <v>193</v>
      </c>
      <c r="AL198" s="31">
        <f t="shared" si="132"/>
        <v>0</v>
      </c>
      <c r="AM198" s="31">
        <f t="shared" si="133"/>
        <v>0</v>
      </c>
      <c r="AN198" s="31">
        <f t="shared" si="134"/>
        <v>0</v>
      </c>
      <c r="AO198" s="31">
        <f t="shared" si="135"/>
        <v>0</v>
      </c>
      <c r="AP198" s="31">
        <f t="shared" si="136"/>
        <v>0</v>
      </c>
      <c r="AQ198" s="197">
        <f t="shared" si="115"/>
        <v>0</v>
      </c>
      <c r="AR198" s="197">
        <f t="shared" si="116"/>
        <v>0</v>
      </c>
      <c r="AS198" s="197">
        <f t="shared" si="117"/>
        <v>0</v>
      </c>
      <c r="AT198" s="197">
        <f t="shared" si="118"/>
        <v>0</v>
      </c>
      <c r="AU198" s="31"/>
      <c r="AV198" s="31"/>
      <c r="AW198" s="31"/>
      <c r="AX198" s="31"/>
      <c r="AY198" s="74"/>
    </row>
    <row r="199" spans="3:51">
      <c r="E199" s="22"/>
      <c r="I199" s="53">
        <v>194</v>
      </c>
      <c r="J199" s="31">
        <f t="shared" ref="J199:J205" si="142">IF($I199&lt;=$F$10,$F$11*$F$13+J198,)</f>
        <v>0</v>
      </c>
      <c r="K199" s="31">
        <f t="shared" ref="K199:K205" si="143">IF(J199=0,0,EXP(-1.0587+0.8836*LN(J199)+0.284))</f>
        <v>0</v>
      </c>
      <c r="L199" s="31">
        <f t="shared" ref="L199:L205" si="144">IF(I199&lt;=$F$10,$F$5+($F$8-$F$5)*(1-EXP(-0.0175*I199)),)</f>
        <v>0</v>
      </c>
      <c r="M199" s="31">
        <f t="shared" ref="M199:M205" si="145">IF(I199&lt;=$F$10,IF(I199&lt;=30,I199*($F$9-$F$6)/30,$F$9-$F$6),)</f>
        <v>0</v>
      </c>
      <c r="N199" s="31">
        <f t="shared" si="122"/>
        <v>0</v>
      </c>
      <c r="O199" s="32">
        <f t="shared" si="123"/>
        <v>0</v>
      </c>
      <c r="P199" s="53">
        <v>194</v>
      </c>
      <c r="Q199" s="31">
        <f t="shared" si="137"/>
        <v>0</v>
      </c>
      <c r="R199" s="31">
        <f t="shared" ref="R199:R205" si="146">IF(P199&lt;=$F$18,Q199+R198,)</f>
        <v>0</v>
      </c>
      <c r="S199" s="31">
        <f t="shared" ref="S199:S205" si="147">$F$19*R199</f>
        <v>0</v>
      </c>
      <c r="T199" s="31">
        <f t="shared" si="124"/>
        <v>0</v>
      </c>
      <c r="U199" s="31">
        <f t="shared" si="138"/>
        <v>0</v>
      </c>
      <c r="V199" s="31">
        <f t="shared" si="125"/>
        <v>0</v>
      </c>
      <c r="W199" s="31">
        <v>0</v>
      </c>
      <c r="X199" s="31">
        <f t="shared" si="126"/>
        <v>0</v>
      </c>
      <c r="Y199" s="36">
        <f t="shared" si="127"/>
        <v>0</v>
      </c>
      <c r="AA199" s="69">
        <v>194</v>
      </c>
      <c r="AB199" s="31">
        <f t="shared" si="128"/>
        <v>0</v>
      </c>
      <c r="AC199" s="212">
        <f t="shared" si="129"/>
        <v>0</v>
      </c>
      <c r="AD199" s="99">
        <f t="shared" si="130"/>
        <v>0</v>
      </c>
      <c r="AE199" s="99">
        <f t="shared" si="131"/>
        <v>0</v>
      </c>
      <c r="AF199" s="197">
        <f t="shared" si="139"/>
        <v>0</v>
      </c>
      <c r="AG199" s="197">
        <f t="shared" si="140"/>
        <v>0</v>
      </c>
      <c r="AH199" s="197">
        <f t="shared" si="141"/>
        <v>0</v>
      </c>
      <c r="AI199" s="202">
        <f t="shared" si="114"/>
        <v>0</v>
      </c>
      <c r="AK199" s="69">
        <v>194</v>
      </c>
      <c r="AL199" s="31">
        <f t="shared" si="132"/>
        <v>0</v>
      </c>
      <c r="AM199" s="31">
        <f t="shared" si="133"/>
        <v>0</v>
      </c>
      <c r="AN199" s="31">
        <f t="shared" si="134"/>
        <v>0</v>
      </c>
      <c r="AO199" s="31">
        <f t="shared" si="135"/>
        <v>0</v>
      </c>
      <c r="AP199" s="31">
        <f t="shared" si="136"/>
        <v>0</v>
      </c>
      <c r="AQ199" s="197">
        <f t="shared" si="115"/>
        <v>0</v>
      </c>
      <c r="AR199" s="197">
        <f t="shared" si="116"/>
        <v>0</v>
      </c>
      <c r="AS199" s="197">
        <f t="shared" si="117"/>
        <v>0</v>
      </c>
      <c r="AT199" s="197">
        <f t="shared" si="118"/>
        <v>0</v>
      </c>
      <c r="AU199" s="31"/>
      <c r="AV199" s="31"/>
      <c r="AW199" s="31"/>
      <c r="AX199" s="31"/>
      <c r="AY199" s="74"/>
    </row>
    <row r="200" spans="3:51">
      <c r="E200" s="22"/>
      <c r="I200" s="53">
        <v>195</v>
      </c>
      <c r="J200" s="31">
        <f t="shared" si="142"/>
        <v>0</v>
      </c>
      <c r="K200" s="31">
        <f t="shared" si="143"/>
        <v>0</v>
      </c>
      <c r="L200" s="31">
        <f t="shared" si="144"/>
        <v>0</v>
      </c>
      <c r="M200" s="31">
        <f t="shared" si="145"/>
        <v>0</v>
      </c>
      <c r="N200" s="31">
        <f t="shared" si="122"/>
        <v>0</v>
      </c>
      <c r="O200" s="32">
        <f t="shared" si="123"/>
        <v>0</v>
      </c>
      <c r="P200" s="53">
        <v>195</v>
      </c>
      <c r="Q200" s="31">
        <f t="shared" si="137"/>
        <v>0</v>
      </c>
      <c r="R200" s="31">
        <f t="shared" si="146"/>
        <v>0</v>
      </c>
      <c r="S200" s="31">
        <f t="shared" si="147"/>
        <v>0</v>
      </c>
      <c r="T200" s="31">
        <f t="shared" si="124"/>
        <v>0</v>
      </c>
      <c r="U200" s="31">
        <f t="shared" si="138"/>
        <v>0</v>
      </c>
      <c r="V200" s="31">
        <f t="shared" si="125"/>
        <v>0</v>
      </c>
      <c r="W200" s="31">
        <v>0</v>
      </c>
      <c r="X200" s="31">
        <f t="shared" si="126"/>
        <v>0</v>
      </c>
      <c r="Y200" s="36">
        <f t="shared" si="127"/>
        <v>0</v>
      </c>
      <c r="AA200" s="69">
        <v>195</v>
      </c>
      <c r="AB200" s="31">
        <f t="shared" si="128"/>
        <v>0</v>
      </c>
      <c r="AC200" s="212">
        <f t="shared" si="129"/>
        <v>0</v>
      </c>
      <c r="AD200" s="99">
        <f t="shared" si="130"/>
        <v>0</v>
      </c>
      <c r="AE200" s="99">
        <f t="shared" si="131"/>
        <v>0</v>
      </c>
      <c r="AF200" s="197">
        <f t="shared" si="139"/>
        <v>0</v>
      </c>
      <c r="AG200" s="197">
        <f t="shared" si="140"/>
        <v>0</v>
      </c>
      <c r="AH200" s="197">
        <f t="shared" si="141"/>
        <v>0</v>
      </c>
      <c r="AI200" s="202">
        <f t="shared" si="114"/>
        <v>0</v>
      </c>
      <c r="AK200" s="69">
        <v>195</v>
      </c>
      <c r="AL200" s="31">
        <f t="shared" si="132"/>
        <v>0</v>
      </c>
      <c r="AM200" s="31">
        <f t="shared" si="133"/>
        <v>0</v>
      </c>
      <c r="AN200" s="31">
        <f t="shared" si="134"/>
        <v>0</v>
      </c>
      <c r="AO200" s="31">
        <f t="shared" si="135"/>
        <v>0</v>
      </c>
      <c r="AP200" s="31">
        <f t="shared" si="136"/>
        <v>0</v>
      </c>
      <c r="AQ200" s="197">
        <f t="shared" si="115"/>
        <v>0</v>
      </c>
      <c r="AR200" s="197">
        <f t="shared" si="116"/>
        <v>0</v>
      </c>
      <c r="AS200" s="197">
        <f t="shared" si="117"/>
        <v>0</v>
      </c>
      <c r="AT200" s="197">
        <f t="shared" si="118"/>
        <v>0</v>
      </c>
      <c r="AU200" s="31"/>
      <c r="AV200" s="31"/>
      <c r="AW200" s="31"/>
      <c r="AX200" s="31"/>
      <c r="AY200" s="74"/>
    </row>
    <row r="201" spans="3:51">
      <c r="E201" s="22"/>
      <c r="I201" s="53">
        <v>196</v>
      </c>
      <c r="J201" s="31">
        <f t="shared" si="142"/>
        <v>0</v>
      </c>
      <c r="K201" s="31">
        <f t="shared" si="143"/>
        <v>0</v>
      </c>
      <c r="L201" s="31">
        <f t="shared" si="144"/>
        <v>0</v>
      </c>
      <c r="M201" s="31">
        <f t="shared" si="145"/>
        <v>0</v>
      </c>
      <c r="N201" s="31">
        <f t="shared" si="122"/>
        <v>0</v>
      </c>
      <c r="O201" s="32">
        <f t="shared" si="123"/>
        <v>0</v>
      </c>
      <c r="P201" s="53">
        <v>196</v>
      </c>
      <c r="Q201" s="31">
        <f t="shared" si="137"/>
        <v>0</v>
      </c>
      <c r="R201" s="31">
        <f t="shared" si="146"/>
        <v>0</v>
      </c>
      <c r="S201" s="31">
        <f t="shared" si="147"/>
        <v>0</v>
      </c>
      <c r="T201" s="31">
        <f t="shared" si="124"/>
        <v>0</v>
      </c>
      <c r="U201" s="31">
        <f t="shared" si="138"/>
        <v>0</v>
      </c>
      <c r="V201" s="31">
        <f t="shared" si="125"/>
        <v>0</v>
      </c>
      <c r="W201" s="31">
        <v>0</v>
      </c>
      <c r="X201" s="31">
        <f t="shared" si="126"/>
        <v>0</v>
      </c>
      <c r="Y201" s="36">
        <f t="shared" si="127"/>
        <v>0</v>
      </c>
      <c r="AA201" s="69">
        <v>196</v>
      </c>
      <c r="AB201" s="31">
        <f t="shared" si="128"/>
        <v>0</v>
      </c>
      <c r="AC201" s="212">
        <f t="shared" si="129"/>
        <v>0</v>
      </c>
      <c r="AD201" s="99">
        <f t="shared" si="130"/>
        <v>0</v>
      </c>
      <c r="AE201" s="99">
        <f t="shared" si="131"/>
        <v>0</v>
      </c>
      <c r="AF201" s="197">
        <f t="shared" si="139"/>
        <v>0</v>
      </c>
      <c r="AG201" s="197">
        <f t="shared" si="140"/>
        <v>0</v>
      </c>
      <c r="AH201" s="197">
        <f t="shared" si="141"/>
        <v>0</v>
      </c>
      <c r="AI201" s="202">
        <f t="shared" si="114"/>
        <v>0</v>
      </c>
      <c r="AK201" s="69">
        <v>196</v>
      </c>
      <c r="AL201" s="31">
        <f t="shared" si="132"/>
        <v>0</v>
      </c>
      <c r="AM201" s="31">
        <f t="shared" si="133"/>
        <v>0</v>
      </c>
      <c r="AN201" s="31">
        <f t="shared" si="134"/>
        <v>0</v>
      </c>
      <c r="AO201" s="31">
        <f t="shared" si="135"/>
        <v>0</v>
      </c>
      <c r="AP201" s="31">
        <f t="shared" si="136"/>
        <v>0</v>
      </c>
      <c r="AQ201" s="197">
        <f t="shared" si="115"/>
        <v>0</v>
      </c>
      <c r="AR201" s="197">
        <f t="shared" si="116"/>
        <v>0</v>
      </c>
      <c r="AS201" s="197">
        <f t="shared" si="117"/>
        <v>0</v>
      </c>
      <c r="AT201" s="197">
        <f t="shared" si="118"/>
        <v>0</v>
      </c>
      <c r="AU201" s="31"/>
      <c r="AV201" s="31"/>
      <c r="AW201" s="31"/>
      <c r="AX201" s="31"/>
      <c r="AY201" s="74"/>
    </row>
    <row r="202" spans="3:51">
      <c r="E202" s="22"/>
      <c r="I202" s="53">
        <v>197</v>
      </c>
      <c r="J202" s="31">
        <f t="shared" si="142"/>
        <v>0</v>
      </c>
      <c r="K202" s="31">
        <f t="shared" si="143"/>
        <v>0</v>
      </c>
      <c r="L202" s="31">
        <f t="shared" si="144"/>
        <v>0</v>
      </c>
      <c r="M202" s="31">
        <f t="shared" si="145"/>
        <v>0</v>
      </c>
      <c r="N202" s="31">
        <f t="shared" si="122"/>
        <v>0</v>
      </c>
      <c r="O202" s="32">
        <f t="shared" si="123"/>
        <v>0</v>
      </c>
      <c r="P202" s="53">
        <v>197</v>
      </c>
      <c r="Q202" s="31">
        <f t="shared" si="137"/>
        <v>0</v>
      </c>
      <c r="R202" s="31">
        <f t="shared" si="146"/>
        <v>0</v>
      </c>
      <c r="S202" s="31">
        <f t="shared" si="147"/>
        <v>0</v>
      </c>
      <c r="T202" s="31">
        <f t="shared" si="124"/>
        <v>0</v>
      </c>
      <c r="U202" s="31">
        <f t="shared" si="138"/>
        <v>0</v>
      </c>
      <c r="V202" s="31">
        <f t="shared" si="125"/>
        <v>0</v>
      </c>
      <c r="W202" s="31">
        <v>0</v>
      </c>
      <c r="X202" s="31">
        <f t="shared" si="126"/>
        <v>0</v>
      </c>
      <c r="Y202" s="36">
        <f t="shared" si="127"/>
        <v>0</v>
      </c>
      <c r="AA202" s="69">
        <v>197</v>
      </c>
      <c r="AB202" s="31">
        <f t="shared" si="128"/>
        <v>0</v>
      </c>
      <c r="AC202" s="212">
        <f t="shared" si="129"/>
        <v>0</v>
      </c>
      <c r="AD202" s="99">
        <f t="shared" si="130"/>
        <v>0</v>
      </c>
      <c r="AE202" s="99">
        <f t="shared" si="131"/>
        <v>0</v>
      </c>
      <c r="AF202" s="197">
        <f t="shared" si="139"/>
        <v>0</v>
      </c>
      <c r="AG202" s="197">
        <f t="shared" si="140"/>
        <v>0</v>
      </c>
      <c r="AH202" s="197">
        <f t="shared" si="141"/>
        <v>0</v>
      </c>
      <c r="AI202" s="202">
        <f t="shared" si="114"/>
        <v>0</v>
      </c>
      <c r="AK202" s="69">
        <v>197</v>
      </c>
      <c r="AL202" s="31">
        <f t="shared" si="132"/>
        <v>0</v>
      </c>
      <c r="AM202" s="31">
        <f t="shared" si="133"/>
        <v>0</v>
      </c>
      <c r="AN202" s="31">
        <f t="shared" si="134"/>
        <v>0</v>
      </c>
      <c r="AO202" s="31">
        <f t="shared" si="135"/>
        <v>0</v>
      </c>
      <c r="AP202" s="31">
        <f t="shared" si="136"/>
        <v>0</v>
      </c>
      <c r="AQ202" s="197">
        <f t="shared" si="115"/>
        <v>0</v>
      </c>
      <c r="AR202" s="197">
        <f t="shared" si="116"/>
        <v>0</v>
      </c>
      <c r="AS202" s="197">
        <f t="shared" si="117"/>
        <v>0</v>
      </c>
      <c r="AT202" s="197">
        <f t="shared" si="118"/>
        <v>0</v>
      </c>
      <c r="AU202" s="31"/>
      <c r="AV202" s="31"/>
      <c r="AW202" s="31"/>
      <c r="AX202" s="31"/>
      <c r="AY202" s="74"/>
    </row>
    <row r="203" spans="3:51">
      <c r="E203" s="22"/>
      <c r="I203" s="53">
        <v>198</v>
      </c>
      <c r="J203" s="31">
        <f t="shared" si="142"/>
        <v>0</v>
      </c>
      <c r="K203" s="31">
        <f t="shared" si="143"/>
        <v>0</v>
      </c>
      <c r="L203" s="31">
        <f t="shared" si="144"/>
        <v>0</v>
      </c>
      <c r="M203" s="31">
        <f t="shared" si="145"/>
        <v>0</v>
      </c>
      <c r="N203" s="31">
        <f t="shared" si="122"/>
        <v>0</v>
      </c>
      <c r="O203" s="32">
        <f t="shared" si="123"/>
        <v>0</v>
      </c>
      <c r="P203" s="53">
        <v>198</v>
      </c>
      <c r="Q203" s="31">
        <f t="shared" si="137"/>
        <v>0</v>
      </c>
      <c r="R203" s="31">
        <f t="shared" si="146"/>
        <v>0</v>
      </c>
      <c r="S203" s="31">
        <f t="shared" si="147"/>
        <v>0</v>
      </c>
      <c r="T203" s="31">
        <f t="shared" si="124"/>
        <v>0</v>
      </c>
      <c r="U203" s="31">
        <f t="shared" si="138"/>
        <v>0</v>
      </c>
      <c r="V203" s="31">
        <f t="shared" si="125"/>
        <v>0</v>
      </c>
      <c r="W203" s="31">
        <v>0</v>
      </c>
      <c r="X203" s="31">
        <f t="shared" si="126"/>
        <v>0</v>
      </c>
      <c r="Y203" s="36">
        <f t="shared" si="127"/>
        <v>0</v>
      </c>
      <c r="AA203" s="69">
        <v>198</v>
      </c>
      <c r="AB203" s="31">
        <f t="shared" si="128"/>
        <v>0</v>
      </c>
      <c r="AC203" s="212">
        <f t="shared" si="129"/>
        <v>0</v>
      </c>
      <c r="AD203" s="99">
        <f t="shared" si="130"/>
        <v>0</v>
      </c>
      <c r="AE203" s="99">
        <f t="shared" si="131"/>
        <v>0</v>
      </c>
      <c r="AF203" s="197">
        <f t="shared" si="139"/>
        <v>0</v>
      </c>
      <c r="AG203" s="197">
        <f t="shared" si="140"/>
        <v>0</v>
      </c>
      <c r="AH203" s="197">
        <f t="shared" si="141"/>
        <v>0</v>
      </c>
      <c r="AI203" s="202">
        <f t="shared" si="114"/>
        <v>0</v>
      </c>
      <c r="AK203" s="69">
        <v>198</v>
      </c>
      <c r="AL203" s="31">
        <f t="shared" si="132"/>
        <v>0</v>
      </c>
      <c r="AM203" s="31">
        <f t="shared" si="133"/>
        <v>0</v>
      </c>
      <c r="AN203" s="31">
        <f t="shared" si="134"/>
        <v>0</v>
      </c>
      <c r="AO203" s="31">
        <f t="shared" si="135"/>
        <v>0</v>
      </c>
      <c r="AP203" s="31">
        <f t="shared" si="136"/>
        <v>0</v>
      </c>
      <c r="AQ203" s="197">
        <f t="shared" si="115"/>
        <v>0</v>
      </c>
      <c r="AR203" s="197">
        <f t="shared" si="116"/>
        <v>0</v>
      </c>
      <c r="AS203" s="197">
        <f t="shared" si="117"/>
        <v>0</v>
      </c>
      <c r="AT203" s="197">
        <f t="shared" si="118"/>
        <v>0</v>
      </c>
      <c r="AU203" s="31"/>
      <c r="AV203" s="31"/>
      <c r="AW203" s="31"/>
      <c r="AX203" s="31"/>
      <c r="AY203" s="74"/>
    </row>
    <row r="204" spans="3:51">
      <c r="E204" s="22"/>
      <c r="I204" s="53">
        <v>199</v>
      </c>
      <c r="J204" s="31">
        <f t="shared" si="142"/>
        <v>0</v>
      </c>
      <c r="K204" s="31">
        <f t="shared" si="143"/>
        <v>0</v>
      </c>
      <c r="L204" s="31">
        <f t="shared" si="144"/>
        <v>0</v>
      </c>
      <c r="M204" s="31">
        <f t="shared" si="145"/>
        <v>0</v>
      </c>
      <c r="N204" s="31">
        <f t="shared" si="122"/>
        <v>0</v>
      </c>
      <c r="O204" s="32">
        <f t="shared" si="123"/>
        <v>0</v>
      </c>
      <c r="P204" s="53">
        <v>199</v>
      </c>
      <c r="Q204" s="31">
        <f t="shared" si="137"/>
        <v>0</v>
      </c>
      <c r="R204" s="31">
        <f t="shared" si="146"/>
        <v>0</v>
      </c>
      <c r="S204" s="31">
        <f t="shared" si="147"/>
        <v>0</v>
      </c>
      <c r="T204" s="31">
        <f t="shared" si="124"/>
        <v>0</v>
      </c>
      <c r="U204" s="31">
        <f t="shared" si="138"/>
        <v>0</v>
      </c>
      <c r="V204" s="31">
        <f t="shared" si="125"/>
        <v>0</v>
      </c>
      <c r="W204" s="31">
        <v>0</v>
      </c>
      <c r="X204" s="31">
        <f t="shared" si="126"/>
        <v>0</v>
      </c>
      <c r="Y204" s="36">
        <f t="shared" si="127"/>
        <v>0</v>
      </c>
      <c r="AA204" s="69">
        <v>199</v>
      </c>
      <c r="AB204" s="31">
        <f t="shared" si="128"/>
        <v>0</v>
      </c>
      <c r="AC204" s="212">
        <f t="shared" si="129"/>
        <v>0</v>
      </c>
      <c r="AD204" s="99">
        <f t="shared" si="130"/>
        <v>0</v>
      </c>
      <c r="AE204" s="99">
        <f t="shared" si="131"/>
        <v>0</v>
      </c>
      <c r="AF204" s="197">
        <f t="shared" si="139"/>
        <v>0</v>
      </c>
      <c r="AG204" s="197">
        <f t="shared" si="140"/>
        <v>0</v>
      </c>
      <c r="AH204" s="197">
        <f t="shared" si="141"/>
        <v>0</v>
      </c>
      <c r="AI204" s="202">
        <f t="shared" si="114"/>
        <v>0</v>
      </c>
      <c r="AK204" s="69">
        <v>199</v>
      </c>
      <c r="AL204" s="31">
        <f t="shared" si="132"/>
        <v>0</v>
      </c>
      <c r="AM204" s="31">
        <f t="shared" si="133"/>
        <v>0</v>
      </c>
      <c r="AN204" s="31">
        <f t="shared" si="134"/>
        <v>0</v>
      </c>
      <c r="AO204" s="31">
        <f t="shared" si="135"/>
        <v>0</v>
      </c>
      <c r="AP204" s="31">
        <f t="shared" si="136"/>
        <v>0</v>
      </c>
      <c r="AQ204" s="197">
        <f t="shared" si="115"/>
        <v>0</v>
      </c>
      <c r="AR204" s="197">
        <f t="shared" si="116"/>
        <v>0</v>
      </c>
      <c r="AS204" s="197">
        <f t="shared" si="117"/>
        <v>0</v>
      </c>
      <c r="AT204" s="197">
        <f t="shared" si="118"/>
        <v>0</v>
      </c>
      <c r="AU204" s="31"/>
      <c r="AV204" s="31"/>
      <c r="AW204" s="31"/>
      <c r="AX204" s="31"/>
      <c r="AY204" s="74"/>
    </row>
    <row r="205" spans="3:51">
      <c r="E205" s="22"/>
      <c r="I205" s="54">
        <v>200</v>
      </c>
      <c r="J205" s="31">
        <f t="shared" si="142"/>
        <v>0</v>
      </c>
      <c r="K205" s="31">
        <f t="shared" si="143"/>
        <v>0</v>
      </c>
      <c r="L205" s="31">
        <f t="shared" si="144"/>
        <v>0</v>
      </c>
      <c r="M205" s="31">
        <f t="shared" si="145"/>
        <v>0</v>
      </c>
      <c r="N205" s="33">
        <f>IF(F208&lt;=$F$18,0,)</f>
        <v>0</v>
      </c>
      <c r="O205" s="32">
        <f t="shared" si="123"/>
        <v>0</v>
      </c>
      <c r="P205" s="54">
        <v>200</v>
      </c>
      <c r="Q205" s="33">
        <f t="shared" si="137"/>
        <v>0</v>
      </c>
      <c r="R205" s="33">
        <f t="shared" si="146"/>
        <v>0</v>
      </c>
      <c r="S205" s="33">
        <f t="shared" si="147"/>
        <v>0</v>
      </c>
      <c r="T205" s="33">
        <f t="shared" si="124"/>
        <v>0</v>
      </c>
      <c r="U205" s="33">
        <f t="shared" si="138"/>
        <v>0</v>
      </c>
      <c r="V205" s="33">
        <f t="shared" si="125"/>
        <v>0</v>
      </c>
      <c r="W205" s="33">
        <v>0</v>
      </c>
      <c r="X205" s="164">
        <f t="shared" si="126"/>
        <v>0</v>
      </c>
      <c r="Y205" s="37">
        <f t="shared" si="127"/>
        <v>0</v>
      </c>
      <c r="AA205" s="70">
        <v>200</v>
      </c>
      <c r="AB205" s="148">
        <f t="shared" si="128"/>
        <v>0</v>
      </c>
      <c r="AC205" s="212">
        <f t="shared" si="129"/>
        <v>0</v>
      </c>
      <c r="AD205" s="100">
        <f t="shared" si="130"/>
        <v>0</v>
      </c>
      <c r="AE205" s="100">
        <f t="shared" si="131"/>
        <v>0</v>
      </c>
      <c r="AF205" s="199">
        <f t="shared" si="139"/>
        <v>0</v>
      </c>
      <c r="AG205" s="199">
        <f t="shared" si="140"/>
        <v>0</v>
      </c>
      <c r="AH205" s="199">
        <f t="shared" si="141"/>
        <v>0</v>
      </c>
      <c r="AI205" s="206">
        <f t="shared" si="114"/>
        <v>0</v>
      </c>
      <c r="AK205" s="70">
        <v>200</v>
      </c>
      <c r="AL205" s="148">
        <f t="shared" si="132"/>
        <v>0</v>
      </c>
      <c r="AM205" s="33">
        <f t="shared" si="133"/>
        <v>0</v>
      </c>
      <c r="AN205" s="33">
        <f t="shared" si="134"/>
        <v>0</v>
      </c>
      <c r="AO205" s="33">
        <f t="shared" si="135"/>
        <v>0</v>
      </c>
      <c r="AP205" s="33">
        <f t="shared" si="136"/>
        <v>0</v>
      </c>
      <c r="AQ205" s="199">
        <f t="shared" si="115"/>
        <v>0</v>
      </c>
      <c r="AR205" s="199">
        <f t="shared" si="116"/>
        <v>0</v>
      </c>
      <c r="AS205" s="199">
        <f t="shared" si="117"/>
        <v>0</v>
      </c>
      <c r="AT205" s="199">
        <f t="shared" si="118"/>
        <v>0</v>
      </c>
      <c r="AU205" s="33"/>
      <c r="AV205" s="33"/>
      <c r="AW205" s="33"/>
      <c r="AX205" s="33"/>
      <c r="AY205" s="75"/>
    </row>
    <row r="206" spans="3:51">
      <c r="E206" s="22"/>
    </row>
    <row r="207" spans="3:51">
      <c r="E207" s="22"/>
    </row>
  </sheetData>
  <mergeCells count="29">
    <mergeCell ref="AA3:AI3"/>
    <mergeCell ref="B14:B21"/>
    <mergeCell ref="C17:C21"/>
    <mergeCell ref="AK3:AY3"/>
    <mergeCell ref="B7:B13"/>
    <mergeCell ref="B4:F4"/>
    <mergeCell ref="D19:E19"/>
    <mergeCell ref="D20:E20"/>
    <mergeCell ref="D21:E21"/>
    <mergeCell ref="D8:E8"/>
    <mergeCell ref="D5:E5"/>
    <mergeCell ref="C7:F7"/>
    <mergeCell ref="D6:E6"/>
    <mergeCell ref="D9:E9"/>
    <mergeCell ref="I3:O3"/>
    <mergeCell ref="P3:X3"/>
    <mergeCell ref="B23:G23"/>
    <mergeCell ref="B80:G80"/>
    <mergeCell ref="C14:F14"/>
    <mergeCell ref="D18:E18"/>
    <mergeCell ref="B5:B6"/>
    <mergeCell ref="D10:E10"/>
    <mergeCell ref="D11:E11"/>
    <mergeCell ref="D12:E12"/>
    <mergeCell ref="D13:E13"/>
    <mergeCell ref="C10:C13"/>
    <mergeCell ref="D15:E15"/>
    <mergeCell ref="D16:E16"/>
    <mergeCell ref="D17:E17"/>
  </mergeCells>
  <dataValidations count="5">
    <dataValidation type="list" allowBlank="1" showInputMessage="1" showErrorMessage="1" sqref="F12" xr:uid="{00000000-0002-0000-0200-000000000000}">
      <formula1>$C$194:$C$195</formula1>
    </dataValidation>
    <dataValidation type="list" allowBlank="1" showInputMessage="1" showErrorMessage="1" sqref="F17" xr:uid="{00000000-0002-0000-0200-000001000000}">
      <formula1>$C$130:$C$195</formula1>
    </dataValidation>
    <dataValidation type="list" allowBlank="1" showInputMessage="1" showErrorMessage="1" sqref="F20" xr:uid="{00000000-0002-0000-0200-000002000000}">
      <mc:AlternateContent xmlns:x12ac="http://schemas.microsoft.com/office/spreadsheetml/2011/1/ac" xmlns:mc="http://schemas.openxmlformats.org/markup-compatibility/2006">
        <mc:Choice Requires="x12ac">
          <x12ac:list>"1,3","1,56"</x12ac:list>
        </mc:Choice>
        <mc:Fallback>
          <formula1>"1,3,1,56"</formula1>
        </mc:Fallback>
      </mc:AlternateContent>
    </dataValidation>
    <dataValidation type="list" allowBlank="1" showInputMessage="1" showErrorMessage="1" sqref="D81:G81" xr:uid="{00000000-0002-0000-0200-000003000000}">
      <formula1>$B$105:$B$109</formula1>
    </dataValidation>
    <dataValidation type="list" allowBlank="1" showInputMessage="1" showErrorMessage="1" sqref="D8:E8 D5:E5 D15" xr:uid="{00000000-0002-0000-0200-000004000000}">
      <formula1>$B$99:$B$102</formula1>
    </dataValidation>
  </dataValidations>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79998168889431442"/>
  </sheetPr>
  <dimension ref="B3:AY207"/>
  <sheetViews>
    <sheetView zoomScale="85" zoomScaleNormal="85" workbookViewId="0">
      <selection activeCell="G19" sqref="G19"/>
    </sheetView>
  </sheetViews>
  <sheetFormatPr baseColWidth="10" defaultRowHeight="15"/>
  <cols>
    <col min="3" max="5" width="13.6640625" customWidth="1"/>
    <col min="6" max="6" width="16.5" style="24" customWidth="1"/>
    <col min="7" max="7" width="14.5" style="22" customWidth="1"/>
    <col min="8" max="8" width="11.5" style="22"/>
    <col min="9" max="9" width="10.5" style="22" customWidth="1"/>
    <col min="10" max="11" width="10.5" style="8" customWidth="1"/>
    <col min="12" max="23" width="10.5" customWidth="1"/>
    <col min="24" max="25" width="11.5" customWidth="1"/>
    <col min="26" max="42" width="10.5" customWidth="1"/>
    <col min="43" max="46" width="10.5" style="135" customWidth="1"/>
    <col min="47" max="51" width="10.5" customWidth="1"/>
    <col min="54" max="54" width="19.33203125" customWidth="1"/>
  </cols>
  <sheetData>
    <row r="3" spans="2:51" ht="16">
      <c r="I3" s="257" t="s">
        <v>172</v>
      </c>
      <c r="J3" s="258"/>
      <c r="K3" s="258"/>
      <c r="L3" s="258"/>
      <c r="M3" s="258"/>
      <c r="N3" s="258"/>
      <c r="O3" s="259"/>
      <c r="P3" s="275" t="s">
        <v>144</v>
      </c>
      <c r="Q3" s="276"/>
      <c r="R3" s="276"/>
      <c r="S3" s="276"/>
      <c r="T3" s="276"/>
      <c r="U3" s="276"/>
      <c r="V3" s="276"/>
      <c r="W3" s="276"/>
      <c r="X3" s="277"/>
      <c r="Y3" s="88"/>
      <c r="Z3" s="88"/>
      <c r="AA3" s="257" t="s">
        <v>159</v>
      </c>
      <c r="AB3" s="258"/>
      <c r="AC3" s="258"/>
      <c r="AD3" s="258"/>
      <c r="AE3" s="258"/>
      <c r="AF3" s="258"/>
      <c r="AG3" s="258"/>
      <c r="AH3" s="258"/>
      <c r="AI3" s="259"/>
      <c r="AJ3" s="88"/>
      <c r="AK3" s="257" t="s">
        <v>171</v>
      </c>
      <c r="AL3" s="258"/>
      <c r="AM3" s="258"/>
      <c r="AN3" s="258"/>
      <c r="AO3" s="258"/>
      <c r="AP3" s="258"/>
      <c r="AQ3" s="258"/>
      <c r="AR3" s="258"/>
      <c r="AS3" s="258"/>
      <c r="AT3" s="258"/>
      <c r="AU3" s="258"/>
      <c r="AV3" s="258"/>
      <c r="AW3" s="258"/>
      <c r="AX3" s="258"/>
      <c r="AY3" s="259"/>
    </row>
    <row r="4" spans="2:51" ht="45" customHeight="1">
      <c r="B4" s="261" t="s">
        <v>173</v>
      </c>
      <c r="C4" s="261"/>
      <c r="D4" s="261"/>
      <c r="E4" s="261"/>
      <c r="F4" s="261"/>
      <c r="I4" s="57" t="s">
        <v>76</v>
      </c>
      <c r="J4" s="227" t="s">
        <v>108</v>
      </c>
      <c r="K4" s="227" t="s">
        <v>109</v>
      </c>
      <c r="L4" s="227" t="s">
        <v>72</v>
      </c>
      <c r="M4" s="227" t="s">
        <v>110</v>
      </c>
      <c r="N4" s="227" t="s">
        <v>111</v>
      </c>
      <c r="O4" s="86" t="s">
        <v>113</v>
      </c>
      <c r="P4" s="57" t="s">
        <v>76</v>
      </c>
      <c r="Q4" s="59" t="s">
        <v>118</v>
      </c>
      <c r="R4" s="59" t="s">
        <v>119</v>
      </c>
      <c r="S4" s="60" t="s">
        <v>105</v>
      </c>
      <c r="T4" s="61" t="s">
        <v>104</v>
      </c>
      <c r="U4" s="227" t="s">
        <v>3</v>
      </c>
      <c r="V4" s="227" t="s">
        <v>106</v>
      </c>
      <c r="W4" s="227" t="s">
        <v>107</v>
      </c>
      <c r="X4" s="87" t="s">
        <v>112</v>
      </c>
      <c r="Y4" s="64" t="s">
        <v>120</v>
      </c>
      <c r="AA4" s="68" t="s">
        <v>76</v>
      </c>
      <c r="AB4" s="59" t="s">
        <v>146</v>
      </c>
      <c r="AC4" s="60" t="s">
        <v>147</v>
      </c>
      <c r="AD4" s="66" t="s">
        <v>148</v>
      </c>
      <c r="AE4" s="62" t="s">
        <v>149</v>
      </c>
      <c r="AF4" s="62" t="s">
        <v>150</v>
      </c>
      <c r="AG4" s="62" t="s">
        <v>151</v>
      </c>
      <c r="AH4" s="62" t="s">
        <v>152</v>
      </c>
      <c r="AI4" s="73" t="s">
        <v>153</v>
      </c>
      <c r="AK4" s="68" t="s">
        <v>76</v>
      </c>
      <c r="AL4" s="59" t="s">
        <v>146</v>
      </c>
      <c r="AM4" s="60" t="s">
        <v>147</v>
      </c>
      <c r="AN4" s="66" t="s">
        <v>148</v>
      </c>
      <c r="AO4" s="62" t="s">
        <v>149</v>
      </c>
      <c r="AP4" s="62" t="s">
        <v>161</v>
      </c>
      <c r="AQ4" s="196" t="s">
        <v>187</v>
      </c>
      <c r="AR4" s="196" t="s">
        <v>188</v>
      </c>
      <c r="AS4" s="196" t="s">
        <v>189</v>
      </c>
      <c r="AT4" s="196" t="s">
        <v>190</v>
      </c>
      <c r="AU4" s="62" t="s">
        <v>162</v>
      </c>
      <c r="AV4" s="62" t="s">
        <v>163</v>
      </c>
      <c r="AW4" s="62" t="s">
        <v>164</v>
      </c>
      <c r="AX4" s="62" t="s">
        <v>165</v>
      </c>
      <c r="AY4" s="73" t="s">
        <v>153</v>
      </c>
    </row>
    <row r="5" spans="2:51">
      <c r="B5" s="250" t="s">
        <v>133</v>
      </c>
      <c r="C5" s="89" t="s">
        <v>73</v>
      </c>
      <c r="D5" s="262" t="s">
        <v>1</v>
      </c>
      <c r="E5" s="262"/>
      <c r="F5" s="90">
        <f>IF(D5="","",VLOOKUP(D5,$B$97:$C$100,2,0))</f>
        <v>45</v>
      </c>
      <c r="I5" s="53">
        <v>0</v>
      </c>
      <c r="J5" s="31">
        <v>0</v>
      </c>
      <c r="K5" s="31">
        <v>0</v>
      </c>
      <c r="L5" s="31">
        <v>0</v>
      </c>
      <c r="M5" s="31">
        <f>IF(I5&lt;=$F$10,IF(I5&lt;=30,I5*($F$9-$F$6)/30,$F$9-$F$6),)</f>
        <v>0</v>
      </c>
      <c r="N5" s="31">
        <f t="shared" ref="N5:N68" si="0">IF(P6&lt;=$F$18,0,)</f>
        <v>0</v>
      </c>
      <c r="O5" s="32">
        <f t="shared" ref="O5:O68" si="1">((J5+K5)*0.475+L5+M5+N5)*44/12</f>
        <v>0</v>
      </c>
      <c r="P5" s="53">
        <v>0</v>
      </c>
      <c r="Q5" s="31">
        <v>0</v>
      </c>
      <c r="R5" s="31">
        <v>0</v>
      </c>
      <c r="S5" s="31">
        <f>$F$19*R5</f>
        <v>0</v>
      </c>
      <c r="T5" s="31">
        <f t="shared" ref="T5:T68" si="2">IF(S5=0,0,EXP(-1.0587+0.8836*LN(S5)+0.284))</f>
        <v>0</v>
      </c>
      <c r="U5" s="31">
        <v>0</v>
      </c>
      <c r="V5" s="31">
        <f t="shared" ref="V5:V68" si="3">IF(P5&lt;=$F$18,IF(P5&lt;=30,P5*($F$16-$F$6)/30,$F$16-$F$6),)</f>
        <v>0</v>
      </c>
      <c r="W5" s="31">
        <v>0</v>
      </c>
      <c r="X5" s="31">
        <f t="shared" ref="X5:X68" si="4">((S5+T5)*0.475+U5+V5+W5)*44/12</f>
        <v>0</v>
      </c>
      <c r="Y5" s="36">
        <f t="shared" ref="Y5:Y68" si="5">IF(P5&lt;=$F$18,X5-O5,)</f>
        <v>0</v>
      </c>
      <c r="AA5" s="69">
        <v>0</v>
      </c>
      <c r="AB5" s="31">
        <f t="shared" ref="AB5:AB68" si="6">IF(AA5&lt;=$F$18,IFERROR(VLOOKUP($AA5,$B$82:$G$94,2,FALSE),0),)</f>
        <v>0</v>
      </c>
      <c r="AC5" s="212">
        <f t="shared" ref="AC5:AC29" si="7">IF(AA5&lt;=$F$18,IFERROR(VLOOKUP($AA5,$B$82:$G$94,3,FALSE),0),)*50%</f>
        <v>0</v>
      </c>
      <c r="AD5" s="99">
        <f t="shared" ref="AD5:AD68" si="8">IF(AA5&lt;=$F$18,IFERROR(VLOOKUP($AA5,$B$82:$G$94,4,FALSE),0),)</f>
        <v>0</v>
      </c>
      <c r="AE5" s="99">
        <f t="shared" ref="AE5:AE68" si="9">IF(AA5&lt;=$F$18,IFERROR(VLOOKUP($AA5,$B$82:$G$94,5,FALSE),0),)</f>
        <v>0</v>
      </c>
      <c r="AF5" s="31">
        <v>0</v>
      </c>
      <c r="AG5" s="31">
        <v>0</v>
      </c>
      <c r="AH5" s="31">
        <v>0</v>
      </c>
      <c r="AI5" s="74">
        <f>SUM(AF5:AH5)</f>
        <v>0</v>
      </c>
      <c r="AK5" s="69">
        <v>0</v>
      </c>
      <c r="AL5" s="31">
        <f t="shared" ref="AL5:AL68" si="10">IF(AK5&lt;=$F$18,IFERROR(VLOOKUP($AA5,$B$82:$G$94,2,FALSE),0),)</f>
        <v>0</v>
      </c>
      <c r="AM5" s="31">
        <f t="shared" ref="AM5:AM68" si="11">IF(AK5&lt;=$F$18,IFERROR(VLOOKUP($AA5,$B$82:$G$94,3,FALSE),0),)</f>
        <v>0</v>
      </c>
      <c r="AN5" s="31">
        <f t="shared" ref="AN5:AN68" si="12">IF(AK5&lt;=$F$18,IFERROR(VLOOKUP($AA5,$B$82:$G$94,4,FALSE),0),)</f>
        <v>0</v>
      </c>
      <c r="AO5" s="31">
        <f t="shared" ref="AO5:AO68" si="13">IF(AK5&lt;=$F$18,IFERROR(VLOOKUP($AA5,$B$82:$G$94,5,FALSE),0),)</f>
        <v>0</v>
      </c>
      <c r="AP5" s="31">
        <f t="shared" ref="AP5:AP68" si="14">IF(AK5&lt;=$F$18,IFERROR(VLOOKUP($AA5,$B$82:$G$94,6,FALSE),0),)</f>
        <v>0</v>
      </c>
      <c r="AQ5" s="197">
        <f t="shared" ref="AQ5:AQ68" si="15">IF($AK5&lt;=$F$18,$AL5*AM5,)</f>
        <v>0</v>
      </c>
      <c r="AR5" s="197">
        <f t="shared" ref="AR5:AR68" si="16">IF($AK5&lt;=$F$18,$AL5*AN5,)</f>
        <v>0</v>
      </c>
      <c r="AS5" s="197">
        <f t="shared" ref="AS5:AS68" si="17">IF($AK5&lt;=$F$18,$AL5*AO5,)</f>
        <v>0</v>
      </c>
      <c r="AT5" s="197">
        <f t="shared" ref="AT5:AT68" si="18">IF($AK5&lt;=$F$18,$AL5*AP5,)</f>
        <v>0</v>
      </c>
      <c r="AU5" s="31"/>
      <c r="AV5" s="31"/>
      <c r="AW5" s="31"/>
      <c r="AX5" s="31"/>
      <c r="AY5" s="172">
        <v>0</v>
      </c>
    </row>
    <row r="6" spans="2:51">
      <c r="B6" s="251"/>
      <c r="C6" s="97" t="s">
        <v>74</v>
      </c>
      <c r="D6" s="253" t="s">
        <v>206</v>
      </c>
      <c r="E6" s="253"/>
      <c r="F6" s="98">
        <f>VLOOKUP(D5,$B$97:$D$100,3,FALSE)</f>
        <v>0</v>
      </c>
      <c r="I6" s="53">
        <v>1</v>
      </c>
      <c r="J6" s="31">
        <f>IF(D8&lt;&gt;"Cultures",IF($I6&lt;=$F$10,$F$11*$F$13+J5,),5)</f>
        <v>5</v>
      </c>
      <c r="K6" s="31">
        <f>IF(J6=0,0,EXP(-1.0587+0.8836*LN(J6)+0.284))</f>
        <v>1.910565629709926</v>
      </c>
      <c r="L6" s="31">
        <f>IF(I6&lt;=$F$10,$F$5+($F$8-$F$5)*(1-EXP(-0.0175*I6)),)</f>
        <v>45</v>
      </c>
      <c r="M6" s="31">
        <f>IF(I6&lt;=$F$10,IF(I6&lt;=30,I6*($F$9-$F$6)/30,$F$9-$F$6),)</f>
        <v>0</v>
      </c>
      <c r="N6" s="31">
        <f t="shared" si="0"/>
        <v>0</v>
      </c>
      <c r="O6" s="32">
        <f t="shared" si="1"/>
        <v>177.03590180507811</v>
      </c>
      <c r="P6" s="53">
        <v>1</v>
      </c>
      <c r="Q6" s="31">
        <f t="shared" ref="Q6:Q69" si="19">IF(P6&lt;=$F$18,LOOKUP(P6-1,$B$25:$B$78,$G$25:$G$78),)</f>
        <v>9.793333333333333</v>
      </c>
      <c r="R6" s="31">
        <f>IF(P6&lt;=$F$18,Q6+R5,)</f>
        <v>9.793333333333333</v>
      </c>
      <c r="S6" s="31">
        <f>$F$19*R6</f>
        <v>3.3297333333333334</v>
      </c>
      <c r="T6" s="31">
        <f t="shared" si="2"/>
        <v>1.333991487402465</v>
      </c>
      <c r="U6" s="31">
        <f t="shared" ref="U6:U69" si="20">IF(P6&lt;=$F$18,$F$5+($F$15-$F$5)*(1-EXP(-0.0175*P6)),)</f>
        <v>45.433694108373167</v>
      </c>
      <c r="V6" s="31">
        <f t="shared" si="3"/>
        <v>0.33333333333333331</v>
      </c>
      <c r="W6" s="31">
        <v>0</v>
      </c>
      <c r="X6" s="31">
        <f t="shared" si="4"/>
        <v>175.93508801570533</v>
      </c>
      <c r="Y6" s="36">
        <f t="shared" si="5"/>
        <v>-1.1008137893727792</v>
      </c>
      <c r="AA6" s="69">
        <v>1</v>
      </c>
      <c r="AB6" s="31">
        <f t="shared" si="6"/>
        <v>0</v>
      </c>
      <c r="AC6" s="212">
        <f t="shared" si="7"/>
        <v>0</v>
      </c>
      <c r="AD6" s="99">
        <f t="shared" si="8"/>
        <v>0</v>
      </c>
      <c r="AE6" s="99">
        <f t="shared" si="9"/>
        <v>0</v>
      </c>
      <c r="AF6" s="197">
        <f>IF(OR(AA6&lt;=$F$18,AA6&lt;=30),EXP(-LN(2)/$D$104)*AF5+((1-EXP(-LN(2)/$D$104))/(LN(2)/$D$104))*$AB6*AC6*0.475*$F$19*44/12,)</f>
        <v>0</v>
      </c>
      <c r="AG6" s="197">
        <f>IF(OR(AA6&lt;=$F$18,AA6&lt;=30),EXP(-LN(2)/$D$106)*AG5+((1-EXP(-LN(2)/$D$106))/(LN(2)/$D$106))*$AB6*AD6*0.475*$F$19*44/12,)</f>
        <v>0</v>
      </c>
      <c r="AH6" s="197">
        <f>IF(OR(AA6&lt;=$F$18,AA6&lt;=30),EXP(-LN(2)/$D$105)*AH5+((1-EXP(-LN(2)/$D$105))/(LN(2)/$D$105))*$AB6*AE6*0.475*$F$19*44/12,)</f>
        <v>0</v>
      </c>
      <c r="AI6" s="202">
        <f>IF(OR(AA6&lt;=$F$18,AA6&lt;=30),SUM(AF6:AH6),)</f>
        <v>0</v>
      </c>
      <c r="AK6" s="69">
        <v>1</v>
      </c>
      <c r="AL6" s="31">
        <f t="shared" si="10"/>
        <v>0</v>
      </c>
      <c r="AM6" s="31">
        <f t="shared" si="11"/>
        <v>0</v>
      </c>
      <c r="AN6" s="31">
        <f t="shared" si="12"/>
        <v>0</v>
      </c>
      <c r="AO6" s="31">
        <f t="shared" si="13"/>
        <v>0</v>
      </c>
      <c r="AP6" s="31">
        <f t="shared" si="14"/>
        <v>0</v>
      </c>
      <c r="AQ6" s="197">
        <f t="shared" si="15"/>
        <v>0</v>
      </c>
      <c r="AR6" s="197">
        <f t="shared" si="16"/>
        <v>0</v>
      </c>
      <c r="AS6" s="197">
        <f t="shared" si="17"/>
        <v>0</v>
      </c>
      <c r="AT6" s="197">
        <f t="shared" si="18"/>
        <v>0</v>
      </c>
      <c r="AU6" s="31"/>
      <c r="AV6" s="31"/>
      <c r="AW6" s="31"/>
      <c r="AX6" s="31"/>
      <c r="AY6" s="172">
        <f>IF(AK6&lt;=$F$18,AL6*$G$108+AY5,)</f>
        <v>0</v>
      </c>
    </row>
    <row r="7" spans="2:51">
      <c r="B7" s="250" t="s">
        <v>134</v>
      </c>
      <c r="C7" s="263"/>
      <c r="D7" s="264"/>
      <c r="E7" s="264"/>
      <c r="F7" s="265"/>
      <c r="I7" s="53">
        <v>2</v>
      </c>
      <c r="J7" s="31">
        <f t="shared" ref="J7:J70" si="21">IF($I7&lt;=$F$10,$F$11*$F$13+J6,)</f>
        <v>5</v>
      </c>
      <c r="K7" s="31">
        <f t="shared" ref="K7:K70" si="22">IF(J7=0,0,EXP(-1.0587+0.8836*LN(J7)+0.284))</f>
        <v>1.910565629709926</v>
      </c>
      <c r="L7" s="31">
        <f t="shared" ref="L7:L70" si="23">IF(I7&lt;=$F$10,$F$5+($F$8-$F$5)*(1-EXP(-0.0175*I7)),)</f>
        <v>45</v>
      </c>
      <c r="M7" s="31">
        <f t="shared" ref="M7:M70" si="24">IF(I7&lt;=$F$10,IF(I7&lt;=30,I7*($F$9-$F$6)/30,$F$9-$F$6),)</f>
        <v>0</v>
      </c>
      <c r="N7" s="31">
        <f t="shared" si="0"/>
        <v>0</v>
      </c>
      <c r="O7" s="32">
        <f t="shared" si="1"/>
        <v>177.03590180507811</v>
      </c>
      <c r="P7" s="53">
        <v>2</v>
      </c>
      <c r="Q7" s="31">
        <f t="shared" si="19"/>
        <v>9.793333333333333</v>
      </c>
      <c r="R7" s="31">
        <f t="shared" ref="R7:R70" si="25">IF(P7&lt;=$F$18,Q7+R6,)</f>
        <v>19.586666666666666</v>
      </c>
      <c r="S7" s="31">
        <f t="shared" ref="S7:S70" si="26">$F$19*R7</f>
        <v>6.6594666666666669</v>
      </c>
      <c r="T7" s="31">
        <f t="shared" si="2"/>
        <v>2.4611787822686795</v>
      </c>
      <c r="U7" s="31">
        <f t="shared" si="20"/>
        <v>45.859864593560836</v>
      </c>
      <c r="V7" s="31">
        <f t="shared" si="3"/>
        <v>0.66666666666666663</v>
      </c>
      <c r="W7" s="31">
        <v>0</v>
      </c>
      <c r="X7" s="31">
        <f t="shared" si="4"/>
        <v>186.48240544439656</v>
      </c>
      <c r="Y7" s="36">
        <f t="shared" si="5"/>
        <v>9.4465036393184505</v>
      </c>
      <c r="AA7" s="69">
        <v>2</v>
      </c>
      <c r="AB7" s="31">
        <f t="shared" si="6"/>
        <v>0</v>
      </c>
      <c r="AC7" s="212">
        <f t="shared" si="7"/>
        <v>0</v>
      </c>
      <c r="AD7" s="99">
        <f t="shared" si="8"/>
        <v>0</v>
      </c>
      <c r="AE7" s="99">
        <f t="shared" si="9"/>
        <v>0</v>
      </c>
      <c r="AF7" s="197">
        <f>IF(OR(AA7&lt;=$F$18,AA7&lt;=30),EXP(-LN(2)/$D$104)*AF6+((1-EXP(-LN(2)/$D$104))/(LN(2)/$D$104))*$AB7*AC7*0.475*$F$19*44/12,)</f>
        <v>0</v>
      </c>
      <c r="AG7" s="197">
        <f>IF(OR(AA7&lt;=$F$18,AA7&lt;=30),EXP(-LN(2)/$D$106)*AG6+((1-EXP(-LN(2)/$D$106))/(LN(2)/$D$106))*$AB7*AD7*0.475*$F$19*44/12,)</f>
        <v>0</v>
      </c>
      <c r="AH7" s="197">
        <f>IF(OR(AA7&lt;=$F$18,AA7&lt;=30),EXP(-LN(2)/$D$105)*AH6+((1-EXP(-LN(2)/$D$105))/(LN(2)/$D$105))*$AB7*AE7*0.475*$F$19*44/12,)</f>
        <v>0</v>
      </c>
      <c r="AI7" s="202">
        <f>IF(OR(AA7&lt;=$F$18,AA7&lt;=30),SUM(AF7:AH7),)</f>
        <v>0</v>
      </c>
      <c r="AK7" s="69">
        <v>2</v>
      </c>
      <c r="AL7" s="31">
        <f t="shared" si="10"/>
        <v>0</v>
      </c>
      <c r="AM7" s="31">
        <f t="shared" si="11"/>
        <v>0</v>
      </c>
      <c r="AN7" s="31">
        <f t="shared" si="12"/>
        <v>0</v>
      </c>
      <c r="AO7" s="31">
        <f t="shared" si="13"/>
        <v>0</v>
      </c>
      <c r="AP7" s="31">
        <f t="shared" si="14"/>
        <v>0</v>
      </c>
      <c r="AQ7" s="197">
        <f t="shared" si="15"/>
        <v>0</v>
      </c>
      <c r="AR7" s="197">
        <f t="shared" si="16"/>
        <v>0</v>
      </c>
      <c r="AS7" s="197">
        <f t="shared" si="17"/>
        <v>0</v>
      </c>
      <c r="AT7" s="197">
        <f t="shared" si="18"/>
        <v>0</v>
      </c>
      <c r="AU7" s="31"/>
      <c r="AV7" s="31"/>
      <c r="AW7" s="31"/>
      <c r="AX7" s="31"/>
      <c r="AY7" s="172">
        <f t="shared" ref="AY7:AY35" si="27">IF(AK7&lt;=$F$18,AL7*$G$108+AY6,)</f>
        <v>0</v>
      </c>
    </row>
    <row r="8" spans="2:51">
      <c r="B8" s="260"/>
      <c r="C8" s="91" t="s">
        <v>73</v>
      </c>
      <c r="D8" s="256" t="s">
        <v>1</v>
      </c>
      <c r="E8" s="256"/>
      <c r="F8" s="92">
        <f>IF(D8="","",VLOOKUP(D8,$B$97:$C$100,2,0))</f>
        <v>45</v>
      </c>
      <c r="I8" s="53">
        <v>3</v>
      </c>
      <c r="J8" s="31">
        <f t="shared" si="21"/>
        <v>5</v>
      </c>
      <c r="K8" s="31">
        <f t="shared" si="22"/>
        <v>1.910565629709926</v>
      </c>
      <c r="L8" s="31">
        <f t="shared" si="23"/>
        <v>45</v>
      </c>
      <c r="M8" s="31">
        <f t="shared" si="24"/>
        <v>0</v>
      </c>
      <c r="N8" s="31">
        <f t="shared" si="0"/>
        <v>0</v>
      </c>
      <c r="O8" s="32">
        <f t="shared" si="1"/>
        <v>177.03590180507811</v>
      </c>
      <c r="P8" s="53">
        <v>3</v>
      </c>
      <c r="Q8" s="31">
        <f t="shared" si="19"/>
        <v>9.793333333333333</v>
      </c>
      <c r="R8" s="31">
        <f t="shared" si="25"/>
        <v>29.38</v>
      </c>
      <c r="S8" s="31">
        <f t="shared" si="26"/>
        <v>9.9892000000000003</v>
      </c>
      <c r="T8" s="31">
        <f t="shared" si="2"/>
        <v>3.5215787038667603</v>
      </c>
      <c r="U8" s="31">
        <f t="shared" si="20"/>
        <v>46.278641973604969</v>
      </c>
      <c r="V8" s="31">
        <f t="shared" si="3"/>
        <v>1</v>
      </c>
      <c r="W8" s="31">
        <v>0</v>
      </c>
      <c r="X8" s="31">
        <f t="shared" si="4"/>
        <v>196.88629347911947</v>
      </c>
      <c r="Y8" s="36">
        <f t="shared" si="5"/>
        <v>19.850391674041362</v>
      </c>
      <c r="AA8" s="69">
        <v>3</v>
      </c>
      <c r="AB8" s="31">
        <f t="shared" si="6"/>
        <v>0</v>
      </c>
      <c r="AC8" s="212">
        <f t="shared" si="7"/>
        <v>0</v>
      </c>
      <c r="AD8" s="99">
        <f t="shared" si="8"/>
        <v>0</v>
      </c>
      <c r="AE8" s="99">
        <f t="shared" si="9"/>
        <v>0</v>
      </c>
      <c r="AF8" s="197">
        <f>IF(OR(AA8&lt;=$F$18,AA8&lt;=30),EXP(-LN(2)/$D$104)*AF7+((1-EXP(-LN(2)/$D$104))/(LN(2)/$D$104))*$AB8*AC8*0.475*$F$19*44/12,)</f>
        <v>0</v>
      </c>
      <c r="AG8" s="197">
        <f>IF(OR(AA8&lt;=$F$18,AA8&lt;=30),EXP(-LN(2)/$D$106)*AG7+((1-EXP(-LN(2)/$D$106))/(LN(2)/$D$106))*$AB8*AD8*0.475*$F$19*44/12,)</f>
        <v>0</v>
      </c>
      <c r="AH8" s="197">
        <f>IF(OR(AA8&lt;=$F$18,AA8&lt;=30),EXP(-LN(2)/$D$105)*AH7+((1-EXP(-LN(2)/$D$105))/(LN(2)/$D$105))*$AB8*AE8*0.475*$F$19*44/12,)</f>
        <v>0</v>
      </c>
      <c r="AI8" s="202">
        <f>IF(OR(AA8&lt;=$F$18,AA8&lt;=30),SUM(AF8:AH8),)</f>
        <v>0</v>
      </c>
      <c r="AK8" s="69">
        <v>3</v>
      </c>
      <c r="AL8" s="31">
        <f t="shared" si="10"/>
        <v>0</v>
      </c>
      <c r="AM8" s="31">
        <f t="shared" si="11"/>
        <v>0</v>
      </c>
      <c r="AN8" s="31">
        <f t="shared" si="12"/>
        <v>0</v>
      </c>
      <c r="AO8" s="31">
        <f t="shared" si="13"/>
        <v>0</v>
      </c>
      <c r="AP8" s="31">
        <f t="shared" si="14"/>
        <v>0</v>
      </c>
      <c r="AQ8" s="197">
        <f t="shared" si="15"/>
        <v>0</v>
      </c>
      <c r="AR8" s="197">
        <f t="shared" si="16"/>
        <v>0</v>
      </c>
      <c r="AS8" s="197">
        <f t="shared" si="17"/>
        <v>0</v>
      </c>
      <c r="AT8" s="197">
        <f t="shared" si="18"/>
        <v>0</v>
      </c>
      <c r="AU8" s="31"/>
      <c r="AV8" s="31"/>
      <c r="AW8" s="31"/>
      <c r="AX8" s="31"/>
      <c r="AY8" s="172">
        <f t="shared" si="27"/>
        <v>0</v>
      </c>
    </row>
    <row r="9" spans="2:51">
      <c r="B9" s="260"/>
      <c r="C9" s="91" t="s">
        <v>74</v>
      </c>
      <c r="D9" s="252" t="str">
        <f>IF(D8=$B$100,"totale","néant")</f>
        <v>néant</v>
      </c>
      <c r="E9" s="252"/>
      <c r="F9" s="92">
        <f>IF(D8=B100,10,VLOOKUP(D8,$B$97:$D$100,3,FALSE))</f>
        <v>0</v>
      </c>
      <c r="I9" s="53">
        <v>4</v>
      </c>
      <c r="J9" s="31">
        <f t="shared" si="21"/>
        <v>5</v>
      </c>
      <c r="K9" s="31">
        <f t="shared" si="22"/>
        <v>1.910565629709926</v>
      </c>
      <c r="L9" s="31">
        <f t="shared" si="23"/>
        <v>45</v>
      </c>
      <c r="M9" s="31">
        <f t="shared" si="24"/>
        <v>0</v>
      </c>
      <c r="N9" s="31">
        <f t="shared" si="0"/>
        <v>0</v>
      </c>
      <c r="O9" s="32">
        <f t="shared" si="1"/>
        <v>177.03590180507811</v>
      </c>
      <c r="P9" s="53">
        <v>4</v>
      </c>
      <c r="Q9" s="31">
        <f t="shared" si="19"/>
        <v>9.793333333333333</v>
      </c>
      <c r="R9" s="31">
        <f t="shared" si="25"/>
        <v>39.173333333333332</v>
      </c>
      <c r="S9" s="31">
        <f t="shared" si="26"/>
        <v>13.318933333333334</v>
      </c>
      <c r="T9" s="31">
        <f t="shared" si="2"/>
        <v>4.5408093346116107</v>
      </c>
      <c r="U9" s="31">
        <f t="shared" si="20"/>
        <v>46.690154502351291</v>
      </c>
      <c r="V9" s="31">
        <f t="shared" si="3"/>
        <v>1.3333333333333333</v>
      </c>
      <c r="W9" s="31">
        <v>0</v>
      </c>
      <c r="X9" s="31">
        <f t="shared" si="4"/>
        <v>207.19184054418108</v>
      </c>
      <c r="Y9" s="36">
        <f t="shared" si="5"/>
        <v>30.155938739102965</v>
      </c>
      <c r="AA9" s="69">
        <v>4</v>
      </c>
      <c r="AB9" s="31">
        <f t="shared" si="6"/>
        <v>0</v>
      </c>
      <c r="AC9" s="212">
        <f t="shared" si="7"/>
        <v>0</v>
      </c>
      <c r="AD9" s="99">
        <f t="shared" si="8"/>
        <v>0</v>
      </c>
      <c r="AE9" s="99">
        <f t="shared" si="9"/>
        <v>0</v>
      </c>
      <c r="AF9" s="197">
        <f>IF(OR(AA9&lt;=$F$18,AA9&lt;=30),EXP(-LN(2)/$D$104)*AF8+((1-EXP(-LN(2)/$D$104))/(LN(2)/$D$104))*$AB9*AC9*0.475*$F$19*44/12,)</f>
        <v>0</v>
      </c>
      <c r="AG9" s="197">
        <f>IF(OR(AA9&lt;=$F$18,AA9&lt;=30),EXP(-LN(2)/$D$106)*AG8+((1-EXP(-LN(2)/$D$106))/(LN(2)/$D$106))*$AB9*AD9*0.475*$F$19*44/12,)</f>
        <v>0</v>
      </c>
      <c r="AH9" s="197">
        <f>IF(OR(AA9&lt;=$F$18,AA9&lt;=30),EXP(-LN(2)/$D$105)*AH8+((1-EXP(-LN(2)/$D$105))/(LN(2)/$D$105))*$AB9*AE9*0.475*$F$19*44/12,)</f>
        <v>0</v>
      </c>
      <c r="AI9" s="202">
        <f>IF(OR(AA9&lt;=$F$18,AA9&lt;=30),SUM(AF9:AH9),)</f>
        <v>0</v>
      </c>
      <c r="AK9" s="69">
        <v>4</v>
      </c>
      <c r="AL9" s="31">
        <f t="shared" si="10"/>
        <v>0</v>
      </c>
      <c r="AM9" s="31">
        <f t="shared" si="11"/>
        <v>0</v>
      </c>
      <c r="AN9" s="31">
        <f t="shared" si="12"/>
        <v>0</v>
      </c>
      <c r="AO9" s="31">
        <f t="shared" si="13"/>
        <v>0</v>
      </c>
      <c r="AP9" s="31">
        <f t="shared" si="14"/>
        <v>0</v>
      </c>
      <c r="AQ9" s="197">
        <f t="shared" si="15"/>
        <v>0</v>
      </c>
      <c r="AR9" s="197">
        <f t="shared" si="16"/>
        <v>0</v>
      </c>
      <c r="AS9" s="197">
        <f t="shared" si="17"/>
        <v>0</v>
      </c>
      <c r="AT9" s="197">
        <f t="shared" si="18"/>
        <v>0</v>
      </c>
      <c r="AU9" s="31"/>
      <c r="AV9" s="31"/>
      <c r="AW9" s="31"/>
      <c r="AX9" s="31"/>
      <c r="AY9" s="172">
        <f t="shared" si="27"/>
        <v>0</v>
      </c>
    </row>
    <row r="10" spans="2:51">
      <c r="B10" s="260"/>
      <c r="C10" s="254" t="s">
        <v>124</v>
      </c>
      <c r="D10" s="249" t="s">
        <v>136</v>
      </c>
      <c r="E10" s="249"/>
      <c r="F10" s="93">
        <f>F18</f>
        <v>30</v>
      </c>
      <c r="I10" s="53">
        <v>5</v>
      </c>
      <c r="J10" s="31">
        <f t="shared" si="21"/>
        <v>5</v>
      </c>
      <c r="K10" s="31">
        <f t="shared" si="22"/>
        <v>1.910565629709926</v>
      </c>
      <c r="L10" s="31">
        <f t="shared" si="23"/>
        <v>45</v>
      </c>
      <c r="M10" s="31">
        <f t="shared" si="24"/>
        <v>0</v>
      </c>
      <c r="N10" s="31">
        <f t="shared" si="0"/>
        <v>0</v>
      </c>
      <c r="O10" s="32">
        <f t="shared" si="1"/>
        <v>177.03590180507811</v>
      </c>
      <c r="P10" s="53">
        <v>5</v>
      </c>
      <c r="Q10" s="31">
        <f t="shared" si="19"/>
        <v>9.793333333333333</v>
      </c>
      <c r="R10" s="31">
        <f t="shared" si="25"/>
        <v>48.966666666666669</v>
      </c>
      <c r="S10" s="31">
        <f t="shared" si="26"/>
        <v>16.648666666666667</v>
      </c>
      <c r="T10" s="31">
        <f t="shared" si="2"/>
        <v>5.5304816292699321</v>
      </c>
      <c r="U10" s="31">
        <f t="shared" si="20"/>
        <v>47.094528208728065</v>
      </c>
      <c r="V10" s="31">
        <f t="shared" si="3"/>
        <v>1.6666666666666667</v>
      </c>
      <c r="W10" s="31">
        <v>0</v>
      </c>
      <c r="X10" s="31">
        <f t="shared" si="4"/>
        <v>217.41973115853691</v>
      </c>
      <c r="Y10" s="36">
        <f t="shared" si="5"/>
        <v>40.383829353458793</v>
      </c>
      <c r="AA10" s="69">
        <v>5</v>
      </c>
      <c r="AB10" s="31">
        <f t="shared" si="6"/>
        <v>0</v>
      </c>
      <c r="AC10" s="212">
        <f t="shared" si="7"/>
        <v>0</v>
      </c>
      <c r="AD10" s="99">
        <f t="shared" si="8"/>
        <v>0</v>
      </c>
      <c r="AE10" s="99">
        <f t="shared" si="9"/>
        <v>0</v>
      </c>
      <c r="AF10" s="197">
        <f t="shared" ref="AF10:AF24" si="28">IF(OR(AA10&lt;=$F$18,AA10&lt;=30),EXP(-LN(2)/$D$104)*AF9+((1-EXP(-LN(2)/$D$104))/(LN(2)/$D$104))*$AB10*AC10*0.475*$F$19*44/12,)</f>
        <v>0</v>
      </c>
      <c r="AG10" s="197">
        <f t="shared" ref="AG10:AG24" si="29">IF(OR(AA10&lt;=$F$18,AA10&lt;=30),EXP(-LN(2)/$D$106)*AG9+((1-EXP(-LN(2)/$D$106))/(LN(2)/$D$106))*$AB10*AD10*0.475*$F$19*44/12,)</f>
        <v>0</v>
      </c>
      <c r="AH10" s="197">
        <f t="shared" ref="AH10:AH24" si="30">IF(OR(AA10&lt;=$F$18,AA10&lt;=30),EXP(-LN(2)/$D$105)*AH9+((1-EXP(-LN(2)/$D$105))/(LN(2)/$D$105))*$AB10*AE10*0.475*$F$19*44/12,)</f>
        <v>0</v>
      </c>
      <c r="AI10" s="202">
        <f t="shared" ref="AI10:AI24" si="31">IF(OR(AA10&lt;=$F$18,AA10&lt;=30),SUM(AF10:AH10),)</f>
        <v>0</v>
      </c>
      <c r="AK10" s="69">
        <v>5</v>
      </c>
      <c r="AL10" s="31">
        <f t="shared" si="10"/>
        <v>0</v>
      </c>
      <c r="AM10" s="31">
        <f t="shared" si="11"/>
        <v>0</v>
      </c>
      <c r="AN10" s="31">
        <f t="shared" si="12"/>
        <v>0</v>
      </c>
      <c r="AO10" s="31">
        <f t="shared" si="13"/>
        <v>0</v>
      </c>
      <c r="AP10" s="31">
        <f t="shared" si="14"/>
        <v>0</v>
      </c>
      <c r="AQ10" s="197">
        <f t="shared" si="15"/>
        <v>0</v>
      </c>
      <c r="AR10" s="197">
        <f t="shared" si="16"/>
        <v>0</v>
      </c>
      <c r="AS10" s="197">
        <f t="shared" si="17"/>
        <v>0</v>
      </c>
      <c r="AT10" s="197">
        <f t="shared" si="18"/>
        <v>0</v>
      </c>
      <c r="AU10" s="31"/>
      <c r="AV10" s="31"/>
      <c r="AW10" s="31"/>
      <c r="AX10" s="31"/>
      <c r="AY10" s="172">
        <f t="shared" si="27"/>
        <v>0</v>
      </c>
    </row>
    <row r="11" spans="2:51">
      <c r="B11" s="260"/>
      <c r="C11" s="254"/>
      <c r="D11" s="252" t="s">
        <v>139</v>
      </c>
      <c r="E11" s="252"/>
      <c r="F11" s="34">
        <f>IF(D8=$B$100,1,0)</f>
        <v>0</v>
      </c>
      <c r="I11" s="53">
        <v>6</v>
      </c>
      <c r="J11" s="31">
        <f t="shared" si="21"/>
        <v>5</v>
      </c>
      <c r="K11" s="31">
        <f t="shared" si="22"/>
        <v>1.910565629709926</v>
      </c>
      <c r="L11" s="31">
        <f t="shared" si="23"/>
        <v>45</v>
      </c>
      <c r="M11" s="31">
        <f t="shared" si="24"/>
        <v>0</v>
      </c>
      <c r="N11" s="31">
        <f t="shared" si="0"/>
        <v>0</v>
      </c>
      <c r="O11" s="32">
        <f t="shared" si="1"/>
        <v>177.03590180507811</v>
      </c>
      <c r="P11" s="53">
        <v>6</v>
      </c>
      <c r="Q11" s="31">
        <f t="shared" si="19"/>
        <v>9.793333333333333</v>
      </c>
      <c r="R11" s="31">
        <f t="shared" si="25"/>
        <v>58.760000000000005</v>
      </c>
      <c r="S11" s="31">
        <f t="shared" si="26"/>
        <v>19.978400000000004</v>
      </c>
      <c r="T11" s="31">
        <f t="shared" si="2"/>
        <v>6.4972189612115629</v>
      </c>
      <c r="U11" s="31">
        <f t="shared" si="20"/>
        <v>47.491886935343359</v>
      </c>
      <c r="V11" s="31">
        <f t="shared" si="3"/>
        <v>2</v>
      </c>
      <c r="W11" s="31">
        <v>0</v>
      </c>
      <c r="X11" s="31">
        <f t="shared" si="4"/>
        <v>227.58195512036912</v>
      </c>
      <c r="Y11" s="36">
        <f t="shared" si="5"/>
        <v>50.546053315291005</v>
      </c>
      <c r="AA11" s="69">
        <v>6</v>
      </c>
      <c r="AB11" s="31">
        <f t="shared" si="6"/>
        <v>0</v>
      </c>
      <c r="AC11" s="212">
        <f t="shared" si="7"/>
        <v>0</v>
      </c>
      <c r="AD11" s="99">
        <f t="shared" si="8"/>
        <v>0</v>
      </c>
      <c r="AE11" s="99">
        <f t="shared" si="9"/>
        <v>0</v>
      </c>
      <c r="AF11" s="197">
        <f t="shared" si="28"/>
        <v>0</v>
      </c>
      <c r="AG11" s="197">
        <f t="shared" si="29"/>
        <v>0</v>
      </c>
      <c r="AH11" s="197">
        <f t="shared" si="30"/>
        <v>0</v>
      </c>
      <c r="AI11" s="202">
        <f t="shared" si="31"/>
        <v>0</v>
      </c>
      <c r="AK11" s="69">
        <v>6</v>
      </c>
      <c r="AL11" s="31">
        <f t="shared" si="10"/>
        <v>0</v>
      </c>
      <c r="AM11" s="31">
        <f t="shared" si="11"/>
        <v>0</v>
      </c>
      <c r="AN11" s="31">
        <f t="shared" si="12"/>
        <v>0</v>
      </c>
      <c r="AO11" s="31">
        <f t="shared" si="13"/>
        <v>0</v>
      </c>
      <c r="AP11" s="31">
        <f t="shared" si="14"/>
        <v>0</v>
      </c>
      <c r="AQ11" s="197">
        <f t="shared" si="15"/>
        <v>0</v>
      </c>
      <c r="AR11" s="197">
        <f t="shared" si="16"/>
        <v>0</v>
      </c>
      <c r="AS11" s="197">
        <f t="shared" si="17"/>
        <v>0</v>
      </c>
      <c r="AT11" s="197">
        <f t="shared" si="18"/>
        <v>0</v>
      </c>
      <c r="AU11" s="31"/>
      <c r="AV11" s="31"/>
      <c r="AW11" s="31"/>
      <c r="AX11" s="31"/>
      <c r="AY11" s="172">
        <f t="shared" si="27"/>
        <v>0</v>
      </c>
    </row>
    <row r="12" spans="2:51" ht="16">
      <c r="B12" s="260"/>
      <c r="C12" s="254"/>
      <c r="D12" s="249" t="s">
        <v>131</v>
      </c>
      <c r="E12" s="249"/>
      <c r="F12" s="94" t="s">
        <v>70</v>
      </c>
      <c r="I12" s="53">
        <v>7</v>
      </c>
      <c r="J12" s="31">
        <f t="shared" si="21"/>
        <v>5</v>
      </c>
      <c r="K12" s="31">
        <f t="shared" si="22"/>
        <v>1.910565629709926</v>
      </c>
      <c r="L12" s="31">
        <f t="shared" si="23"/>
        <v>45</v>
      </c>
      <c r="M12" s="31">
        <f t="shared" si="24"/>
        <v>0</v>
      </c>
      <c r="N12" s="31">
        <f t="shared" si="0"/>
        <v>0</v>
      </c>
      <c r="O12" s="32">
        <f t="shared" si="1"/>
        <v>177.03590180507811</v>
      </c>
      <c r="P12" s="53">
        <v>7</v>
      </c>
      <c r="Q12" s="31">
        <f t="shared" si="19"/>
        <v>9.793333333333333</v>
      </c>
      <c r="R12" s="31">
        <f t="shared" si="25"/>
        <v>68.553333333333342</v>
      </c>
      <c r="S12" s="31">
        <f t="shared" si="26"/>
        <v>23.308133333333338</v>
      </c>
      <c r="T12" s="31">
        <f t="shared" si="2"/>
        <v>7.4452911631515599</v>
      </c>
      <c r="U12" s="31">
        <f t="shared" si="20"/>
        <v>47.882352376412911</v>
      </c>
      <c r="V12" s="31">
        <f t="shared" si="3"/>
        <v>2.3333333333333335</v>
      </c>
      <c r="W12" s="31">
        <v>0</v>
      </c>
      <c r="X12" s="31">
        <f t="shared" si="4"/>
        <v>237.68639526711408</v>
      </c>
      <c r="Y12" s="36">
        <f t="shared" si="5"/>
        <v>60.650493462035968</v>
      </c>
      <c r="AA12" s="69">
        <v>7</v>
      </c>
      <c r="AB12" s="31">
        <f t="shared" si="6"/>
        <v>0</v>
      </c>
      <c r="AC12" s="212">
        <f t="shared" si="7"/>
        <v>0</v>
      </c>
      <c r="AD12" s="99">
        <f t="shared" si="8"/>
        <v>0</v>
      </c>
      <c r="AE12" s="99">
        <f t="shared" si="9"/>
        <v>0</v>
      </c>
      <c r="AF12" s="197">
        <f t="shared" si="28"/>
        <v>0</v>
      </c>
      <c r="AG12" s="197">
        <f t="shared" si="29"/>
        <v>0</v>
      </c>
      <c r="AH12" s="197">
        <f t="shared" si="30"/>
        <v>0</v>
      </c>
      <c r="AI12" s="202">
        <f t="shared" si="31"/>
        <v>0</v>
      </c>
      <c r="AK12" s="69">
        <v>7</v>
      </c>
      <c r="AL12" s="31">
        <f t="shared" si="10"/>
        <v>0</v>
      </c>
      <c r="AM12" s="31">
        <f t="shared" si="11"/>
        <v>0</v>
      </c>
      <c r="AN12" s="31">
        <f t="shared" si="12"/>
        <v>0</v>
      </c>
      <c r="AO12" s="31">
        <f t="shared" si="13"/>
        <v>0</v>
      </c>
      <c r="AP12" s="31">
        <f t="shared" si="14"/>
        <v>0</v>
      </c>
      <c r="AQ12" s="197">
        <f t="shared" si="15"/>
        <v>0</v>
      </c>
      <c r="AR12" s="197">
        <f t="shared" si="16"/>
        <v>0</v>
      </c>
      <c r="AS12" s="197">
        <f t="shared" si="17"/>
        <v>0</v>
      </c>
      <c r="AT12" s="197">
        <f t="shared" si="18"/>
        <v>0</v>
      </c>
      <c r="AU12" s="31"/>
      <c r="AV12" s="31"/>
      <c r="AW12" s="31"/>
      <c r="AX12" s="31"/>
      <c r="AY12" s="172">
        <f t="shared" si="27"/>
        <v>0</v>
      </c>
    </row>
    <row r="13" spans="2:51">
      <c r="B13" s="251"/>
      <c r="C13" s="255"/>
      <c r="D13" s="253" t="s">
        <v>155</v>
      </c>
      <c r="E13" s="253"/>
      <c r="F13" s="35">
        <f>IF(ISBLANK(F$12),,VLOOKUP(F$12,C131:D195,2,FALSE))</f>
        <v>0.56999999999999995</v>
      </c>
      <c r="I13" s="53">
        <v>8</v>
      </c>
      <c r="J13" s="31">
        <f t="shared" si="21"/>
        <v>5</v>
      </c>
      <c r="K13" s="31">
        <f t="shared" si="22"/>
        <v>1.910565629709926</v>
      </c>
      <c r="L13" s="31">
        <f t="shared" si="23"/>
        <v>45</v>
      </c>
      <c r="M13" s="31">
        <f t="shared" si="24"/>
        <v>0</v>
      </c>
      <c r="N13" s="31">
        <f t="shared" si="0"/>
        <v>0</v>
      </c>
      <c r="O13" s="32">
        <f t="shared" si="1"/>
        <v>177.03590180507811</v>
      </c>
      <c r="P13" s="53">
        <v>8</v>
      </c>
      <c r="Q13" s="31">
        <f t="shared" si="19"/>
        <v>9.793333333333333</v>
      </c>
      <c r="R13" s="31">
        <f t="shared" si="25"/>
        <v>78.346666666666678</v>
      </c>
      <c r="S13" s="31">
        <f t="shared" si="26"/>
        <v>26.637866666666671</v>
      </c>
      <c r="T13" s="31">
        <f t="shared" si="2"/>
        <v>8.3776723421488626</v>
      </c>
      <c r="U13" s="31">
        <f t="shared" si="20"/>
        <v>48.266044115029857</v>
      </c>
      <c r="V13" s="31">
        <f t="shared" si="3"/>
        <v>2.6666666666666665</v>
      </c>
      <c r="W13" s="31">
        <v>0</v>
      </c>
      <c r="X13" s="31">
        <f t="shared" si="4"/>
        <v>247.73866997324103</v>
      </c>
      <c r="Y13" s="36">
        <f t="shared" si="5"/>
        <v>70.702768168162919</v>
      </c>
      <c r="AA13" s="69">
        <v>8</v>
      </c>
      <c r="AB13" s="31">
        <f t="shared" si="6"/>
        <v>0</v>
      </c>
      <c r="AC13" s="212">
        <f t="shared" si="7"/>
        <v>0</v>
      </c>
      <c r="AD13" s="99">
        <f t="shared" si="8"/>
        <v>0</v>
      </c>
      <c r="AE13" s="99">
        <f t="shared" si="9"/>
        <v>0</v>
      </c>
      <c r="AF13" s="197">
        <f t="shared" si="28"/>
        <v>0</v>
      </c>
      <c r="AG13" s="197">
        <f t="shared" si="29"/>
        <v>0</v>
      </c>
      <c r="AH13" s="197">
        <f t="shared" si="30"/>
        <v>0</v>
      </c>
      <c r="AI13" s="202">
        <f t="shared" si="31"/>
        <v>0</v>
      </c>
      <c r="AK13" s="69">
        <v>8</v>
      </c>
      <c r="AL13" s="31">
        <f t="shared" si="10"/>
        <v>0</v>
      </c>
      <c r="AM13" s="31">
        <f t="shared" si="11"/>
        <v>0</v>
      </c>
      <c r="AN13" s="31">
        <f t="shared" si="12"/>
        <v>0</v>
      </c>
      <c r="AO13" s="31">
        <f t="shared" si="13"/>
        <v>0</v>
      </c>
      <c r="AP13" s="31">
        <f t="shared" si="14"/>
        <v>0</v>
      </c>
      <c r="AQ13" s="197">
        <f t="shared" si="15"/>
        <v>0</v>
      </c>
      <c r="AR13" s="197">
        <f t="shared" si="16"/>
        <v>0</v>
      </c>
      <c r="AS13" s="197">
        <f t="shared" si="17"/>
        <v>0</v>
      </c>
      <c r="AT13" s="197">
        <f t="shared" si="18"/>
        <v>0</v>
      </c>
      <c r="AU13" s="31"/>
      <c r="AV13" s="31"/>
      <c r="AW13" s="31"/>
      <c r="AX13" s="31"/>
      <c r="AY13" s="172">
        <f t="shared" si="27"/>
        <v>0</v>
      </c>
    </row>
    <row r="14" spans="2:51">
      <c r="B14" s="250" t="s">
        <v>132</v>
      </c>
      <c r="C14" s="246"/>
      <c r="D14" s="247"/>
      <c r="E14" s="247"/>
      <c r="F14" s="248"/>
      <c r="I14" s="53">
        <v>9</v>
      </c>
      <c r="J14" s="31">
        <f t="shared" si="21"/>
        <v>5</v>
      </c>
      <c r="K14" s="31">
        <f t="shared" si="22"/>
        <v>1.910565629709926</v>
      </c>
      <c r="L14" s="31">
        <f t="shared" si="23"/>
        <v>45</v>
      </c>
      <c r="M14" s="31">
        <f t="shared" si="24"/>
        <v>0</v>
      </c>
      <c r="N14" s="31">
        <f t="shared" si="0"/>
        <v>0</v>
      </c>
      <c r="O14" s="32">
        <f t="shared" si="1"/>
        <v>177.03590180507811</v>
      </c>
      <c r="P14" s="53">
        <v>9</v>
      </c>
      <c r="Q14" s="31">
        <f t="shared" si="19"/>
        <v>9.793333333333333</v>
      </c>
      <c r="R14" s="31">
        <f t="shared" si="25"/>
        <v>88.140000000000015</v>
      </c>
      <c r="S14" s="31">
        <f t="shared" si="26"/>
        <v>29.967600000000008</v>
      </c>
      <c r="T14" s="31">
        <f t="shared" si="2"/>
        <v>9.2965485047254717</v>
      </c>
      <c r="U14" s="31">
        <f t="shared" si="20"/>
        <v>48.643079659788015</v>
      </c>
      <c r="V14" s="31">
        <f t="shared" si="3"/>
        <v>3</v>
      </c>
      <c r="W14" s="31">
        <v>0</v>
      </c>
      <c r="X14" s="31">
        <f t="shared" si="4"/>
        <v>257.74301739828627</v>
      </c>
      <c r="Y14" s="36">
        <f t="shared" si="5"/>
        <v>80.707115593208158</v>
      </c>
      <c r="AA14" s="69">
        <v>9</v>
      </c>
      <c r="AB14" s="31">
        <f t="shared" si="6"/>
        <v>0</v>
      </c>
      <c r="AC14" s="212">
        <f t="shared" si="7"/>
        <v>0</v>
      </c>
      <c r="AD14" s="99">
        <f t="shared" si="8"/>
        <v>0</v>
      </c>
      <c r="AE14" s="99">
        <f t="shared" si="9"/>
        <v>0</v>
      </c>
      <c r="AF14" s="197">
        <f t="shared" si="28"/>
        <v>0</v>
      </c>
      <c r="AG14" s="197">
        <f t="shared" si="29"/>
        <v>0</v>
      </c>
      <c r="AH14" s="197">
        <f t="shared" si="30"/>
        <v>0</v>
      </c>
      <c r="AI14" s="202">
        <f t="shared" si="31"/>
        <v>0</v>
      </c>
      <c r="AK14" s="69">
        <v>9</v>
      </c>
      <c r="AL14" s="31">
        <f t="shared" si="10"/>
        <v>0</v>
      </c>
      <c r="AM14" s="31">
        <f t="shared" si="11"/>
        <v>0</v>
      </c>
      <c r="AN14" s="31">
        <f t="shared" si="12"/>
        <v>0</v>
      </c>
      <c r="AO14" s="31">
        <f t="shared" si="13"/>
        <v>0</v>
      </c>
      <c r="AP14" s="31">
        <f t="shared" si="14"/>
        <v>0</v>
      </c>
      <c r="AQ14" s="197">
        <f t="shared" si="15"/>
        <v>0</v>
      </c>
      <c r="AR14" s="197">
        <f t="shared" si="16"/>
        <v>0</v>
      </c>
      <c r="AS14" s="197">
        <f t="shared" si="17"/>
        <v>0</v>
      </c>
      <c r="AT14" s="197">
        <f t="shared" si="18"/>
        <v>0</v>
      </c>
      <c r="AU14" s="31"/>
      <c r="AV14" s="31"/>
      <c r="AW14" s="31"/>
      <c r="AX14" s="31"/>
      <c r="AY14" s="172">
        <f t="shared" si="27"/>
        <v>0</v>
      </c>
    </row>
    <row r="15" spans="2:51">
      <c r="B15" s="260"/>
      <c r="C15" s="91" t="s">
        <v>73</v>
      </c>
      <c r="D15" s="256" t="s">
        <v>135</v>
      </c>
      <c r="E15" s="256"/>
      <c r="F15" s="92">
        <f>IF(D15="","",VLOOKUP(D15,$B$97:$C$100,2,0))</f>
        <v>70</v>
      </c>
      <c r="I15" s="53">
        <v>10</v>
      </c>
      <c r="J15" s="31">
        <f t="shared" si="21"/>
        <v>5</v>
      </c>
      <c r="K15" s="31">
        <f t="shared" si="22"/>
        <v>1.910565629709926</v>
      </c>
      <c r="L15" s="31">
        <f t="shared" si="23"/>
        <v>45</v>
      </c>
      <c r="M15" s="31">
        <f t="shared" si="24"/>
        <v>0</v>
      </c>
      <c r="N15" s="31">
        <f t="shared" si="0"/>
        <v>0</v>
      </c>
      <c r="O15" s="32">
        <f t="shared" si="1"/>
        <v>177.03590180507811</v>
      </c>
      <c r="P15" s="53">
        <v>10</v>
      </c>
      <c r="Q15" s="31">
        <f t="shared" si="19"/>
        <v>9.793333333333333</v>
      </c>
      <c r="R15" s="31">
        <f t="shared" si="25"/>
        <v>97.933333333333351</v>
      </c>
      <c r="S15" s="31">
        <f t="shared" si="26"/>
        <v>33.297333333333341</v>
      </c>
      <c r="T15" s="31">
        <f t="shared" si="2"/>
        <v>10.203591379874592</v>
      </c>
      <c r="U15" s="31">
        <f t="shared" si="20"/>
        <v>49.013574480769819</v>
      </c>
      <c r="V15" s="31">
        <f t="shared" si="3"/>
        <v>3.3333333333333335</v>
      </c>
      <c r="W15" s="31">
        <v>0</v>
      </c>
      <c r="X15" s="31">
        <f t="shared" si="4"/>
        <v>267.70277252721536</v>
      </c>
      <c r="Y15" s="36">
        <f t="shared" si="5"/>
        <v>90.666870722137247</v>
      </c>
      <c r="AA15" s="69">
        <v>10</v>
      </c>
      <c r="AB15" s="31">
        <f t="shared" si="6"/>
        <v>0</v>
      </c>
      <c r="AC15" s="212">
        <f t="shared" si="7"/>
        <v>0</v>
      </c>
      <c r="AD15" s="99">
        <f t="shared" si="8"/>
        <v>0</v>
      </c>
      <c r="AE15" s="99">
        <f t="shared" si="9"/>
        <v>0</v>
      </c>
      <c r="AF15" s="197">
        <f t="shared" si="28"/>
        <v>0</v>
      </c>
      <c r="AG15" s="197">
        <f t="shared" si="29"/>
        <v>0</v>
      </c>
      <c r="AH15" s="197">
        <f t="shared" si="30"/>
        <v>0</v>
      </c>
      <c r="AI15" s="202">
        <f t="shared" si="31"/>
        <v>0</v>
      </c>
      <c r="AK15" s="69">
        <v>10</v>
      </c>
      <c r="AL15" s="31">
        <f t="shared" si="10"/>
        <v>0</v>
      </c>
      <c r="AM15" s="31">
        <f t="shared" si="11"/>
        <v>0</v>
      </c>
      <c r="AN15" s="31">
        <f t="shared" si="12"/>
        <v>0</v>
      </c>
      <c r="AO15" s="31">
        <f t="shared" si="13"/>
        <v>0</v>
      </c>
      <c r="AP15" s="31">
        <f t="shared" si="14"/>
        <v>0</v>
      </c>
      <c r="AQ15" s="197">
        <f t="shared" si="15"/>
        <v>0</v>
      </c>
      <c r="AR15" s="197">
        <f t="shared" si="16"/>
        <v>0</v>
      </c>
      <c r="AS15" s="197">
        <f t="shared" si="17"/>
        <v>0</v>
      </c>
      <c r="AT15" s="197">
        <f t="shared" si="18"/>
        <v>0</v>
      </c>
      <c r="AU15" s="31"/>
      <c r="AV15" s="31"/>
      <c r="AW15" s="31"/>
      <c r="AX15" s="31"/>
      <c r="AY15" s="172">
        <f t="shared" si="27"/>
        <v>0</v>
      </c>
    </row>
    <row r="16" spans="2:51">
      <c r="B16" s="260"/>
      <c r="C16" s="91" t="s">
        <v>74</v>
      </c>
      <c r="D16" s="252" t="s">
        <v>138</v>
      </c>
      <c r="E16" s="252"/>
      <c r="F16" s="92">
        <v>10</v>
      </c>
      <c r="I16" s="53">
        <v>11</v>
      </c>
      <c r="J16" s="31">
        <f t="shared" si="21"/>
        <v>5</v>
      </c>
      <c r="K16" s="31">
        <f t="shared" si="22"/>
        <v>1.910565629709926</v>
      </c>
      <c r="L16" s="31">
        <f t="shared" si="23"/>
        <v>45</v>
      </c>
      <c r="M16" s="31">
        <f t="shared" si="24"/>
        <v>0</v>
      </c>
      <c r="N16" s="31">
        <f t="shared" si="0"/>
        <v>0</v>
      </c>
      <c r="O16" s="32">
        <f t="shared" si="1"/>
        <v>177.03590180507811</v>
      </c>
      <c r="P16" s="53">
        <v>11</v>
      </c>
      <c r="Q16" s="31">
        <f t="shared" si="19"/>
        <v>9.793333333333333</v>
      </c>
      <c r="R16" s="31">
        <f t="shared" si="25"/>
        <v>107.72666666666669</v>
      </c>
      <c r="S16" s="31">
        <f t="shared" si="26"/>
        <v>36.627066666666678</v>
      </c>
      <c r="T16" s="31">
        <f t="shared" si="2"/>
        <v>11.100119003093017</v>
      </c>
      <c r="U16" s="31">
        <f t="shared" si="20"/>
        <v>49.377642044909919</v>
      </c>
      <c r="V16" s="31">
        <f t="shared" si="3"/>
        <v>3.6666666666666665</v>
      </c>
      <c r="W16" s="31">
        <v>0</v>
      </c>
      <c r="X16" s="31">
        <f t="shared" si="4"/>
        <v>277.62064698394562</v>
      </c>
      <c r="Y16" s="36">
        <f t="shared" si="5"/>
        <v>100.58474517886751</v>
      </c>
      <c r="AA16" s="69">
        <v>11</v>
      </c>
      <c r="AB16" s="31">
        <f t="shared" si="6"/>
        <v>0</v>
      </c>
      <c r="AC16" s="212">
        <f t="shared" si="7"/>
        <v>0</v>
      </c>
      <c r="AD16" s="99">
        <f t="shared" si="8"/>
        <v>0</v>
      </c>
      <c r="AE16" s="99">
        <f t="shared" si="9"/>
        <v>0</v>
      </c>
      <c r="AF16" s="197">
        <f t="shared" si="28"/>
        <v>0</v>
      </c>
      <c r="AG16" s="197">
        <f t="shared" si="29"/>
        <v>0</v>
      </c>
      <c r="AH16" s="197">
        <f t="shared" si="30"/>
        <v>0</v>
      </c>
      <c r="AI16" s="202">
        <f t="shared" si="31"/>
        <v>0</v>
      </c>
      <c r="AK16" s="69">
        <v>11</v>
      </c>
      <c r="AL16" s="31">
        <f t="shared" si="10"/>
        <v>0</v>
      </c>
      <c r="AM16" s="31">
        <f t="shared" si="11"/>
        <v>0</v>
      </c>
      <c r="AN16" s="31">
        <f t="shared" si="12"/>
        <v>0</v>
      </c>
      <c r="AO16" s="31">
        <f t="shared" si="13"/>
        <v>0</v>
      </c>
      <c r="AP16" s="31">
        <f t="shared" si="14"/>
        <v>0</v>
      </c>
      <c r="AQ16" s="197">
        <f t="shared" si="15"/>
        <v>0</v>
      </c>
      <c r="AR16" s="197">
        <f t="shared" si="16"/>
        <v>0</v>
      </c>
      <c r="AS16" s="197">
        <f t="shared" si="17"/>
        <v>0</v>
      </c>
      <c r="AT16" s="197">
        <f t="shared" si="18"/>
        <v>0</v>
      </c>
      <c r="AU16" s="31"/>
      <c r="AV16" s="31"/>
      <c r="AW16" s="31"/>
      <c r="AX16" s="31"/>
      <c r="AY16" s="172">
        <f t="shared" si="27"/>
        <v>0</v>
      </c>
    </row>
    <row r="17" spans="2:51">
      <c r="B17" s="260"/>
      <c r="C17" s="254" t="s">
        <v>124</v>
      </c>
      <c r="D17" s="249" t="s">
        <v>131</v>
      </c>
      <c r="E17" s="249"/>
      <c r="F17" s="22" t="s">
        <v>216</v>
      </c>
      <c r="I17" s="53">
        <v>12</v>
      </c>
      <c r="J17" s="31">
        <f t="shared" si="21"/>
        <v>5</v>
      </c>
      <c r="K17" s="31">
        <f t="shared" si="22"/>
        <v>1.910565629709926</v>
      </c>
      <c r="L17" s="31">
        <f t="shared" si="23"/>
        <v>45</v>
      </c>
      <c r="M17" s="31">
        <f t="shared" si="24"/>
        <v>0</v>
      </c>
      <c r="N17" s="31">
        <f t="shared" si="0"/>
        <v>0</v>
      </c>
      <c r="O17" s="32">
        <f t="shared" si="1"/>
        <v>177.03590180507811</v>
      </c>
      <c r="P17" s="53">
        <v>12</v>
      </c>
      <c r="Q17" s="31">
        <f t="shared" si="19"/>
        <v>9.793333333333333</v>
      </c>
      <c r="R17" s="31">
        <f t="shared" si="25"/>
        <v>117.52000000000002</v>
      </c>
      <c r="S17" s="31">
        <f t="shared" si="26"/>
        <v>39.956800000000008</v>
      </c>
      <c r="T17" s="31">
        <f t="shared" si="2"/>
        <v>11.987196021936247</v>
      </c>
      <c r="U17" s="31">
        <f t="shared" si="20"/>
        <v>49.735393850745325</v>
      </c>
      <c r="V17" s="31">
        <f t="shared" si="3"/>
        <v>4</v>
      </c>
      <c r="W17" s="31">
        <v>0</v>
      </c>
      <c r="X17" s="31">
        <f t="shared" si="4"/>
        <v>287.49890385760517</v>
      </c>
      <c r="Y17" s="36">
        <f t="shared" si="5"/>
        <v>110.46300205252706</v>
      </c>
      <c r="AA17" s="69">
        <v>12</v>
      </c>
      <c r="AB17" s="31">
        <f t="shared" si="6"/>
        <v>0</v>
      </c>
      <c r="AC17" s="212">
        <f t="shared" si="7"/>
        <v>0</v>
      </c>
      <c r="AD17" s="99">
        <f t="shared" si="8"/>
        <v>0</v>
      </c>
      <c r="AE17" s="99">
        <f t="shared" si="9"/>
        <v>0</v>
      </c>
      <c r="AF17" s="197">
        <f t="shared" si="28"/>
        <v>0</v>
      </c>
      <c r="AG17" s="197">
        <f t="shared" si="29"/>
        <v>0</v>
      </c>
      <c r="AH17" s="197">
        <f t="shared" si="30"/>
        <v>0</v>
      </c>
      <c r="AI17" s="202">
        <f t="shared" si="31"/>
        <v>0</v>
      </c>
      <c r="AK17" s="69">
        <v>12</v>
      </c>
      <c r="AL17" s="31">
        <f t="shared" si="10"/>
        <v>0</v>
      </c>
      <c r="AM17" s="31">
        <f t="shared" si="11"/>
        <v>0</v>
      </c>
      <c r="AN17" s="31">
        <f t="shared" si="12"/>
        <v>0</v>
      </c>
      <c r="AO17" s="31">
        <f t="shared" si="13"/>
        <v>0</v>
      </c>
      <c r="AP17" s="31">
        <f t="shared" si="14"/>
        <v>0</v>
      </c>
      <c r="AQ17" s="197">
        <f t="shared" si="15"/>
        <v>0</v>
      </c>
      <c r="AR17" s="197">
        <f t="shared" si="16"/>
        <v>0</v>
      </c>
      <c r="AS17" s="197">
        <f t="shared" si="17"/>
        <v>0</v>
      </c>
      <c r="AT17" s="197">
        <f t="shared" si="18"/>
        <v>0</v>
      </c>
      <c r="AU17" s="31"/>
      <c r="AV17" s="31"/>
      <c r="AW17" s="31"/>
      <c r="AX17" s="31"/>
      <c r="AY17" s="172">
        <f t="shared" si="27"/>
        <v>0</v>
      </c>
    </row>
    <row r="18" spans="2:51">
      <c r="B18" s="260"/>
      <c r="C18" s="254"/>
      <c r="D18" s="249" t="s">
        <v>136</v>
      </c>
      <c r="E18" s="249"/>
      <c r="F18" s="95">
        <v>30</v>
      </c>
      <c r="I18" s="53">
        <v>13</v>
      </c>
      <c r="J18" s="31">
        <f t="shared" si="21"/>
        <v>5</v>
      </c>
      <c r="K18" s="31">
        <f t="shared" si="22"/>
        <v>1.910565629709926</v>
      </c>
      <c r="L18" s="31">
        <f t="shared" si="23"/>
        <v>45</v>
      </c>
      <c r="M18" s="31">
        <f t="shared" si="24"/>
        <v>0</v>
      </c>
      <c r="N18" s="31">
        <f t="shared" si="0"/>
        <v>0</v>
      </c>
      <c r="O18" s="32">
        <f t="shared" si="1"/>
        <v>177.03590180507811</v>
      </c>
      <c r="P18" s="53">
        <v>13</v>
      </c>
      <c r="Q18" s="31">
        <f t="shared" si="19"/>
        <v>9.793333333333333</v>
      </c>
      <c r="R18" s="31">
        <f t="shared" si="25"/>
        <v>127.31333333333336</v>
      </c>
      <c r="S18" s="31">
        <f t="shared" si="26"/>
        <v>43.286533333333345</v>
      </c>
      <c r="T18" s="31">
        <f t="shared" si="2"/>
        <v>12.865699524251269</v>
      </c>
      <c r="U18" s="31">
        <f t="shared" si="20"/>
        <v>50.086939462562704</v>
      </c>
      <c r="V18" s="31">
        <f t="shared" si="3"/>
        <v>4.333333333333333</v>
      </c>
      <c r="W18" s="31">
        <v>0</v>
      </c>
      <c r="X18" s="31">
        <f t="shared" si="4"/>
        <v>297.33947247857867</v>
      </c>
      <c r="Y18" s="36">
        <f t="shared" si="5"/>
        <v>120.30357067350056</v>
      </c>
      <c r="AA18" s="69">
        <v>13</v>
      </c>
      <c r="AB18" s="31">
        <f t="shared" si="6"/>
        <v>0</v>
      </c>
      <c r="AC18" s="212">
        <f t="shared" si="7"/>
        <v>0</v>
      </c>
      <c r="AD18" s="99">
        <f t="shared" si="8"/>
        <v>0</v>
      </c>
      <c r="AE18" s="99">
        <f t="shared" si="9"/>
        <v>0</v>
      </c>
      <c r="AF18" s="197">
        <f t="shared" si="28"/>
        <v>0</v>
      </c>
      <c r="AG18" s="197">
        <f t="shared" si="29"/>
        <v>0</v>
      </c>
      <c r="AH18" s="197">
        <f t="shared" si="30"/>
        <v>0</v>
      </c>
      <c r="AI18" s="202">
        <f t="shared" si="31"/>
        <v>0</v>
      </c>
      <c r="AK18" s="69">
        <v>13</v>
      </c>
      <c r="AL18" s="31">
        <f t="shared" si="10"/>
        <v>0</v>
      </c>
      <c r="AM18" s="31">
        <f t="shared" si="11"/>
        <v>0</v>
      </c>
      <c r="AN18" s="31">
        <f t="shared" si="12"/>
        <v>0</v>
      </c>
      <c r="AO18" s="31">
        <f t="shared" si="13"/>
        <v>0</v>
      </c>
      <c r="AP18" s="31">
        <f t="shared" si="14"/>
        <v>0</v>
      </c>
      <c r="AQ18" s="197">
        <f t="shared" si="15"/>
        <v>0</v>
      </c>
      <c r="AR18" s="197">
        <f t="shared" si="16"/>
        <v>0</v>
      </c>
      <c r="AS18" s="197">
        <f t="shared" si="17"/>
        <v>0</v>
      </c>
      <c r="AT18" s="197">
        <f t="shared" si="18"/>
        <v>0</v>
      </c>
      <c r="AU18" s="31"/>
      <c r="AV18" s="31"/>
      <c r="AW18" s="31"/>
      <c r="AX18" s="31"/>
      <c r="AY18" s="172">
        <f t="shared" si="27"/>
        <v>0</v>
      </c>
    </row>
    <row r="19" spans="2:51">
      <c r="B19" s="260"/>
      <c r="C19" s="254"/>
      <c r="D19" s="252" t="s">
        <v>155</v>
      </c>
      <c r="E19" s="252"/>
      <c r="F19" s="34">
        <v>0.34</v>
      </c>
      <c r="G19" s="228" t="s">
        <v>217</v>
      </c>
      <c r="I19" s="53">
        <v>14</v>
      </c>
      <c r="J19" s="31">
        <f t="shared" si="21"/>
        <v>5</v>
      </c>
      <c r="K19" s="31">
        <f t="shared" si="22"/>
        <v>1.910565629709926</v>
      </c>
      <c r="L19" s="31">
        <f t="shared" si="23"/>
        <v>45</v>
      </c>
      <c r="M19" s="31">
        <f t="shared" si="24"/>
        <v>0</v>
      </c>
      <c r="N19" s="31">
        <f t="shared" si="0"/>
        <v>0</v>
      </c>
      <c r="O19" s="32">
        <f t="shared" si="1"/>
        <v>177.03590180507811</v>
      </c>
      <c r="P19" s="53">
        <v>14</v>
      </c>
      <c r="Q19" s="31">
        <f t="shared" si="19"/>
        <v>9.793333333333333</v>
      </c>
      <c r="R19" s="31">
        <f t="shared" si="25"/>
        <v>137.10666666666668</v>
      </c>
      <c r="S19" s="31">
        <f t="shared" si="26"/>
        <v>46.616266666666675</v>
      </c>
      <c r="T19" s="31">
        <f t="shared" si="2"/>
        <v>13.736363996026537</v>
      </c>
      <c r="U19" s="31">
        <f t="shared" si="20"/>
        <v>50.432386543953299</v>
      </c>
      <c r="V19" s="31">
        <f t="shared" si="3"/>
        <v>4.666666666666667</v>
      </c>
      <c r="W19" s="31">
        <v>0</v>
      </c>
      <c r="X19" s="31">
        <f t="shared" si="4"/>
        <v>307.14402684313058</v>
      </c>
      <c r="Y19" s="36">
        <f t="shared" si="5"/>
        <v>130.10812503805246</v>
      </c>
      <c r="AA19" s="69">
        <v>14</v>
      </c>
      <c r="AB19" s="31">
        <f t="shared" si="6"/>
        <v>0</v>
      </c>
      <c r="AC19" s="212">
        <f t="shared" si="7"/>
        <v>0</v>
      </c>
      <c r="AD19" s="99">
        <f t="shared" si="8"/>
        <v>0</v>
      </c>
      <c r="AE19" s="99">
        <f t="shared" si="9"/>
        <v>0</v>
      </c>
      <c r="AF19" s="197">
        <f t="shared" si="28"/>
        <v>0</v>
      </c>
      <c r="AG19" s="197">
        <f t="shared" si="29"/>
        <v>0</v>
      </c>
      <c r="AH19" s="197">
        <f t="shared" si="30"/>
        <v>0</v>
      </c>
      <c r="AI19" s="202">
        <f t="shared" si="31"/>
        <v>0</v>
      </c>
      <c r="AK19" s="69">
        <v>14</v>
      </c>
      <c r="AL19" s="31">
        <f t="shared" si="10"/>
        <v>0</v>
      </c>
      <c r="AM19" s="31">
        <f t="shared" si="11"/>
        <v>0</v>
      </c>
      <c r="AN19" s="31">
        <f t="shared" si="12"/>
        <v>0</v>
      </c>
      <c r="AO19" s="31">
        <f t="shared" si="13"/>
        <v>0</v>
      </c>
      <c r="AP19" s="31">
        <f t="shared" si="14"/>
        <v>0</v>
      </c>
      <c r="AQ19" s="197">
        <f t="shared" si="15"/>
        <v>0</v>
      </c>
      <c r="AR19" s="197">
        <f t="shared" si="16"/>
        <v>0</v>
      </c>
      <c r="AS19" s="197">
        <f t="shared" si="17"/>
        <v>0</v>
      </c>
      <c r="AT19" s="197">
        <f t="shared" si="18"/>
        <v>0</v>
      </c>
      <c r="AU19" s="31"/>
      <c r="AV19" s="31"/>
      <c r="AW19" s="31"/>
      <c r="AX19" s="31"/>
      <c r="AY19" s="172">
        <f t="shared" si="27"/>
        <v>0</v>
      </c>
    </row>
    <row r="20" spans="2:51">
      <c r="B20" s="260"/>
      <c r="C20" s="254"/>
      <c r="D20" s="252" t="s">
        <v>140</v>
      </c>
      <c r="E20" s="252"/>
      <c r="F20" s="96">
        <v>1.3</v>
      </c>
      <c r="G20" s="22" t="s">
        <v>218</v>
      </c>
      <c r="I20" s="53">
        <v>15</v>
      </c>
      <c r="J20" s="31">
        <f t="shared" si="21"/>
        <v>5</v>
      </c>
      <c r="K20" s="31">
        <f t="shared" si="22"/>
        <v>1.910565629709926</v>
      </c>
      <c r="L20" s="31">
        <f t="shared" si="23"/>
        <v>45</v>
      </c>
      <c r="M20" s="31">
        <f t="shared" si="24"/>
        <v>0</v>
      </c>
      <c r="N20" s="31">
        <f t="shared" si="0"/>
        <v>0</v>
      </c>
      <c r="O20" s="32">
        <f t="shared" si="1"/>
        <v>177.03590180507811</v>
      </c>
      <c r="P20" s="53">
        <v>15</v>
      </c>
      <c r="Q20" s="31">
        <f t="shared" si="19"/>
        <v>9.793333333333333</v>
      </c>
      <c r="R20" s="31">
        <f t="shared" si="25"/>
        <v>146.9</v>
      </c>
      <c r="S20" s="31">
        <f t="shared" si="26"/>
        <v>49.946000000000005</v>
      </c>
      <c r="T20" s="31">
        <f t="shared" si="2"/>
        <v>14.599813051046425</v>
      </c>
      <c r="U20" s="31">
        <f t="shared" si="20"/>
        <v>50.771840890785739</v>
      </c>
      <c r="V20" s="31">
        <f t="shared" si="3"/>
        <v>5</v>
      </c>
      <c r="W20" s="31">
        <v>0</v>
      </c>
      <c r="X20" s="31">
        <f t="shared" si="4"/>
        <v>316.91404099678692</v>
      </c>
      <c r="Y20" s="36">
        <f t="shared" si="5"/>
        <v>139.87813919170881</v>
      </c>
      <c r="AA20" s="69">
        <v>15</v>
      </c>
      <c r="AB20" s="31">
        <f t="shared" si="6"/>
        <v>0</v>
      </c>
      <c r="AC20" s="212">
        <f t="shared" si="7"/>
        <v>0</v>
      </c>
      <c r="AD20" s="99">
        <f t="shared" si="8"/>
        <v>0</v>
      </c>
      <c r="AE20" s="99">
        <f t="shared" si="9"/>
        <v>0</v>
      </c>
      <c r="AF20" s="197">
        <f t="shared" si="28"/>
        <v>0</v>
      </c>
      <c r="AG20" s="197">
        <f t="shared" si="29"/>
        <v>0</v>
      </c>
      <c r="AH20" s="197">
        <f t="shared" si="30"/>
        <v>0</v>
      </c>
      <c r="AI20" s="202">
        <f t="shared" si="31"/>
        <v>0</v>
      </c>
      <c r="AK20" s="69">
        <v>15</v>
      </c>
      <c r="AL20" s="31">
        <f t="shared" si="10"/>
        <v>0</v>
      </c>
      <c r="AM20" s="31">
        <f t="shared" si="11"/>
        <v>0</v>
      </c>
      <c r="AN20" s="31">
        <f t="shared" si="12"/>
        <v>0</v>
      </c>
      <c r="AO20" s="31">
        <f t="shared" si="13"/>
        <v>0</v>
      </c>
      <c r="AP20" s="31">
        <f t="shared" si="14"/>
        <v>0</v>
      </c>
      <c r="AQ20" s="197">
        <f t="shared" si="15"/>
        <v>0</v>
      </c>
      <c r="AR20" s="197">
        <f t="shared" si="16"/>
        <v>0</v>
      </c>
      <c r="AS20" s="197">
        <f t="shared" si="17"/>
        <v>0</v>
      </c>
      <c r="AT20" s="197">
        <f t="shared" si="18"/>
        <v>0</v>
      </c>
      <c r="AU20" s="31"/>
      <c r="AV20" s="31"/>
      <c r="AW20" s="31"/>
      <c r="AX20" s="31"/>
      <c r="AY20" s="172">
        <f t="shared" si="27"/>
        <v>0</v>
      </c>
    </row>
    <row r="21" spans="2:51">
      <c r="B21" s="251"/>
      <c r="C21" s="255"/>
      <c r="D21" s="253" t="s">
        <v>143</v>
      </c>
      <c r="E21" s="253"/>
      <c r="F21" s="101">
        <v>0.35</v>
      </c>
      <c r="I21" s="53">
        <v>16</v>
      </c>
      <c r="J21" s="31">
        <f t="shared" si="21"/>
        <v>5</v>
      </c>
      <c r="K21" s="31">
        <f t="shared" si="22"/>
        <v>1.910565629709926</v>
      </c>
      <c r="L21" s="31">
        <f t="shared" si="23"/>
        <v>45</v>
      </c>
      <c r="M21" s="31">
        <f t="shared" si="24"/>
        <v>0</v>
      </c>
      <c r="N21" s="31">
        <f t="shared" si="0"/>
        <v>0</v>
      </c>
      <c r="O21" s="32">
        <f t="shared" si="1"/>
        <v>177.03590180507811</v>
      </c>
      <c r="P21" s="53">
        <v>16</v>
      </c>
      <c r="Q21" s="31">
        <f t="shared" si="19"/>
        <v>-16.900000000000006</v>
      </c>
      <c r="R21" s="31">
        <f t="shared" si="25"/>
        <v>130</v>
      </c>
      <c r="S21" s="31">
        <f t="shared" si="26"/>
        <v>44.2</v>
      </c>
      <c r="T21" s="31">
        <f t="shared" si="2"/>
        <v>13.105306488370367</v>
      </c>
      <c r="U21" s="31">
        <f t="shared" si="20"/>
        <v>51.105406463606862</v>
      </c>
      <c r="V21" s="31">
        <f t="shared" si="3"/>
        <v>5.333333333333333</v>
      </c>
      <c r="W21" s="31">
        <v>0</v>
      </c>
      <c r="X21" s="31">
        <f t="shared" si="4"/>
        <v>306.74878805602572</v>
      </c>
      <c r="Y21" s="36">
        <f t="shared" si="5"/>
        <v>129.71288625094761</v>
      </c>
      <c r="AA21" s="69">
        <v>16</v>
      </c>
      <c r="AB21" s="31">
        <f t="shared" si="6"/>
        <v>13</v>
      </c>
      <c r="AC21" s="212">
        <f t="shared" si="7"/>
        <v>0</v>
      </c>
      <c r="AD21" s="99">
        <f t="shared" si="8"/>
        <v>0.56000000000000005</v>
      </c>
      <c r="AE21" s="99">
        <f t="shared" si="9"/>
        <v>0.44</v>
      </c>
      <c r="AF21" s="197">
        <f t="shared" si="28"/>
        <v>0</v>
      </c>
      <c r="AG21" s="197">
        <f t="shared" si="29"/>
        <v>4.2517590711760755</v>
      </c>
      <c r="AH21" s="197">
        <f t="shared" si="30"/>
        <v>2.8625549838983129</v>
      </c>
      <c r="AI21" s="202">
        <f t="shared" si="31"/>
        <v>7.114314055074388</v>
      </c>
      <c r="AK21" s="69">
        <v>16</v>
      </c>
      <c r="AL21" s="31">
        <f t="shared" si="10"/>
        <v>13</v>
      </c>
      <c r="AM21" s="31">
        <f t="shared" si="11"/>
        <v>0</v>
      </c>
      <c r="AN21" s="31">
        <f t="shared" si="12"/>
        <v>0.56000000000000005</v>
      </c>
      <c r="AO21" s="31">
        <f t="shared" si="13"/>
        <v>0.44</v>
      </c>
      <c r="AP21" s="31">
        <f t="shared" si="14"/>
        <v>0</v>
      </c>
      <c r="AQ21" s="197">
        <f t="shared" si="15"/>
        <v>0</v>
      </c>
      <c r="AR21" s="197">
        <f t="shared" si="16"/>
        <v>7.2800000000000011</v>
      </c>
      <c r="AS21" s="197">
        <f t="shared" si="17"/>
        <v>5.72</v>
      </c>
      <c r="AT21" s="197">
        <f t="shared" si="18"/>
        <v>0</v>
      </c>
      <c r="AU21" s="31"/>
      <c r="AV21" s="31"/>
      <c r="AW21" s="31"/>
      <c r="AX21" s="31"/>
      <c r="AY21" s="172">
        <f t="shared" si="27"/>
        <v>7.67</v>
      </c>
    </row>
    <row r="22" spans="2:51">
      <c r="E22" s="6"/>
      <c r="I22" s="53">
        <v>17</v>
      </c>
      <c r="J22" s="31">
        <f t="shared" si="21"/>
        <v>5</v>
      </c>
      <c r="K22" s="31">
        <f t="shared" si="22"/>
        <v>1.910565629709926</v>
      </c>
      <c r="L22" s="31">
        <f t="shared" si="23"/>
        <v>45</v>
      </c>
      <c r="M22" s="31">
        <f t="shared" si="24"/>
        <v>0</v>
      </c>
      <c r="N22" s="31">
        <f t="shared" si="0"/>
        <v>0</v>
      </c>
      <c r="O22" s="32">
        <f t="shared" si="1"/>
        <v>177.03590180507811</v>
      </c>
      <c r="P22" s="53">
        <v>17</v>
      </c>
      <c r="Q22" s="31">
        <f t="shared" si="19"/>
        <v>52</v>
      </c>
      <c r="R22" s="31">
        <f t="shared" si="25"/>
        <v>182</v>
      </c>
      <c r="S22" s="31">
        <f t="shared" si="26"/>
        <v>61.88</v>
      </c>
      <c r="T22" s="31">
        <f t="shared" si="2"/>
        <v>17.642735141159324</v>
      </c>
      <c r="U22" s="31">
        <f t="shared" si="20"/>
        <v>51.433185419480445</v>
      </c>
      <c r="V22" s="31">
        <f t="shared" si="3"/>
        <v>5.666666666666667</v>
      </c>
      <c r="W22" s="31">
        <v>0</v>
      </c>
      <c r="X22" s="31">
        <f t="shared" si="4"/>
        <v>347.8682213533919</v>
      </c>
      <c r="Y22" s="36">
        <f t="shared" si="5"/>
        <v>170.83231954831379</v>
      </c>
      <c r="AA22" s="69">
        <v>17</v>
      </c>
      <c r="AB22" s="31">
        <f t="shared" si="6"/>
        <v>0</v>
      </c>
      <c r="AC22" s="212">
        <f t="shared" si="7"/>
        <v>0</v>
      </c>
      <c r="AD22" s="99">
        <f t="shared" si="8"/>
        <v>0</v>
      </c>
      <c r="AE22" s="99">
        <f t="shared" si="9"/>
        <v>0</v>
      </c>
      <c r="AF22" s="197">
        <f t="shared" si="28"/>
        <v>0</v>
      </c>
      <c r="AG22" s="197">
        <f t="shared" si="29"/>
        <v>4.1354944957844735</v>
      </c>
      <c r="AH22" s="197">
        <f t="shared" si="30"/>
        <v>2.0241320406338454</v>
      </c>
      <c r="AI22" s="202">
        <f t="shared" si="31"/>
        <v>6.1596265364183189</v>
      </c>
      <c r="AK22" s="69">
        <v>17</v>
      </c>
      <c r="AL22" s="31">
        <f t="shared" si="10"/>
        <v>0</v>
      </c>
      <c r="AM22" s="31">
        <f t="shared" si="11"/>
        <v>0</v>
      </c>
      <c r="AN22" s="31">
        <f t="shared" si="12"/>
        <v>0</v>
      </c>
      <c r="AO22" s="31">
        <f t="shared" si="13"/>
        <v>0</v>
      </c>
      <c r="AP22" s="31">
        <f t="shared" si="14"/>
        <v>0</v>
      </c>
      <c r="AQ22" s="197">
        <f t="shared" si="15"/>
        <v>0</v>
      </c>
      <c r="AR22" s="197">
        <f t="shared" si="16"/>
        <v>0</v>
      </c>
      <c r="AS22" s="197">
        <f t="shared" si="17"/>
        <v>0</v>
      </c>
      <c r="AT22" s="197">
        <f t="shared" si="18"/>
        <v>0</v>
      </c>
      <c r="AU22" s="31"/>
      <c r="AV22" s="31"/>
      <c r="AW22" s="31"/>
      <c r="AX22" s="31"/>
      <c r="AY22" s="172">
        <f t="shared" si="27"/>
        <v>7.67</v>
      </c>
    </row>
    <row r="23" spans="2:51">
      <c r="B23" s="272" t="s">
        <v>142</v>
      </c>
      <c r="C23" s="273"/>
      <c r="D23" s="273"/>
      <c r="E23" s="273"/>
      <c r="F23" s="273"/>
      <c r="G23" s="274"/>
      <c r="I23" s="53">
        <v>18</v>
      </c>
      <c r="J23" s="31">
        <f t="shared" si="21"/>
        <v>5</v>
      </c>
      <c r="K23" s="31">
        <f t="shared" si="22"/>
        <v>1.910565629709926</v>
      </c>
      <c r="L23" s="31">
        <f t="shared" si="23"/>
        <v>45</v>
      </c>
      <c r="M23" s="31">
        <f t="shared" si="24"/>
        <v>0</v>
      </c>
      <c r="N23" s="31">
        <f t="shared" si="0"/>
        <v>0</v>
      </c>
      <c r="O23" s="32">
        <f t="shared" si="1"/>
        <v>177.03590180507811</v>
      </c>
      <c r="P23" s="53">
        <v>18</v>
      </c>
      <c r="Q23" s="31">
        <f t="shared" si="19"/>
        <v>52</v>
      </c>
      <c r="R23" s="31">
        <f t="shared" si="25"/>
        <v>234</v>
      </c>
      <c r="S23" s="31">
        <f t="shared" si="26"/>
        <v>79.56</v>
      </c>
      <c r="T23" s="31">
        <f t="shared" si="2"/>
        <v>22.029567333453311</v>
      </c>
      <c r="U23" s="31">
        <f t="shared" si="20"/>
        <v>51.755278143273578</v>
      </c>
      <c r="V23" s="31">
        <f t="shared" si="3"/>
        <v>6</v>
      </c>
      <c r="W23" s="31">
        <v>0</v>
      </c>
      <c r="X23" s="31">
        <f t="shared" si="4"/>
        <v>388.70451629776767</v>
      </c>
      <c r="Y23" s="36">
        <f t="shared" si="5"/>
        <v>211.66861449268956</v>
      </c>
      <c r="AA23" s="69">
        <v>18</v>
      </c>
      <c r="AB23" s="31">
        <f t="shared" si="6"/>
        <v>0</v>
      </c>
      <c r="AC23" s="212">
        <f t="shared" si="7"/>
        <v>0</v>
      </c>
      <c r="AD23" s="99">
        <f t="shared" si="8"/>
        <v>0</v>
      </c>
      <c r="AE23" s="99">
        <f t="shared" si="9"/>
        <v>0</v>
      </c>
      <c r="AF23" s="197">
        <f t="shared" si="28"/>
        <v>0</v>
      </c>
      <c r="AG23" s="197">
        <f t="shared" si="29"/>
        <v>4.0224091813210432</v>
      </c>
      <c r="AH23" s="197">
        <f t="shared" si="30"/>
        <v>1.4312774919491567</v>
      </c>
      <c r="AI23" s="202">
        <f t="shared" si="31"/>
        <v>5.4536866732701998</v>
      </c>
      <c r="AK23" s="69">
        <v>18</v>
      </c>
      <c r="AL23" s="31">
        <f t="shared" si="10"/>
        <v>0</v>
      </c>
      <c r="AM23" s="31">
        <f t="shared" si="11"/>
        <v>0</v>
      </c>
      <c r="AN23" s="31">
        <f t="shared" si="12"/>
        <v>0</v>
      </c>
      <c r="AO23" s="31">
        <f t="shared" si="13"/>
        <v>0</v>
      </c>
      <c r="AP23" s="31">
        <f t="shared" si="14"/>
        <v>0</v>
      </c>
      <c r="AQ23" s="197">
        <f t="shared" si="15"/>
        <v>0</v>
      </c>
      <c r="AR23" s="197">
        <f t="shared" si="16"/>
        <v>0</v>
      </c>
      <c r="AS23" s="197">
        <f t="shared" si="17"/>
        <v>0</v>
      </c>
      <c r="AT23" s="197">
        <f t="shared" si="18"/>
        <v>0</v>
      </c>
      <c r="AU23" s="31"/>
      <c r="AV23" s="31"/>
      <c r="AW23" s="31"/>
      <c r="AX23" s="31"/>
      <c r="AY23" s="172">
        <f t="shared" si="27"/>
        <v>7.67</v>
      </c>
    </row>
    <row r="24" spans="2:51">
      <c r="B24" s="45" t="s">
        <v>114</v>
      </c>
      <c r="C24" s="46" t="s">
        <v>115</v>
      </c>
      <c r="D24" s="46" t="s">
        <v>83</v>
      </c>
      <c r="E24" s="46" t="s">
        <v>117</v>
      </c>
      <c r="F24" s="46" t="s">
        <v>116</v>
      </c>
      <c r="G24" s="47" t="s">
        <v>141</v>
      </c>
      <c r="I24" s="53">
        <v>19</v>
      </c>
      <c r="J24" s="31">
        <f t="shared" si="21"/>
        <v>5</v>
      </c>
      <c r="K24" s="31">
        <f t="shared" si="22"/>
        <v>1.910565629709926</v>
      </c>
      <c r="L24" s="31">
        <f t="shared" si="23"/>
        <v>45</v>
      </c>
      <c r="M24" s="31">
        <f t="shared" si="24"/>
        <v>0</v>
      </c>
      <c r="N24" s="31">
        <f t="shared" si="0"/>
        <v>0</v>
      </c>
      <c r="O24" s="32">
        <f t="shared" si="1"/>
        <v>177.03590180507811</v>
      </c>
      <c r="P24" s="53">
        <v>19</v>
      </c>
      <c r="Q24" s="31">
        <f t="shared" si="19"/>
        <v>52</v>
      </c>
      <c r="R24" s="31">
        <f t="shared" si="25"/>
        <v>286</v>
      </c>
      <c r="S24" s="31">
        <f t="shared" si="26"/>
        <v>97.240000000000009</v>
      </c>
      <c r="T24" s="31">
        <f t="shared" si="2"/>
        <v>26.303398391745738</v>
      </c>
      <c r="U24" s="31">
        <f t="shared" si="20"/>
        <v>52.07178327840036</v>
      </c>
      <c r="V24" s="31">
        <f t="shared" si="3"/>
        <v>6.333333333333333</v>
      </c>
      <c r="W24" s="31">
        <v>0</v>
      </c>
      <c r="X24" s="31">
        <f t="shared" si="4"/>
        <v>429.32351310864732</v>
      </c>
      <c r="Y24" s="36">
        <f t="shared" si="5"/>
        <v>252.28761130356921</v>
      </c>
      <c r="AA24" s="69">
        <v>19</v>
      </c>
      <c r="AB24" s="31">
        <f t="shared" si="6"/>
        <v>0</v>
      </c>
      <c r="AC24" s="212">
        <f t="shared" si="7"/>
        <v>0</v>
      </c>
      <c r="AD24" s="99">
        <f t="shared" si="8"/>
        <v>0</v>
      </c>
      <c r="AE24" s="99">
        <f t="shared" si="9"/>
        <v>0</v>
      </c>
      <c r="AF24" s="197">
        <f t="shared" si="28"/>
        <v>0</v>
      </c>
      <c r="AG24" s="197">
        <f t="shared" si="29"/>
        <v>3.9124161907285138</v>
      </c>
      <c r="AH24" s="197">
        <f t="shared" si="30"/>
        <v>1.0120660203169229</v>
      </c>
      <c r="AI24" s="202">
        <f t="shared" si="31"/>
        <v>4.9244822110454365</v>
      </c>
      <c r="AK24" s="69">
        <v>19</v>
      </c>
      <c r="AL24" s="31">
        <f t="shared" si="10"/>
        <v>0</v>
      </c>
      <c r="AM24" s="31">
        <f t="shared" si="11"/>
        <v>0</v>
      </c>
      <c r="AN24" s="31">
        <f t="shared" si="12"/>
        <v>0</v>
      </c>
      <c r="AO24" s="31">
        <f t="shared" si="13"/>
        <v>0</v>
      </c>
      <c r="AP24" s="31">
        <f t="shared" si="14"/>
        <v>0</v>
      </c>
      <c r="AQ24" s="197">
        <f t="shared" si="15"/>
        <v>0</v>
      </c>
      <c r="AR24" s="197">
        <f t="shared" si="16"/>
        <v>0</v>
      </c>
      <c r="AS24" s="197">
        <f t="shared" si="17"/>
        <v>0</v>
      </c>
      <c r="AT24" s="197">
        <f t="shared" si="18"/>
        <v>0</v>
      </c>
      <c r="AU24" s="31"/>
      <c r="AV24" s="31"/>
      <c r="AW24" s="31"/>
      <c r="AX24" s="31"/>
      <c r="AY24" s="172">
        <f t="shared" si="27"/>
        <v>7.67</v>
      </c>
    </row>
    <row r="25" spans="2:51">
      <c r="B25" s="43">
        <v>0</v>
      </c>
      <c r="C25" s="217">
        <v>15</v>
      </c>
      <c r="D25" s="140">
        <f>D26+13</f>
        <v>113</v>
      </c>
      <c r="E25" s="145">
        <f t="shared" ref="E25:E52" si="32">$F$20</f>
        <v>1.3</v>
      </c>
      <c r="F25" s="44">
        <f t="shared" ref="F25:F32" si="33">D25*E25</f>
        <v>146.9</v>
      </c>
      <c r="G25" s="48">
        <f>F25/(C25-B25)</f>
        <v>9.793333333333333</v>
      </c>
      <c r="I25" s="53">
        <v>20</v>
      </c>
      <c r="J25" s="31">
        <f t="shared" si="21"/>
        <v>5</v>
      </c>
      <c r="K25" s="31">
        <f t="shared" si="22"/>
        <v>1.910565629709926</v>
      </c>
      <c r="L25" s="31">
        <f t="shared" si="23"/>
        <v>45</v>
      </c>
      <c r="M25" s="31">
        <f t="shared" si="24"/>
        <v>0</v>
      </c>
      <c r="N25" s="31">
        <f t="shared" si="0"/>
        <v>0</v>
      </c>
      <c r="O25" s="32">
        <f t="shared" si="1"/>
        <v>177.03590180507811</v>
      </c>
      <c r="P25" s="53">
        <v>20</v>
      </c>
      <c r="Q25" s="31">
        <f t="shared" si="19"/>
        <v>52</v>
      </c>
      <c r="R25" s="31">
        <f t="shared" si="25"/>
        <v>338</v>
      </c>
      <c r="S25" s="31">
        <f t="shared" si="26"/>
        <v>114.92</v>
      </c>
      <c r="T25" s="31">
        <f t="shared" si="2"/>
        <v>30.487206495766142</v>
      </c>
      <c r="U25" s="31">
        <f t="shared" si="20"/>
        <v>52.382797757032165</v>
      </c>
      <c r="V25" s="31">
        <f t="shared" si="3"/>
        <v>6.666666666666667</v>
      </c>
      <c r="W25" s="31">
        <v>0</v>
      </c>
      <c r="X25" s="31">
        <f t="shared" si="4"/>
        <v>469.7655875336884</v>
      </c>
      <c r="Y25" s="36">
        <f t="shared" si="5"/>
        <v>292.72968572861032</v>
      </c>
      <c r="AA25" s="69">
        <v>20</v>
      </c>
      <c r="AB25" s="31">
        <f t="shared" si="6"/>
        <v>0</v>
      </c>
      <c r="AC25" s="212">
        <f t="shared" si="7"/>
        <v>0</v>
      </c>
      <c r="AD25" s="99">
        <f t="shared" si="8"/>
        <v>0</v>
      </c>
      <c r="AE25" s="99">
        <f t="shared" si="9"/>
        <v>0</v>
      </c>
      <c r="AF25" s="197">
        <f>IF(OR(AA25&lt;=$F$18,AA25&lt;=30),EXP(-LN(2)/$D$104)*AF24+((1-EXP(-LN(2)/$D$104))/(LN(2)/$D$104))*$AB25*AC25*0.475*$F$19*44/12,)</f>
        <v>0</v>
      </c>
      <c r="AG25" s="197">
        <f>IF(OR(AA25&lt;=$F$18,AA25&lt;=30),EXP(-LN(2)/$D$106)*AG24+((1-EXP(-LN(2)/$D$106))/(LN(2)/$D$106))*$AB25*AD25*0.475*$F$19*44/12,)</f>
        <v>3.8054309642480169</v>
      </c>
      <c r="AH25" s="197">
        <f>IF(OR(AA25&lt;=$F$18,AA25&lt;=30),EXP(-LN(2)/$D$105)*AH24+((1-EXP(-LN(2)/$D$105))/(LN(2)/$D$105))*$AB25*AE25*0.475*$F$19*44/12,)</f>
        <v>0.71563874597457844</v>
      </c>
      <c r="AI25" s="202">
        <f>IF(OR(AA25&lt;=$F$18,AA25&lt;=30),SUM(AF25:AH25),)</f>
        <v>4.5210697102225952</v>
      </c>
      <c r="AK25" s="69">
        <v>20</v>
      </c>
      <c r="AL25" s="31">
        <f t="shared" si="10"/>
        <v>0</v>
      </c>
      <c r="AM25" s="31">
        <f t="shared" si="11"/>
        <v>0</v>
      </c>
      <c r="AN25" s="31">
        <f t="shared" si="12"/>
        <v>0</v>
      </c>
      <c r="AO25" s="31">
        <f t="shared" si="13"/>
        <v>0</v>
      </c>
      <c r="AP25" s="31">
        <f t="shared" si="14"/>
        <v>0</v>
      </c>
      <c r="AQ25" s="197">
        <f t="shared" si="15"/>
        <v>0</v>
      </c>
      <c r="AR25" s="197">
        <f t="shared" si="16"/>
        <v>0</v>
      </c>
      <c r="AS25" s="197">
        <f t="shared" si="17"/>
        <v>0</v>
      </c>
      <c r="AT25" s="197">
        <f t="shared" si="18"/>
        <v>0</v>
      </c>
      <c r="AU25" s="31"/>
      <c r="AV25" s="31"/>
      <c r="AW25" s="31"/>
      <c r="AX25" s="31"/>
      <c r="AY25" s="172">
        <f t="shared" si="27"/>
        <v>7.67</v>
      </c>
    </row>
    <row r="26" spans="2:51">
      <c r="B26" s="38">
        <f t="shared" ref="B26:B52" si="34">C25</f>
        <v>15</v>
      </c>
      <c r="C26" s="39">
        <f>B26+1</f>
        <v>16</v>
      </c>
      <c r="D26" s="141">
        <v>100</v>
      </c>
      <c r="E26" s="146">
        <f t="shared" si="32"/>
        <v>1.3</v>
      </c>
      <c r="F26" s="40">
        <f t="shared" si="33"/>
        <v>130</v>
      </c>
      <c r="G26" s="147">
        <f>(F26-F25)/(C26-B26)</f>
        <v>-16.900000000000006</v>
      </c>
      <c r="I26" s="53">
        <v>21</v>
      </c>
      <c r="J26" s="31">
        <f t="shared" si="21"/>
        <v>5</v>
      </c>
      <c r="K26" s="31">
        <f t="shared" si="22"/>
        <v>1.910565629709926</v>
      </c>
      <c r="L26" s="31">
        <f t="shared" si="23"/>
        <v>45</v>
      </c>
      <c r="M26" s="31">
        <f t="shared" si="24"/>
        <v>0</v>
      </c>
      <c r="N26" s="31">
        <f t="shared" si="0"/>
        <v>0</v>
      </c>
      <c r="O26" s="32">
        <f t="shared" si="1"/>
        <v>177.03590180507811</v>
      </c>
      <c r="P26" s="53">
        <v>21</v>
      </c>
      <c r="Q26" s="31">
        <f t="shared" si="19"/>
        <v>-136.5</v>
      </c>
      <c r="R26" s="31">
        <f t="shared" si="25"/>
        <v>201.5</v>
      </c>
      <c r="S26" s="31">
        <f t="shared" si="26"/>
        <v>68.510000000000005</v>
      </c>
      <c r="T26" s="31">
        <f t="shared" si="2"/>
        <v>19.302975994019384</v>
      </c>
      <c r="U26" s="31">
        <f t="shared" si="20"/>
        <v>52.688416829783918</v>
      </c>
      <c r="V26" s="31">
        <f t="shared" si="3"/>
        <v>7</v>
      </c>
      <c r="W26" s="31">
        <v>0</v>
      </c>
      <c r="X26" s="31">
        <f t="shared" si="4"/>
        <v>371.79846156545813</v>
      </c>
      <c r="Y26" s="36">
        <f t="shared" si="5"/>
        <v>194.76255976038001</v>
      </c>
      <c r="AA26" s="69">
        <v>21</v>
      </c>
      <c r="AB26" s="31">
        <f t="shared" si="6"/>
        <v>105</v>
      </c>
      <c r="AC26" s="212">
        <f t="shared" si="7"/>
        <v>0.125</v>
      </c>
      <c r="AD26" s="99">
        <f t="shared" si="8"/>
        <v>0.42000000000000004</v>
      </c>
      <c r="AE26" s="99">
        <f t="shared" si="9"/>
        <v>0.33</v>
      </c>
      <c r="AF26" s="197">
        <f>IF(OR(AA26&lt;=$F$18,AA26&lt;=30),EXP(-LN(2)/$D$104)*AF25+((1-EXP(-LN(2)/$D$104))/(LN(2)/$D$104))*$AB26*AC26*0.475*$F$19*44/12,)</f>
        <v>7.6957320471186348</v>
      </c>
      <c r="AG26" s="197">
        <f>IF(OR(AA26&lt;=$F$18,AA26&lt;=30),EXP(-LN(2)/$D$106)*AG25+((1-EXP(-LN(2)/$D$106))/(LN(2)/$D$106))*$AB26*AD26*0.475*$F$19*44/12,)</f>
        <v>29.457219474036037</v>
      </c>
      <c r="AH26" s="197">
        <f>IF(OR(AA26&lt;=$F$18,AA26&lt;=30),EXP(-LN(2)/$D$105)*AH25+((1-EXP(-LN(2)/$D$105))/(LN(2)/$D$105))*$AB26*AE26*0.475*$F$19*44/12,)</f>
        <v>17.846510316465547</v>
      </c>
      <c r="AI26" s="202">
        <f>IF(OR(AA26&lt;=$F$18,AA26&lt;=30),SUM(AF26:AH26),)</f>
        <v>54.999461837620217</v>
      </c>
      <c r="AK26" s="69">
        <v>21</v>
      </c>
      <c r="AL26" s="31">
        <f t="shared" si="10"/>
        <v>105</v>
      </c>
      <c r="AM26" s="31">
        <f t="shared" si="11"/>
        <v>0.25</v>
      </c>
      <c r="AN26" s="31">
        <f t="shared" si="12"/>
        <v>0.42000000000000004</v>
      </c>
      <c r="AO26" s="31">
        <f t="shared" si="13"/>
        <v>0.33</v>
      </c>
      <c r="AP26" s="31">
        <f t="shared" si="14"/>
        <v>0</v>
      </c>
      <c r="AQ26" s="197">
        <f t="shared" si="15"/>
        <v>26.25</v>
      </c>
      <c r="AR26" s="197">
        <f t="shared" si="16"/>
        <v>44.1</v>
      </c>
      <c r="AS26" s="197">
        <f t="shared" si="17"/>
        <v>34.65</v>
      </c>
      <c r="AT26" s="197">
        <f t="shared" si="18"/>
        <v>0</v>
      </c>
      <c r="AU26" s="31"/>
      <c r="AV26" s="31"/>
      <c r="AW26" s="31"/>
      <c r="AX26" s="31"/>
      <c r="AY26" s="172">
        <f t="shared" si="27"/>
        <v>69.61999999999999</v>
      </c>
    </row>
    <row r="27" spans="2:51">
      <c r="B27" s="38">
        <f t="shared" si="34"/>
        <v>16</v>
      </c>
      <c r="C27" s="160">
        <f>C25+5</f>
        <v>20</v>
      </c>
      <c r="D27" s="141">
        <f>D28+105</f>
        <v>260</v>
      </c>
      <c r="E27" s="146">
        <f t="shared" si="32"/>
        <v>1.3</v>
      </c>
      <c r="F27" s="40">
        <f t="shared" si="33"/>
        <v>338</v>
      </c>
      <c r="G27" s="49">
        <f t="shared" ref="G27:G32" si="35">(F27-F26)/(C27-B27)</f>
        <v>52</v>
      </c>
      <c r="I27" s="53">
        <v>22</v>
      </c>
      <c r="J27" s="31">
        <f t="shared" si="21"/>
        <v>5</v>
      </c>
      <c r="K27" s="31">
        <f t="shared" si="22"/>
        <v>1.910565629709926</v>
      </c>
      <c r="L27" s="31">
        <f t="shared" si="23"/>
        <v>45</v>
      </c>
      <c r="M27" s="31">
        <f t="shared" si="24"/>
        <v>0</v>
      </c>
      <c r="N27" s="31">
        <f t="shared" si="0"/>
        <v>0</v>
      </c>
      <c r="O27" s="32">
        <f t="shared" si="1"/>
        <v>177.03590180507811</v>
      </c>
      <c r="P27" s="53">
        <v>22</v>
      </c>
      <c r="Q27" s="31">
        <f t="shared" si="19"/>
        <v>70.525000000000006</v>
      </c>
      <c r="R27" s="31">
        <f t="shared" si="25"/>
        <v>272.02499999999998</v>
      </c>
      <c r="S27" s="31">
        <f t="shared" si="26"/>
        <v>92.488500000000002</v>
      </c>
      <c r="T27" s="31">
        <f t="shared" si="2"/>
        <v>25.164435260097743</v>
      </c>
      <c r="U27" s="31">
        <f t="shared" si="20"/>
        <v>52.988734094885309</v>
      </c>
      <c r="V27" s="31">
        <f t="shared" si="3"/>
        <v>7.333333333333333</v>
      </c>
      <c r="W27" s="31">
        <v>0</v>
      </c>
      <c r="X27" s="31">
        <f t="shared" si="4"/>
        <v>426.09310948147186</v>
      </c>
      <c r="Y27" s="36">
        <f t="shared" si="5"/>
        <v>249.05720767639374</v>
      </c>
      <c r="AA27" s="69">
        <v>22</v>
      </c>
      <c r="AB27" s="31">
        <f t="shared" si="6"/>
        <v>0</v>
      </c>
      <c r="AC27" s="212">
        <f t="shared" si="7"/>
        <v>0</v>
      </c>
      <c r="AD27" s="99">
        <f t="shared" si="8"/>
        <v>0</v>
      </c>
      <c r="AE27" s="99">
        <f t="shared" si="9"/>
        <v>0</v>
      </c>
      <c r="AF27" s="197">
        <f t="shared" ref="AF27:AF90" si="36">IF(OR(AA27&lt;=$F$18,AA27&lt;=30),EXP(-LN(2)/$D$104)*AF26+((1-EXP(-LN(2)/$D$104))/(LN(2)/$D$104))*$AB27*AC27*0.475*$F$19*44/12,)</f>
        <v>7.5448234356076993</v>
      </c>
      <c r="AG27" s="197">
        <f t="shared" ref="AG27:AG90" si="37">IF(OR(AA27&lt;=$F$18,AA27&lt;=30),EXP(-LN(2)/$D$106)*AG26+((1-EXP(-LN(2)/$D$106))/(LN(2)/$D$106))*$AB27*AD27*0.475*$F$19*44/12,)</f>
        <v>28.651710258430676</v>
      </c>
      <c r="AH27" s="197">
        <f t="shared" ref="AH27:AH90" si="38">IF(OR(AA27&lt;=$F$18,AA27&lt;=30),EXP(-LN(2)/$D$105)*AH26+((1-EXP(-LN(2)/$D$105))/(LN(2)/$D$105))*$AB27*AE27*0.475*$F$19*44/12,)</f>
        <v>12.619388465288468</v>
      </c>
      <c r="AI27" s="202">
        <f t="shared" ref="AI27:AI90" si="39">IF(OR(AA27&lt;=$F$18,AA27&lt;=30),SUM(AF27:AH27),)</f>
        <v>48.815922159326838</v>
      </c>
      <c r="AK27" s="69">
        <v>22</v>
      </c>
      <c r="AL27" s="31">
        <f t="shared" si="10"/>
        <v>0</v>
      </c>
      <c r="AM27" s="31">
        <f t="shared" si="11"/>
        <v>0</v>
      </c>
      <c r="AN27" s="31">
        <f t="shared" si="12"/>
        <v>0</v>
      </c>
      <c r="AO27" s="31">
        <f t="shared" si="13"/>
        <v>0</v>
      </c>
      <c r="AP27" s="31">
        <f t="shared" si="14"/>
        <v>0</v>
      </c>
      <c r="AQ27" s="197">
        <f t="shared" si="15"/>
        <v>0</v>
      </c>
      <c r="AR27" s="197">
        <f t="shared" si="16"/>
        <v>0</v>
      </c>
      <c r="AS27" s="197">
        <f t="shared" si="17"/>
        <v>0</v>
      </c>
      <c r="AT27" s="197">
        <f t="shared" si="18"/>
        <v>0</v>
      </c>
      <c r="AU27" s="31"/>
      <c r="AV27" s="31"/>
      <c r="AW27" s="31"/>
      <c r="AX27" s="31"/>
      <c r="AY27" s="172">
        <f t="shared" si="27"/>
        <v>69.61999999999999</v>
      </c>
    </row>
    <row r="28" spans="2:51">
      <c r="B28" s="38">
        <f t="shared" si="34"/>
        <v>20</v>
      </c>
      <c r="C28" s="160">
        <f>C26+5</f>
        <v>21</v>
      </c>
      <c r="D28" s="141">
        <v>155</v>
      </c>
      <c r="E28" s="146">
        <f t="shared" si="32"/>
        <v>1.3</v>
      </c>
      <c r="F28" s="40">
        <f t="shared" si="33"/>
        <v>201.5</v>
      </c>
      <c r="G28" s="49">
        <f t="shared" si="35"/>
        <v>-136.5</v>
      </c>
      <c r="I28" s="53">
        <v>23</v>
      </c>
      <c r="J28" s="31">
        <f t="shared" si="21"/>
        <v>5</v>
      </c>
      <c r="K28" s="31">
        <f t="shared" si="22"/>
        <v>1.910565629709926</v>
      </c>
      <c r="L28" s="31">
        <f t="shared" si="23"/>
        <v>45</v>
      </c>
      <c r="M28" s="31">
        <f t="shared" si="24"/>
        <v>0</v>
      </c>
      <c r="N28" s="31">
        <f t="shared" si="0"/>
        <v>0</v>
      </c>
      <c r="O28" s="32">
        <f t="shared" si="1"/>
        <v>177.03590180507811</v>
      </c>
      <c r="P28" s="53">
        <v>23</v>
      </c>
      <c r="Q28" s="31">
        <f t="shared" si="19"/>
        <v>70.525000000000006</v>
      </c>
      <c r="R28" s="31">
        <f t="shared" si="25"/>
        <v>342.54999999999995</v>
      </c>
      <c r="S28" s="31">
        <f t="shared" si="26"/>
        <v>116.467</v>
      </c>
      <c r="T28" s="31">
        <f t="shared" si="2"/>
        <v>30.849557394900071</v>
      </c>
      <c r="U28" s="31">
        <f t="shared" si="20"/>
        <v>53.283841526846018</v>
      </c>
      <c r="V28" s="31">
        <f t="shared" si="3"/>
        <v>7.666666666666667</v>
      </c>
      <c r="W28" s="31">
        <v>0</v>
      </c>
      <c r="X28" s="31">
        <f t="shared" si="4"/>
        <v>480.06153417233077</v>
      </c>
      <c r="Y28" s="36">
        <f t="shared" si="5"/>
        <v>303.02563236725268</v>
      </c>
      <c r="AA28" s="69">
        <v>23</v>
      </c>
      <c r="AB28" s="31">
        <f t="shared" si="6"/>
        <v>0</v>
      </c>
      <c r="AC28" s="212">
        <f t="shared" si="7"/>
        <v>0</v>
      </c>
      <c r="AD28" s="99">
        <f t="shared" si="8"/>
        <v>0</v>
      </c>
      <c r="AE28" s="99">
        <f t="shared" si="9"/>
        <v>0</v>
      </c>
      <c r="AF28" s="197">
        <f t="shared" si="36"/>
        <v>7.396874049923329</v>
      </c>
      <c r="AG28" s="197">
        <f t="shared" si="37"/>
        <v>27.868227734685931</v>
      </c>
      <c r="AH28" s="197">
        <f t="shared" si="38"/>
        <v>8.9232551582327755</v>
      </c>
      <c r="AI28" s="202">
        <f t="shared" si="39"/>
        <v>44.188356942842034</v>
      </c>
      <c r="AK28" s="69">
        <v>23</v>
      </c>
      <c r="AL28" s="31">
        <f t="shared" si="10"/>
        <v>0</v>
      </c>
      <c r="AM28" s="31">
        <f t="shared" si="11"/>
        <v>0</v>
      </c>
      <c r="AN28" s="31">
        <f t="shared" si="12"/>
        <v>0</v>
      </c>
      <c r="AO28" s="31">
        <f t="shared" si="13"/>
        <v>0</v>
      </c>
      <c r="AP28" s="31">
        <f t="shared" si="14"/>
        <v>0</v>
      </c>
      <c r="AQ28" s="197">
        <f t="shared" si="15"/>
        <v>0</v>
      </c>
      <c r="AR28" s="197">
        <f t="shared" si="16"/>
        <v>0</v>
      </c>
      <c r="AS28" s="197">
        <f t="shared" si="17"/>
        <v>0</v>
      </c>
      <c r="AT28" s="197">
        <f t="shared" si="18"/>
        <v>0</v>
      </c>
      <c r="AU28" s="31"/>
      <c r="AV28" s="31"/>
      <c r="AW28" s="31"/>
      <c r="AX28" s="31"/>
      <c r="AY28" s="172">
        <f t="shared" si="27"/>
        <v>69.61999999999999</v>
      </c>
    </row>
    <row r="29" spans="2:51">
      <c r="B29" s="38">
        <f t="shared" si="34"/>
        <v>21</v>
      </c>
      <c r="C29" s="160">
        <f t="shared" ref="C29:C52" si="40">C27+5</f>
        <v>25</v>
      </c>
      <c r="D29" s="141">
        <f>D30+105</f>
        <v>372</v>
      </c>
      <c r="E29" s="146">
        <f t="shared" si="32"/>
        <v>1.3</v>
      </c>
      <c r="F29" s="40">
        <f t="shared" si="33"/>
        <v>483.6</v>
      </c>
      <c r="G29" s="49">
        <f t="shared" si="35"/>
        <v>70.525000000000006</v>
      </c>
      <c r="I29" s="53">
        <v>24</v>
      </c>
      <c r="J29" s="31">
        <f t="shared" si="21"/>
        <v>5</v>
      </c>
      <c r="K29" s="31">
        <f t="shared" si="22"/>
        <v>1.910565629709926</v>
      </c>
      <c r="L29" s="31">
        <f t="shared" si="23"/>
        <v>45</v>
      </c>
      <c r="M29" s="31">
        <f t="shared" si="24"/>
        <v>0</v>
      </c>
      <c r="N29" s="31">
        <f t="shared" si="0"/>
        <v>0</v>
      </c>
      <c r="O29" s="32">
        <f t="shared" si="1"/>
        <v>177.03590180507811</v>
      </c>
      <c r="P29" s="53">
        <v>24</v>
      </c>
      <c r="Q29" s="31">
        <f t="shared" si="19"/>
        <v>70.525000000000006</v>
      </c>
      <c r="R29" s="31">
        <f t="shared" si="25"/>
        <v>413.07499999999993</v>
      </c>
      <c r="S29" s="31">
        <f t="shared" si="26"/>
        <v>140.44549999999998</v>
      </c>
      <c r="T29" s="31">
        <f t="shared" si="2"/>
        <v>36.399044410259833</v>
      </c>
      <c r="U29" s="31">
        <f t="shared" si="20"/>
        <v>53.573829504623582</v>
      </c>
      <c r="V29" s="31">
        <f t="shared" si="3"/>
        <v>8</v>
      </c>
      <c r="W29" s="31">
        <v>0</v>
      </c>
      <c r="X29" s="31">
        <f t="shared" si="4"/>
        <v>533.77495636482229</v>
      </c>
      <c r="Y29" s="36">
        <f t="shared" si="5"/>
        <v>356.7390545597442</v>
      </c>
      <c r="AA29" s="69">
        <v>24</v>
      </c>
      <c r="AB29" s="31">
        <f t="shared" si="6"/>
        <v>0</v>
      </c>
      <c r="AC29" s="212">
        <f t="shared" si="7"/>
        <v>0</v>
      </c>
      <c r="AD29" s="99">
        <f t="shared" si="8"/>
        <v>0</v>
      </c>
      <c r="AE29" s="99">
        <f t="shared" si="9"/>
        <v>0</v>
      </c>
      <c r="AF29" s="197">
        <f t="shared" si="36"/>
        <v>7.2518258614520148</v>
      </c>
      <c r="AG29" s="197">
        <f t="shared" si="37"/>
        <v>27.106169581754543</v>
      </c>
      <c r="AH29" s="197">
        <f t="shared" si="38"/>
        <v>6.3096942326442349</v>
      </c>
      <c r="AI29" s="202">
        <f t="shared" si="39"/>
        <v>40.667689675850788</v>
      </c>
      <c r="AK29" s="69">
        <v>24</v>
      </c>
      <c r="AL29" s="31">
        <f t="shared" si="10"/>
        <v>0</v>
      </c>
      <c r="AM29" s="31">
        <f t="shared" si="11"/>
        <v>0</v>
      </c>
      <c r="AN29" s="31">
        <f t="shared" si="12"/>
        <v>0</v>
      </c>
      <c r="AO29" s="31">
        <f t="shared" si="13"/>
        <v>0</v>
      </c>
      <c r="AP29" s="31">
        <f t="shared" si="14"/>
        <v>0</v>
      </c>
      <c r="AQ29" s="197">
        <f t="shared" si="15"/>
        <v>0</v>
      </c>
      <c r="AR29" s="197">
        <f t="shared" si="16"/>
        <v>0</v>
      </c>
      <c r="AS29" s="197">
        <f t="shared" si="17"/>
        <v>0</v>
      </c>
      <c r="AT29" s="197">
        <f t="shared" si="18"/>
        <v>0</v>
      </c>
      <c r="AU29" s="31"/>
      <c r="AV29" s="31"/>
      <c r="AW29" s="31"/>
      <c r="AX29" s="31"/>
      <c r="AY29" s="172">
        <f t="shared" si="27"/>
        <v>69.61999999999999</v>
      </c>
    </row>
    <row r="30" spans="2:51">
      <c r="B30" s="38">
        <f t="shared" si="34"/>
        <v>25</v>
      </c>
      <c r="C30" s="160">
        <f t="shared" si="40"/>
        <v>26</v>
      </c>
      <c r="D30" s="141">
        <v>267</v>
      </c>
      <c r="E30" s="146">
        <f t="shared" si="32"/>
        <v>1.3</v>
      </c>
      <c r="F30" s="40">
        <f t="shared" si="33"/>
        <v>347.1</v>
      </c>
      <c r="G30" s="49">
        <f t="shared" si="35"/>
        <v>-136.5</v>
      </c>
      <c r="I30" s="53">
        <v>25</v>
      </c>
      <c r="J30" s="31">
        <f t="shared" si="21"/>
        <v>5</v>
      </c>
      <c r="K30" s="31">
        <f t="shared" si="22"/>
        <v>1.910565629709926</v>
      </c>
      <c r="L30" s="31">
        <f t="shared" si="23"/>
        <v>45</v>
      </c>
      <c r="M30" s="31">
        <f t="shared" si="24"/>
        <v>0</v>
      </c>
      <c r="N30" s="31">
        <f t="shared" si="0"/>
        <v>0</v>
      </c>
      <c r="O30" s="32">
        <f t="shared" si="1"/>
        <v>177.03590180507811</v>
      </c>
      <c r="P30" s="53">
        <v>25</v>
      </c>
      <c r="Q30" s="31">
        <f t="shared" si="19"/>
        <v>70.525000000000006</v>
      </c>
      <c r="R30" s="31">
        <f t="shared" si="25"/>
        <v>483.59999999999991</v>
      </c>
      <c r="S30" s="31">
        <f t="shared" si="26"/>
        <v>164.42399999999998</v>
      </c>
      <c r="T30" s="31">
        <f t="shared" si="2"/>
        <v>41.838771477410191</v>
      </c>
      <c r="U30" s="31">
        <f t="shared" si="20"/>
        <v>53.858786839302695</v>
      </c>
      <c r="V30" s="31">
        <f t="shared" si="3"/>
        <v>8.3333333333333339</v>
      </c>
      <c r="W30" s="31">
        <v>0</v>
      </c>
      <c r="X30" s="31">
        <f t="shared" si="4"/>
        <v>587.27876762282142</v>
      </c>
      <c r="Y30" s="36">
        <f t="shared" si="5"/>
        <v>410.24286581774334</v>
      </c>
      <c r="AA30" s="69">
        <v>25</v>
      </c>
      <c r="AB30" s="31">
        <f t="shared" si="6"/>
        <v>0</v>
      </c>
      <c r="AC30" s="212">
        <f>IF(AA30&lt;=$F$18,IFERROR(VLOOKUP($AA30,$B$82:$G$94,3,FALSE),0),)*50%</f>
        <v>0</v>
      </c>
      <c r="AD30" s="99">
        <f t="shared" si="8"/>
        <v>0</v>
      </c>
      <c r="AE30" s="99">
        <f t="shared" si="9"/>
        <v>0</v>
      </c>
      <c r="AF30" s="197">
        <f t="shared" si="36"/>
        <v>7.1096219794859641</v>
      </c>
      <c r="AG30" s="197">
        <f t="shared" si="37"/>
        <v>26.364949949089958</v>
      </c>
      <c r="AH30" s="197">
        <f t="shared" si="38"/>
        <v>4.4616275791163886</v>
      </c>
      <c r="AI30" s="202">
        <f t="shared" si="39"/>
        <v>37.936199507692308</v>
      </c>
      <c r="AK30" s="69">
        <v>25</v>
      </c>
      <c r="AL30" s="31">
        <f t="shared" si="10"/>
        <v>0</v>
      </c>
      <c r="AM30" s="31">
        <f t="shared" si="11"/>
        <v>0</v>
      </c>
      <c r="AN30" s="31">
        <f t="shared" si="12"/>
        <v>0</v>
      </c>
      <c r="AO30" s="31">
        <f t="shared" si="13"/>
        <v>0</v>
      </c>
      <c r="AP30" s="31">
        <f t="shared" si="14"/>
        <v>0</v>
      </c>
      <c r="AQ30" s="197">
        <f t="shared" si="15"/>
        <v>0</v>
      </c>
      <c r="AR30" s="197">
        <f t="shared" si="16"/>
        <v>0</v>
      </c>
      <c r="AS30" s="197">
        <f t="shared" si="17"/>
        <v>0</v>
      </c>
      <c r="AT30" s="197">
        <f t="shared" si="18"/>
        <v>0</v>
      </c>
      <c r="AU30" s="31"/>
      <c r="AV30" s="31"/>
      <c r="AW30" s="31"/>
      <c r="AX30" s="31"/>
      <c r="AY30" s="172">
        <f t="shared" si="27"/>
        <v>69.61999999999999</v>
      </c>
    </row>
    <row r="31" spans="2:51">
      <c r="B31" s="38">
        <f t="shared" si="34"/>
        <v>26</v>
      </c>
      <c r="C31" s="160">
        <f t="shared" si="40"/>
        <v>30</v>
      </c>
      <c r="D31" s="141">
        <f>D32+105</f>
        <v>498</v>
      </c>
      <c r="E31" s="146">
        <f t="shared" si="32"/>
        <v>1.3</v>
      </c>
      <c r="F31" s="40">
        <f t="shared" si="33"/>
        <v>647.4</v>
      </c>
      <c r="G31" s="49">
        <f t="shared" si="35"/>
        <v>75.074999999999989</v>
      </c>
      <c r="I31" s="53">
        <v>26</v>
      </c>
      <c r="J31" s="31">
        <f t="shared" si="21"/>
        <v>5</v>
      </c>
      <c r="K31" s="31">
        <f t="shared" si="22"/>
        <v>1.910565629709926</v>
      </c>
      <c r="L31" s="31">
        <f t="shared" si="23"/>
        <v>45</v>
      </c>
      <c r="M31" s="31">
        <f t="shared" si="24"/>
        <v>0</v>
      </c>
      <c r="N31" s="31">
        <f t="shared" si="0"/>
        <v>0</v>
      </c>
      <c r="O31" s="32">
        <f t="shared" si="1"/>
        <v>177.03590180507811</v>
      </c>
      <c r="P31" s="53">
        <v>26</v>
      </c>
      <c r="Q31" s="31">
        <f t="shared" si="19"/>
        <v>-136.5</v>
      </c>
      <c r="R31" s="31">
        <f t="shared" si="25"/>
        <v>347.09999999999991</v>
      </c>
      <c r="S31" s="31">
        <f t="shared" si="26"/>
        <v>118.01399999999998</v>
      </c>
      <c r="T31" s="31">
        <f t="shared" si="2"/>
        <v>31.211348475126677</v>
      </c>
      <c r="U31" s="31">
        <f t="shared" si="20"/>
        <v>54.138800801294295</v>
      </c>
      <c r="V31" s="31">
        <f t="shared" si="3"/>
        <v>8.6666666666666661</v>
      </c>
      <c r="W31" s="31">
        <v>0</v>
      </c>
      <c r="X31" s="31">
        <f t="shared" si="4"/>
        <v>490.1875293100357</v>
      </c>
      <c r="Y31" s="36">
        <f t="shared" si="5"/>
        <v>313.15162750495756</v>
      </c>
      <c r="AA31" s="69">
        <v>26</v>
      </c>
      <c r="AB31" s="31">
        <f t="shared" si="6"/>
        <v>105</v>
      </c>
      <c r="AC31" s="212">
        <f t="shared" ref="AC31:AC94" si="41">IF(AA31&lt;=$F$18,IFERROR(VLOOKUP($AA31,$B$82:$G$94,3,FALSE),0),)*50%</f>
        <v>0.3</v>
      </c>
      <c r="AD31" s="99">
        <f t="shared" si="8"/>
        <v>0.22400000000000003</v>
      </c>
      <c r="AE31" s="99">
        <f t="shared" si="9"/>
        <v>0.17600000000000002</v>
      </c>
      <c r="AF31" s="197">
        <f t="shared" si="36"/>
        <v>25.439963541994182</v>
      </c>
      <c r="AG31" s="197">
        <f t="shared" si="37"/>
        <v>39.380451390059264</v>
      </c>
      <c r="AH31" s="197">
        <f t="shared" si="38"/>
        <v>12.403101679685896</v>
      </c>
      <c r="AI31" s="202">
        <f t="shared" si="39"/>
        <v>77.223516611739342</v>
      </c>
      <c r="AK31" s="69">
        <v>26</v>
      </c>
      <c r="AL31" s="31">
        <f t="shared" si="10"/>
        <v>105</v>
      </c>
      <c r="AM31" s="31">
        <f t="shared" si="11"/>
        <v>0.6</v>
      </c>
      <c r="AN31" s="31">
        <f t="shared" si="12"/>
        <v>0.22400000000000003</v>
      </c>
      <c r="AO31" s="31">
        <f t="shared" si="13"/>
        <v>0.17600000000000002</v>
      </c>
      <c r="AP31" s="31">
        <f t="shared" si="14"/>
        <v>0</v>
      </c>
      <c r="AQ31" s="197">
        <f t="shared" si="15"/>
        <v>63</v>
      </c>
      <c r="AR31" s="197">
        <f t="shared" si="16"/>
        <v>23.520000000000003</v>
      </c>
      <c r="AS31" s="197">
        <f t="shared" si="17"/>
        <v>18.48</v>
      </c>
      <c r="AT31" s="197">
        <f t="shared" si="18"/>
        <v>0</v>
      </c>
      <c r="AU31" s="31"/>
      <c r="AV31" s="31"/>
      <c r="AW31" s="31"/>
      <c r="AX31" s="31"/>
      <c r="AY31" s="172">
        <f t="shared" si="27"/>
        <v>131.57</v>
      </c>
    </row>
    <row r="32" spans="2:51">
      <c r="B32" s="38">
        <f t="shared" si="34"/>
        <v>30</v>
      </c>
      <c r="C32" s="160">
        <f t="shared" si="40"/>
        <v>31</v>
      </c>
      <c r="D32" s="141">
        <v>393</v>
      </c>
      <c r="E32" s="146">
        <f t="shared" si="32"/>
        <v>1.3</v>
      </c>
      <c r="F32" s="40">
        <f t="shared" si="33"/>
        <v>510.90000000000003</v>
      </c>
      <c r="G32" s="49">
        <f t="shared" si="35"/>
        <v>-136.49999999999994</v>
      </c>
      <c r="I32" s="53">
        <v>27</v>
      </c>
      <c r="J32" s="31">
        <f t="shared" si="21"/>
        <v>5</v>
      </c>
      <c r="K32" s="31">
        <f t="shared" si="22"/>
        <v>1.910565629709926</v>
      </c>
      <c r="L32" s="31">
        <f t="shared" si="23"/>
        <v>45</v>
      </c>
      <c r="M32" s="31">
        <f t="shared" si="24"/>
        <v>0</v>
      </c>
      <c r="N32" s="31">
        <f t="shared" si="0"/>
        <v>0</v>
      </c>
      <c r="O32" s="32">
        <f t="shared" si="1"/>
        <v>177.03590180507811</v>
      </c>
      <c r="P32" s="53">
        <v>27</v>
      </c>
      <c r="Q32" s="31">
        <f t="shared" si="19"/>
        <v>75.074999999999989</v>
      </c>
      <c r="R32" s="31">
        <f t="shared" si="25"/>
        <v>422.1749999999999</v>
      </c>
      <c r="S32" s="31">
        <f t="shared" si="26"/>
        <v>143.53949999999998</v>
      </c>
      <c r="T32" s="31">
        <f t="shared" si="2"/>
        <v>37.106673217859033</v>
      </c>
      <c r="U32" s="31">
        <f t="shared" si="20"/>
        <v>54.413957147062774</v>
      </c>
      <c r="V32" s="31">
        <f t="shared" si="3"/>
        <v>9</v>
      </c>
      <c r="W32" s="31">
        <v>0</v>
      </c>
      <c r="X32" s="31">
        <f t="shared" si="4"/>
        <v>547.14326122700129</v>
      </c>
      <c r="Y32" s="36">
        <f t="shared" si="5"/>
        <v>370.10735942192321</v>
      </c>
      <c r="AA32" s="69">
        <v>27</v>
      </c>
      <c r="AB32" s="31">
        <f t="shared" si="6"/>
        <v>0</v>
      </c>
      <c r="AC32" s="212">
        <f t="shared" si="41"/>
        <v>0</v>
      </c>
      <c r="AD32" s="99">
        <f t="shared" si="8"/>
        <v>0</v>
      </c>
      <c r="AE32" s="99">
        <f t="shared" si="9"/>
        <v>0</v>
      </c>
      <c r="AF32" s="197">
        <f t="shared" si="36"/>
        <v>24.941101373781276</v>
      </c>
      <c r="AG32" s="197">
        <f t="shared" si="37"/>
        <v>38.303590875870157</v>
      </c>
      <c r="AH32" s="197">
        <f t="shared" si="38"/>
        <v>8.7703173054521564</v>
      </c>
      <c r="AI32" s="202">
        <f t="shared" si="39"/>
        <v>72.015009555103589</v>
      </c>
      <c r="AK32" s="69">
        <v>27</v>
      </c>
      <c r="AL32" s="31">
        <f t="shared" si="10"/>
        <v>0</v>
      </c>
      <c r="AM32" s="31">
        <f t="shared" si="11"/>
        <v>0</v>
      </c>
      <c r="AN32" s="31">
        <f t="shared" si="12"/>
        <v>0</v>
      </c>
      <c r="AO32" s="31">
        <f t="shared" si="13"/>
        <v>0</v>
      </c>
      <c r="AP32" s="31">
        <f t="shared" si="14"/>
        <v>0</v>
      </c>
      <c r="AQ32" s="197">
        <f t="shared" si="15"/>
        <v>0</v>
      </c>
      <c r="AR32" s="197">
        <f t="shared" si="16"/>
        <v>0</v>
      </c>
      <c r="AS32" s="197">
        <f t="shared" si="17"/>
        <v>0</v>
      </c>
      <c r="AT32" s="197">
        <f t="shared" si="18"/>
        <v>0</v>
      </c>
      <c r="AU32" s="31"/>
      <c r="AV32" s="31"/>
      <c r="AW32" s="31"/>
      <c r="AX32" s="31"/>
      <c r="AY32" s="172">
        <f t="shared" si="27"/>
        <v>131.57</v>
      </c>
    </row>
    <row r="33" spans="2:51">
      <c r="B33" s="38">
        <f t="shared" si="34"/>
        <v>31</v>
      </c>
      <c r="C33" s="160">
        <f t="shared" si="40"/>
        <v>35</v>
      </c>
      <c r="D33" s="141">
        <f>D34+105</f>
        <v>616</v>
      </c>
      <c r="E33" s="146">
        <f t="shared" si="32"/>
        <v>1.3</v>
      </c>
      <c r="F33" s="40">
        <f t="shared" ref="F33:F52" si="42">D33*E33</f>
        <v>800.80000000000007</v>
      </c>
      <c r="G33" s="49">
        <f t="shared" ref="G33:G52" si="43">(F33-F32)/(C33-B33)</f>
        <v>72.475000000000009</v>
      </c>
      <c r="I33" s="53">
        <v>28</v>
      </c>
      <c r="J33" s="31">
        <f t="shared" si="21"/>
        <v>5</v>
      </c>
      <c r="K33" s="31">
        <f t="shared" si="22"/>
        <v>1.910565629709926</v>
      </c>
      <c r="L33" s="31">
        <f t="shared" si="23"/>
        <v>45</v>
      </c>
      <c r="M33" s="31">
        <f t="shared" si="24"/>
        <v>0</v>
      </c>
      <c r="N33" s="31">
        <f t="shared" si="0"/>
        <v>0</v>
      </c>
      <c r="O33" s="32">
        <f t="shared" si="1"/>
        <v>177.03590180507811</v>
      </c>
      <c r="P33" s="53">
        <v>28</v>
      </c>
      <c r="Q33" s="31">
        <f t="shared" si="19"/>
        <v>75.074999999999989</v>
      </c>
      <c r="R33" s="31">
        <f t="shared" si="25"/>
        <v>497.24999999999989</v>
      </c>
      <c r="S33" s="31">
        <f t="shared" si="26"/>
        <v>169.06499999999997</v>
      </c>
      <c r="T33" s="31">
        <f t="shared" si="2"/>
        <v>42.880547519307605</v>
      </c>
      <c r="U33" s="31">
        <f t="shared" si="20"/>
        <v>54.684340145389598</v>
      </c>
      <c r="V33" s="31">
        <f t="shared" si="3"/>
        <v>9.3333333333333339</v>
      </c>
      <c r="W33" s="31">
        <v>0</v>
      </c>
      <c r="X33" s="31">
        <f t="shared" si="4"/>
        <v>603.8699646847781</v>
      </c>
      <c r="Y33" s="36">
        <f t="shared" si="5"/>
        <v>426.83406287970001</v>
      </c>
      <c r="AA33" s="69">
        <v>28</v>
      </c>
      <c r="AB33" s="31">
        <f t="shared" si="6"/>
        <v>0</v>
      </c>
      <c r="AC33" s="212">
        <f t="shared" si="41"/>
        <v>0</v>
      </c>
      <c r="AD33" s="99">
        <f t="shared" si="8"/>
        <v>0</v>
      </c>
      <c r="AE33" s="99">
        <f t="shared" si="9"/>
        <v>0</v>
      </c>
      <c r="AF33" s="197">
        <f t="shared" si="36"/>
        <v>24.452021588411146</v>
      </c>
      <c r="AG33" s="197">
        <f t="shared" si="37"/>
        <v>37.256177169071186</v>
      </c>
      <c r="AH33" s="197">
        <f t="shared" si="38"/>
        <v>6.2015508398429491</v>
      </c>
      <c r="AI33" s="202">
        <f t="shared" si="39"/>
        <v>67.909749597325288</v>
      </c>
      <c r="AK33" s="69">
        <v>28</v>
      </c>
      <c r="AL33" s="31">
        <f t="shared" si="10"/>
        <v>0</v>
      </c>
      <c r="AM33" s="31">
        <f t="shared" si="11"/>
        <v>0</v>
      </c>
      <c r="AN33" s="31">
        <f t="shared" si="12"/>
        <v>0</v>
      </c>
      <c r="AO33" s="31">
        <f t="shared" si="13"/>
        <v>0</v>
      </c>
      <c r="AP33" s="31">
        <f t="shared" si="14"/>
        <v>0</v>
      </c>
      <c r="AQ33" s="197">
        <f t="shared" si="15"/>
        <v>0</v>
      </c>
      <c r="AR33" s="197">
        <f t="shared" si="16"/>
        <v>0</v>
      </c>
      <c r="AS33" s="197">
        <f t="shared" si="17"/>
        <v>0</v>
      </c>
      <c r="AT33" s="197">
        <f t="shared" si="18"/>
        <v>0</v>
      </c>
      <c r="AU33" s="31"/>
      <c r="AV33" s="31"/>
      <c r="AW33" s="31"/>
      <c r="AX33" s="31"/>
      <c r="AY33" s="172">
        <f t="shared" si="27"/>
        <v>131.57</v>
      </c>
    </row>
    <row r="34" spans="2:51" ht="16" thickBot="1">
      <c r="B34" s="38">
        <f t="shared" si="34"/>
        <v>35</v>
      </c>
      <c r="C34" s="160">
        <f t="shared" si="40"/>
        <v>36</v>
      </c>
      <c r="D34" s="141">
        <v>511</v>
      </c>
      <c r="E34" s="146">
        <f t="shared" si="32"/>
        <v>1.3</v>
      </c>
      <c r="F34" s="40">
        <f t="shared" si="42"/>
        <v>664.30000000000007</v>
      </c>
      <c r="G34" s="49">
        <f t="shared" si="43"/>
        <v>-136.5</v>
      </c>
      <c r="I34" s="53">
        <v>29</v>
      </c>
      <c r="J34" s="31">
        <f t="shared" si="21"/>
        <v>5</v>
      </c>
      <c r="K34" s="31">
        <f t="shared" si="22"/>
        <v>1.910565629709926</v>
      </c>
      <c r="L34" s="31">
        <f t="shared" si="23"/>
        <v>45</v>
      </c>
      <c r="M34" s="31">
        <f t="shared" si="24"/>
        <v>0</v>
      </c>
      <c r="N34" s="31">
        <f t="shared" si="0"/>
        <v>0</v>
      </c>
      <c r="O34" s="32">
        <f t="shared" si="1"/>
        <v>177.03590180507811</v>
      </c>
      <c r="P34" s="53">
        <v>29</v>
      </c>
      <c r="Q34" s="33">
        <f t="shared" si="19"/>
        <v>75.074999999999989</v>
      </c>
      <c r="R34" s="31">
        <f t="shared" si="25"/>
        <v>572.32499999999982</v>
      </c>
      <c r="S34" s="31">
        <f t="shared" si="26"/>
        <v>194.59049999999996</v>
      </c>
      <c r="T34" s="31">
        <f t="shared" si="2"/>
        <v>48.55343280733377</v>
      </c>
      <c r="U34" s="31">
        <f t="shared" si="20"/>
        <v>54.950032603181285</v>
      </c>
      <c r="V34" s="31">
        <f t="shared" si="3"/>
        <v>9.6666666666666661</v>
      </c>
      <c r="W34" s="31">
        <v>0</v>
      </c>
      <c r="X34" s="31">
        <f t="shared" si="4"/>
        <v>660.40358029554875</v>
      </c>
      <c r="Y34" s="36">
        <f t="shared" si="5"/>
        <v>483.36767849047067</v>
      </c>
      <c r="AA34" s="69">
        <v>29</v>
      </c>
      <c r="AB34" s="148">
        <f t="shared" si="6"/>
        <v>0</v>
      </c>
      <c r="AC34" s="212">
        <f t="shared" si="41"/>
        <v>0</v>
      </c>
      <c r="AD34" s="100">
        <f t="shared" si="8"/>
        <v>0</v>
      </c>
      <c r="AE34" s="100">
        <f t="shared" si="9"/>
        <v>0</v>
      </c>
      <c r="AF34" s="199">
        <f t="shared" si="36"/>
        <v>23.972532359322912</v>
      </c>
      <c r="AG34" s="199">
        <f t="shared" si="37"/>
        <v>36.23740504516573</v>
      </c>
      <c r="AH34" s="197">
        <f t="shared" si="38"/>
        <v>4.3851586527260782</v>
      </c>
      <c r="AI34" s="202">
        <f t="shared" si="39"/>
        <v>64.595096057214718</v>
      </c>
      <c r="AK34" s="69">
        <v>29</v>
      </c>
      <c r="AL34" s="148">
        <f t="shared" si="10"/>
        <v>0</v>
      </c>
      <c r="AM34" s="33">
        <f t="shared" si="11"/>
        <v>0</v>
      </c>
      <c r="AN34" s="33">
        <f t="shared" si="12"/>
        <v>0</v>
      </c>
      <c r="AO34" s="33">
        <f t="shared" si="13"/>
        <v>0</v>
      </c>
      <c r="AP34" s="33">
        <f t="shared" si="14"/>
        <v>0</v>
      </c>
      <c r="AQ34" s="197">
        <f t="shared" si="15"/>
        <v>0</v>
      </c>
      <c r="AR34" s="197">
        <f t="shared" si="16"/>
        <v>0</v>
      </c>
      <c r="AS34" s="197">
        <f t="shared" si="17"/>
        <v>0</v>
      </c>
      <c r="AT34" s="197">
        <f t="shared" si="18"/>
        <v>0</v>
      </c>
      <c r="AU34" s="31"/>
      <c r="AV34" s="31"/>
      <c r="AW34" s="31"/>
      <c r="AX34" s="31"/>
      <c r="AY34" s="172">
        <f t="shared" si="27"/>
        <v>131.57</v>
      </c>
    </row>
    <row r="35" spans="2:51" ht="16" thickBot="1">
      <c r="B35" s="38">
        <f t="shared" si="34"/>
        <v>36</v>
      </c>
      <c r="C35" s="160">
        <f t="shared" si="40"/>
        <v>40</v>
      </c>
      <c r="D35" s="141">
        <f>D36+100</f>
        <v>716</v>
      </c>
      <c r="E35" s="146">
        <f t="shared" si="32"/>
        <v>1.3</v>
      </c>
      <c r="F35" s="40">
        <f t="shared" si="42"/>
        <v>930.80000000000007</v>
      </c>
      <c r="G35" s="49">
        <f t="shared" si="43"/>
        <v>66.625</v>
      </c>
      <c r="I35" s="85">
        <v>30</v>
      </c>
      <c r="J35" s="168">
        <f>IF($I35&lt;=$F$10,IF(AND(D8=B100,F12=C194),($F$11*$F$13+J34*50%),$F$11*$F$13+J34),)</f>
        <v>5</v>
      </c>
      <c r="K35" s="51">
        <f t="shared" si="22"/>
        <v>1.910565629709926</v>
      </c>
      <c r="L35" s="51">
        <f t="shared" si="23"/>
        <v>45</v>
      </c>
      <c r="M35" s="51">
        <f t="shared" si="24"/>
        <v>0</v>
      </c>
      <c r="N35" s="52">
        <f t="shared" si="0"/>
        <v>0</v>
      </c>
      <c r="O35" s="67">
        <f t="shared" si="1"/>
        <v>177.03590180507811</v>
      </c>
      <c r="P35" s="85">
        <v>30</v>
      </c>
      <c r="Q35" s="51">
        <f t="shared" si="19"/>
        <v>75.074999999999989</v>
      </c>
      <c r="R35" s="52">
        <f t="shared" si="25"/>
        <v>647.39999999999986</v>
      </c>
      <c r="S35" s="51">
        <f t="shared" si="26"/>
        <v>220.11599999999996</v>
      </c>
      <c r="T35" s="52">
        <f t="shared" si="2"/>
        <v>54.140096973925921</v>
      </c>
      <c r="U35" s="52">
        <f t="shared" si="20"/>
        <v>55.211115890829625</v>
      </c>
      <c r="V35" s="51">
        <f t="shared" si="3"/>
        <v>10</v>
      </c>
      <c r="W35" s="52">
        <v>0</v>
      </c>
      <c r="X35" s="67">
        <f t="shared" si="4"/>
        <v>716.77012716262959</v>
      </c>
      <c r="Y35" s="63">
        <f t="shared" si="5"/>
        <v>539.73422535755151</v>
      </c>
      <c r="AA35" s="71">
        <v>30</v>
      </c>
      <c r="AB35" s="148">
        <f t="shared" si="6"/>
        <v>0</v>
      </c>
      <c r="AC35" s="212">
        <f t="shared" si="41"/>
        <v>0</v>
      </c>
      <c r="AD35" s="100">
        <f t="shared" si="8"/>
        <v>0</v>
      </c>
      <c r="AE35" s="100">
        <f t="shared" si="9"/>
        <v>0</v>
      </c>
      <c r="AF35" s="203">
        <f t="shared" si="36"/>
        <v>23.502445621557545</v>
      </c>
      <c r="AG35" s="198">
        <f t="shared" si="37"/>
        <v>35.246491298563363</v>
      </c>
      <c r="AH35" s="204">
        <f t="shared" si="38"/>
        <v>3.1007754199214745</v>
      </c>
      <c r="AI35" s="205">
        <f t="shared" si="39"/>
        <v>61.849712340042387</v>
      </c>
      <c r="AK35" s="71">
        <v>30</v>
      </c>
      <c r="AL35" s="148">
        <f t="shared" si="10"/>
        <v>0</v>
      </c>
      <c r="AM35" s="33">
        <f t="shared" si="11"/>
        <v>0</v>
      </c>
      <c r="AN35" s="33">
        <f t="shared" si="12"/>
        <v>0</v>
      </c>
      <c r="AO35" s="33">
        <f t="shared" si="13"/>
        <v>0</v>
      </c>
      <c r="AP35" s="33">
        <f t="shared" si="14"/>
        <v>0</v>
      </c>
      <c r="AQ35" s="198">
        <f t="shared" si="15"/>
        <v>0</v>
      </c>
      <c r="AR35" s="198">
        <f t="shared" si="16"/>
        <v>0</v>
      </c>
      <c r="AS35" s="198">
        <f t="shared" si="17"/>
        <v>0</v>
      </c>
      <c r="AT35" s="198">
        <f t="shared" si="18"/>
        <v>0</v>
      </c>
      <c r="AU35" s="51"/>
      <c r="AV35" s="51"/>
      <c r="AW35" s="51"/>
      <c r="AX35" s="51"/>
      <c r="AY35" s="174">
        <f t="shared" si="27"/>
        <v>131.57</v>
      </c>
    </row>
    <row r="36" spans="2:51">
      <c r="B36" s="38">
        <f t="shared" si="34"/>
        <v>40</v>
      </c>
      <c r="C36" s="160">
        <f t="shared" si="40"/>
        <v>41</v>
      </c>
      <c r="D36" s="141">
        <v>616</v>
      </c>
      <c r="E36" s="146">
        <f t="shared" si="32"/>
        <v>1.3</v>
      </c>
      <c r="F36" s="40">
        <f t="shared" si="42"/>
        <v>800.80000000000007</v>
      </c>
      <c r="G36" s="49">
        <f t="shared" si="43"/>
        <v>-130</v>
      </c>
      <c r="I36" s="53">
        <v>31</v>
      </c>
      <c r="J36" s="31">
        <f t="shared" si="21"/>
        <v>0</v>
      </c>
      <c r="K36" s="31">
        <f t="shared" si="22"/>
        <v>0</v>
      </c>
      <c r="L36" s="31">
        <f t="shared" si="23"/>
        <v>0</v>
      </c>
      <c r="M36" s="31">
        <f t="shared" si="24"/>
        <v>0</v>
      </c>
      <c r="N36" s="31">
        <f t="shared" si="0"/>
        <v>0</v>
      </c>
      <c r="O36" s="32">
        <f t="shared" si="1"/>
        <v>0</v>
      </c>
      <c r="P36" s="53">
        <v>31</v>
      </c>
      <c r="Q36" s="31">
        <f t="shared" si="19"/>
        <v>0</v>
      </c>
      <c r="R36" s="31">
        <f t="shared" si="25"/>
        <v>0</v>
      </c>
      <c r="S36" s="31">
        <f t="shared" si="26"/>
        <v>0</v>
      </c>
      <c r="T36" s="31">
        <f t="shared" si="2"/>
        <v>0</v>
      </c>
      <c r="U36" s="31">
        <f t="shared" si="20"/>
        <v>0</v>
      </c>
      <c r="V36" s="31">
        <f t="shared" si="3"/>
        <v>0</v>
      </c>
      <c r="W36" s="31">
        <v>0</v>
      </c>
      <c r="X36" s="31">
        <f t="shared" si="4"/>
        <v>0</v>
      </c>
      <c r="Y36" s="36">
        <f t="shared" si="5"/>
        <v>0</v>
      </c>
      <c r="AA36" s="69">
        <v>31</v>
      </c>
      <c r="AB36" s="31">
        <f t="shared" si="6"/>
        <v>0</v>
      </c>
      <c r="AC36" s="212">
        <f t="shared" si="41"/>
        <v>0</v>
      </c>
      <c r="AD36" s="99">
        <f t="shared" si="8"/>
        <v>0</v>
      </c>
      <c r="AE36" s="99">
        <f t="shared" si="9"/>
        <v>0</v>
      </c>
      <c r="AF36" s="197">
        <f t="shared" si="36"/>
        <v>0</v>
      </c>
      <c r="AG36" s="197">
        <f t="shared" si="37"/>
        <v>0</v>
      </c>
      <c r="AH36" s="197">
        <f t="shared" si="38"/>
        <v>0</v>
      </c>
      <c r="AI36" s="202">
        <f t="shared" si="39"/>
        <v>0</v>
      </c>
      <c r="AK36" s="69">
        <v>31</v>
      </c>
      <c r="AL36" s="31">
        <f t="shared" si="10"/>
        <v>0</v>
      </c>
      <c r="AM36" s="31">
        <f t="shared" si="11"/>
        <v>0</v>
      </c>
      <c r="AN36" s="31">
        <f t="shared" si="12"/>
        <v>0</v>
      </c>
      <c r="AO36" s="31">
        <f t="shared" si="13"/>
        <v>0</v>
      </c>
      <c r="AP36" s="31">
        <f t="shared" si="14"/>
        <v>0</v>
      </c>
      <c r="AQ36" s="197">
        <f t="shared" si="15"/>
        <v>0</v>
      </c>
      <c r="AR36" s="197">
        <f t="shared" si="16"/>
        <v>0</v>
      </c>
      <c r="AS36" s="197">
        <f t="shared" si="17"/>
        <v>0</v>
      </c>
      <c r="AT36" s="197">
        <f t="shared" si="18"/>
        <v>0</v>
      </c>
      <c r="AU36" s="31"/>
      <c r="AV36" s="31"/>
      <c r="AW36" s="31"/>
      <c r="AX36" s="31"/>
      <c r="AY36" s="74"/>
    </row>
    <row r="37" spans="2:51">
      <c r="B37" s="38">
        <f t="shared" si="34"/>
        <v>41</v>
      </c>
      <c r="C37" s="160">
        <f t="shared" si="40"/>
        <v>45</v>
      </c>
      <c r="D37" s="141">
        <f>D38+83</f>
        <v>802</v>
      </c>
      <c r="E37" s="146">
        <f t="shared" si="32"/>
        <v>1.3</v>
      </c>
      <c r="F37" s="40">
        <f t="shared" si="42"/>
        <v>1042.6000000000001</v>
      </c>
      <c r="G37" s="49">
        <f t="shared" si="43"/>
        <v>60.450000000000017</v>
      </c>
      <c r="I37" s="53">
        <v>32</v>
      </c>
      <c r="J37" s="31">
        <f t="shared" si="21"/>
        <v>0</v>
      </c>
      <c r="K37" s="31">
        <f t="shared" si="22"/>
        <v>0</v>
      </c>
      <c r="L37" s="31">
        <f t="shared" si="23"/>
        <v>0</v>
      </c>
      <c r="M37" s="31">
        <f t="shared" si="24"/>
        <v>0</v>
      </c>
      <c r="N37" s="31">
        <f t="shared" si="0"/>
        <v>0</v>
      </c>
      <c r="O37" s="32">
        <f t="shared" si="1"/>
        <v>0</v>
      </c>
      <c r="P37" s="53">
        <v>32</v>
      </c>
      <c r="Q37" s="31">
        <f t="shared" si="19"/>
        <v>0</v>
      </c>
      <c r="R37" s="31">
        <f t="shared" si="25"/>
        <v>0</v>
      </c>
      <c r="S37" s="31">
        <f t="shared" si="26"/>
        <v>0</v>
      </c>
      <c r="T37" s="31">
        <f t="shared" si="2"/>
        <v>0</v>
      </c>
      <c r="U37" s="31">
        <f t="shared" si="20"/>
        <v>0</v>
      </c>
      <c r="V37" s="31">
        <f t="shared" si="3"/>
        <v>0</v>
      </c>
      <c r="W37" s="31">
        <v>0</v>
      </c>
      <c r="X37" s="31">
        <f t="shared" si="4"/>
        <v>0</v>
      </c>
      <c r="Y37" s="36">
        <f t="shared" si="5"/>
        <v>0</v>
      </c>
      <c r="AA37" s="69">
        <v>32</v>
      </c>
      <c r="AB37" s="31">
        <f t="shared" si="6"/>
        <v>0</v>
      </c>
      <c r="AC37" s="212">
        <f t="shared" si="41"/>
        <v>0</v>
      </c>
      <c r="AD37" s="99">
        <f t="shared" si="8"/>
        <v>0</v>
      </c>
      <c r="AE37" s="99">
        <f t="shared" si="9"/>
        <v>0</v>
      </c>
      <c r="AF37" s="197">
        <f t="shared" si="36"/>
        <v>0</v>
      </c>
      <c r="AG37" s="197">
        <f t="shared" si="37"/>
        <v>0</v>
      </c>
      <c r="AH37" s="197">
        <f t="shared" si="38"/>
        <v>0</v>
      </c>
      <c r="AI37" s="202">
        <f t="shared" si="39"/>
        <v>0</v>
      </c>
      <c r="AK37" s="69">
        <v>32</v>
      </c>
      <c r="AL37" s="31">
        <f t="shared" si="10"/>
        <v>0</v>
      </c>
      <c r="AM37" s="31">
        <f t="shared" si="11"/>
        <v>0</v>
      </c>
      <c r="AN37" s="31">
        <f t="shared" si="12"/>
        <v>0</v>
      </c>
      <c r="AO37" s="31">
        <f t="shared" si="13"/>
        <v>0</v>
      </c>
      <c r="AP37" s="31">
        <f t="shared" si="14"/>
        <v>0</v>
      </c>
      <c r="AQ37" s="197">
        <f t="shared" si="15"/>
        <v>0</v>
      </c>
      <c r="AR37" s="197">
        <f t="shared" si="16"/>
        <v>0</v>
      </c>
      <c r="AS37" s="197">
        <f t="shared" si="17"/>
        <v>0</v>
      </c>
      <c r="AT37" s="197">
        <f t="shared" si="18"/>
        <v>0</v>
      </c>
      <c r="AU37" s="31"/>
      <c r="AV37" s="31"/>
      <c r="AW37" s="31"/>
      <c r="AX37" s="31"/>
      <c r="AY37" s="74"/>
    </row>
    <row r="38" spans="2:51">
      <c r="B38" s="38">
        <f t="shared" si="34"/>
        <v>45</v>
      </c>
      <c r="C38" s="160">
        <f t="shared" si="40"/>
        <v>46</v>
      </c>
      <c r="D38" s="141">
        <v>719</v>
      </c>
      <c r="E38" s="146">
        <f t="shared" si="32"/>
        <v>1.3</v>
      </c>
      <c r="F38" s="40">
        <f t="shared" si="42"/>
        <v>934.7</v>
      </c>
      <c r="G38" s="49">
        <f t="shared" si="43"/>
        <v>-107.90000000000009</v>
      </c>
      <c r="I38" s="53">
        <v>33</v>
      </c>
      <c r="J38" s="31">
        <f t="shared" si="21"/>
        <v>0</v>
      </c>
      <c r="K38" s="31">
        <f t="shared" si="22"/>
        <v>0</v>
      </c>
      <c r="L38" s="31">
        <f t="shared" si="23"/>
        <v>0</v>
      </c>
      <c r="M38" s="31">
        <f t="shared" si="24"/>
        <v>0</v>
      </c>
      <c r="N38" s="31">
        <f t="shared" si="0"/>
        <v>0</v>
      </c>
      <c r="O38" s="32">
        <f t="shared" si="1"/>
        <v>0</v>
      </c>
      <c r="P38" s="53">
        <v>33</v>
      </c>
      <c r="Q38" s="31">
        <f t="shared" si="19"/>
        <v>0</v>
      </c>
      <c r="R38" s="31">
        <f t="shared" si="25"/>
        <v>0</v>
      </c>
      <c r="S38" s="31">
        <f t="shared" si="26"/>
        <v>0</v>
      </c>
      <c r="T38" s="31">
        <f t="shared" si="2"/>
        <v>0</v>
      </c>
      <c r="U38" s="31">
        <f t="shared" si="20"/>
        <v>0</v>
      </c>
      <c r="V38" s="31">
        <f t="shared" si="3"/>
        <v>0</v>
      </c>
      <c r="W38" s="31">
        <v>0</v>
      </c>
      <c r="X38" s="31">
        <f t="shared" si="4"/>
        <v>0</v>
      </c>
      <c r="Y38" s="36">
        <f t="shared" si="5"/>
        <v>0</v>
      </c>
      <c r="AA38" s="69">
        <v>33</v>
      </c>
      <c r="AB38" s="31">
        <f t="shared" si="6"/>
        <v>0</v>
      </c>
      <c r="AC38" s="212">
        <f t="shared" si="41"/>
        <v>0</v>
      </c>
      <c r="AD38" s="99">
        <f t="shared" si="8"/>
        <v>0</v>
      </c>
      <c r="AE38" s="99">
        <f t="shared" si="9"/>
        <v>0</v>
      </c>
      <c r="AF38" s="197">
        <f t="shared" si="36"/>
        <v>0</v>
      </c>
      <c r="AG38" s="197">
        <f t="shared" si="37"/>
        <v>0</v>
      </c>
      <c r="AH38" s="197">
        <f t="shared" si="38"/>
        <v>0</v>
      </c>
      <c r="AI38" s="202">
        <f t="shared" si="39"/>
        <v>0</v>
      </c>
      <c r="AK38" s="69">
        <v>33</v>
      </c>
      <c r="AL38" s="31">
        <f t="shared" si="10"/>
        <v>0</v>
      </c>
      <c r="AM38" s="31">
        <f t="shared" si="11"/>
        <v>0</v>
      </c>
      <c r="AN38" s="31">
        <f t="shared" si="12"/>
        <v>0</v>
      </c>
      <c r="AO38" s="31">
        <f t="shared" si="13"/>
        <v>0</v>
      </c>
      <c r="AP38" s="31">
        <f t="shared" si="14"/>
        <v>0</v>
      </c>
      <c r="AQ38" s="197">
        <f t="shared" si="15"/>
        <v>0</v>
      </c>
      <c r="AR38" s="197">
        <f t="shared" si="16"/>
        <v>0</v>
      </c>
      <c r="AS38" s="197">
        <f t="shared" si="17"/>
        <v>0</v>
      </c>
      <c r="AT38" s="197">
        <f t="shared" si="18"/>
        <v>0</v>
      </c>
      <c r="AU38" s="31"/>
      <c r="AV38" s="31"/>
      <c r="AW38" s="31"/>
      <c r="AX38" s="31"/>
      <c r="AY38" s="74"/>
    </row>
    <row r="39" spans="2:51">
      <c r="B39" s="38">
        <f t="shared" si="34"/>
        <v>46</v>
      </c>
      <c r="C39" s="160">
        <f t="shared" si="40"/>
        <v>50</v>
      </c>
      <c r="D39" s="141">
        <f>D40+71</f>
        <v>884</v>
      </c>
      <c r="E39" s="146">
        <f t="shared" si="32"/>
        <v>1.3</v>
      </c>
      <c r="F39" s="40">
        <f t="shared" si="42"/>
        <v>1149.2</v>
      </c>
      <c r="G39" s="49">
        <f t="shared" si="43"/>
        <v>53.625</v>
      </c>
      <c r="I39" s="53">
        <v>34</v>
      </c>
      <c r="J39" s="31">
        <f t="shared" si="21"/>
        <v>0</v>
      </c>
      <c r="K39" s="31">
        <f t="shared" si="22"/>
        <v>0</v>
      </c>
      <c r="L39" s="31">
        <f t="shared" si="23"/>
        <v>0</v>
      </c>
      <c r="M39" s="31">
        <f t="shared" si="24"/>
        <v>0</v>
      </c>
      <c r="N39" s="31">
        <f t="shared" si="0"/>
        <v>0</v>
      </c>
      <c r="O39" s="32">
        <f t="shared" si="1"/>
        <v>0</v>
      </c>
      <c r="P39" s="53">
        <v>34</v>
      </c>
      <c r="Q39" s="31">
        <f t="shared" si="19"/>
        <v>0</v>
      </c>
      <c r="R39" s="31">
        <f t="shared" si="25"/>
        <v>0</v>
      </c>
      <c r="S39" s="31">
        <f t="shared" si="26"/>
        <v>0</v>
      </c>
      <c r="T39" s="31">
        <f t="shared" si="2"/>
        <v>0</v>
      </c>
      <c r="U39" s="31">
        <f t="shared" si="20"/>
        <v>0</v>
      </c>
      <c r="V39" s="31">
        <f t="shared" si="3"/>
        <v>0</v>
      </c>
      <c r="W39" s="31">
        <v>0</v>
      </c>
      <c r="X39" s="31">
        <f t="shared" si="4"/>
        <v>0</v>
      </c>
      <c r="Y39" s="36">
        <f t="shared" si="5"/>
        <v>0</v>
      </c>
      <c r="AA39" s="69">
        <v>34</v>
      </c>
      <c r="AB39" s="31">
        <f t="shared" si="6"/>
        <v>0</v>
      </c>
      <c r="AC39" s="212">
        <f t="shared" si="41"/>
        <v>0</v>
      </c>
      <c r="AD39" s="99">
        <f t="shared" si="8"/>
        <v>0</v>
      </c>
      <c r="AE39" s="99">
        <f t="shared" si="9"/>
        <v>0</v>
      </c>
      <c r="AF39" s="197">
        <f t="shared" si="36"/>
        <v>0</v>
      </c>
      <c r="AG39" s="197">
        <f t="shared" si="37"/>
        <v>0</v>
      </c>
      <c r="AH39" s="197">
        <f t="shared" si="38"/>
        <v>0</v>
      </c>
      <c r="AI39" s="202">
        <f t="shared" si="39"/>
        <v>0</v>
      </c>
      <c r="AK39" s="69">
        <v>34</v>
      </c>
      <c r="AL39" s="31">
        <f t="shared" si="10"/>
        <v>0</v>
      </c>
      <c r="AM39" s="31">
        <f t="shared" si="11"/>
        <v>0</v>
      </c>
      <c r="AN39" s="31">
        <f t="shared" si="12"/>
        <v>0</v>
      </c>
      <c r="AO39" s="31">
        <f t="shared" si="13"/>
        <v>0</v>
      </c>
      <c r="AP39" s="31">
        <f t="shared" si="14"/>
        <v>0</v>
      </c>
      <c r="AQ39" s="197">
        <f t="shared" si="15"/>
        <v>0</v>
      </c>
      <c r="AR39" s="197">
        <f t="shared" si="16"/>
        <v>0</v>
      </c>
      <c r="AS39" s="197">
        <f t="shared" si="17"/>
        <v>0</v>
      </c>
      <c r="AT39" s="197">
        <f t="shared" si="18"/>
        <v>0</v>
      </c>
      <c r="AU39" s="31"/>
      <c r="AV39" s="31"/>
      <c r="AW39" s="31"/>
      <c r="AX39" s="31"/>
      <c r="AY39" s="74"/>
    </row>
    <row r="40" spans="2:51">
      <c r="B40" s="38">
        <f t="shared" si="34"/>
        <v>50</v>
      </c>
      <c r="C40" s="160">
        <f t="shared" si="40"/>
        <v>51</v>
      </c>
      <c r="D40" s="141">
        <v>813</v>
      </c>
      <c r="E40" s="146">
        <f t="shared" si="32"/>
        <v>1.3</v>
      </c>
      <c r="F40" s="40">
        <f t="shared" si="42"/>
        <v>1056.9000000000001</v>
      </c>
      <c r="G40" s="49">
        <f t="shared" si="43"/>
        <v>-92.299999999999955</v>
      </c>
      <c r="I40" s="53">
        <v>35</v>
      </c>
      <c r="J40" s="31">
        <f t="shared" si="21"/>
        <v>0</v>
      </c>
      <c r="K40" s="31">
        <f t="shared" si="22"/>
        <v>0</v>
      </c>
      <c r="L40" s="31">
        <f t="shared" si="23"/>
        <v>0</v>
      </c>
      <c r="M40" s="31">
        <f t="shared" si="24"/>
        <v>0</v>
      </c>
      <c r="N40" s="31">
        <f t="shared" si="0"/>
        <v>0</v>
      </c>
      <c r="O40" s="32">
        <f t="shared" si="1"/>
        <v>0</v>
      </c>
      <c r="P40" s="53">
        <v>35</v>
      </c>
      <c r="Q40" s="31">
        <f t="shared" si="19"/>
        <v>0</v>
      </c>
      <c r="R40" s="31">
        <f t="shared" si="25"/>
        <v>0</v>
      </c>
      <c r="S40" s="31">
        <f t="shared" si="26"/>
        <v>0</v>
      </c>
      <c r="T40" s="31">
        <f t="shared" si="2"/>
        <v>0</v>
      </c>
      <c r="U40" s="31">
        <f t="shared" si="20"/>
        <v>0</v>
      </c>
      <c r="V40" s="31">
        <f t="shared" si="3"/>
        <v>0</v>
      </c>
      <c r="W40" s="31">
        <v>0</v>
      </c>
      <c r="X40" s="31">
        <f t="shared" si="4"/>
        <v>0</v>
      </c>
      <c r="Y40" s="36">
        <f t="shared" si="5"/>
        <v>0</v>
      </c>
      <c r="AA40" s="69">
        <v>35</v>
      </c>
      <c r="AB40" s="31">
        <f t="shared" si="6"/>
        <v>0</v>
      </c>
      <c r="AC40" s="212">
        <f t="shared" si="41"/>
        <v>0</v>
      </c>
      <c r="AD40" s="99">
        <f t="shared" si="8"/>
        <v>0</v>
      </c>
      <c r="AE40" s="99">
        <f t="shared" si="9"/>
        <v>0</v>
      </c>
      <c r="AF40" s="197">
        <f t="shared" si="36"/>
        <v>0</v>
      </c>
      <c r="AG40" s="197">
        <f t="shared" si="37"/>
        <v>0</v>
      </c>
      <c r="AH40" s="197">
        <f t="shared" si="38"/>
        <v>0</v>
      </c>
      <c r="AI40" s="202">
        <f t="shared" si="39"/>
        <v>0</v>
      </c>
      <c r="AK40" s="69">
        <v>35</v>
      </c>
      <c r="AL40" s="31">
        <f t="shared" si="10"/>
        <v>0</v>
      </c>
      <c r="AM40" s="31">
        <f t="shared" si="11"/>
        <v>0</v>
      </c>
      <c r="AN40" s="31">
        <f t="shared" si="12"/>
        <v>0</v>
      </c>
      <c r="AO40" s="31">
        <f t="shared" si="13"/>
        <v>0</v>
      </c>
      <c r="AP40" s="31">
        <f t="shared" si="14"/>
        <v>0</v>
      </c>
      <c r="AQ40" s="197">
        <f t="shared" si="15"/>
        <v>0</v>
      </c>
      <c r="AR40" s="197">
        <f t="shared" si="16"/>
        <v>0</v>
      </c>
      <c r="AS40" s="197">
        <f t="shared" si="17"/>
        <v>0</v>
      </c>
      <c r="AT40" s="197">
        <f t="shared" si="18"/>
        <v>0</v>
      </c>
      <c r="AU40" s="31"/>
      <c r="AV40" s="31"/>
      <c r="AW40" s="31"/>
      <c r="AX40" s="31"/>
      <c r="AY40" s="74"/>
    </row>
    <row r="41" spans="2:51">
      <c r="B41" s="38">
        <f t="shared" si="34"/>
        <v>51</v>
      </c>
      <c r="C41" s="160">
        <f t="shared" si="40"/>
        <v>55</v>
      </c>
      <c r="D41" s="141">
        <f>D42+62</f>
        <v>959</v>
      </c>
      <c r="E41" s="146">
        <f t="shared" si="32"/>
        <v>1.3</v>
      </c>
      <c r="F41" s="40">
        <f t="shared" si="42"/>
        <v>1246.7</v>
      </c>
      <c r="G41" s="49">
        <f t="shared" si="43"/>
        <v>47.449999999999989</v>
      </c>
      <c r="I41" s="53">
        <v>36</v>
      </c>
      <c r="J41" s="31">
        <f t="shared" si="21"/>
        <v>0</v>
      </c>
      <c r="K41" s="31">
        <f t="shared" si="22"/>
        <v>0</v>
      </c>
      <c r="L41" s="31">
        <f t="shared" si="23"/>
        <v>0</v>
      </c>
      <c r="M41" s="31">
        <f t="shared" si="24"/>
        <v>0</v>
      </c>
      <c r="N41" s="31">
        <f t="shared" si="0"/>
        <v>0</v>
      </c>
      <c r="O41" s="32">
        <f t="shared" si="1"/>
        <v>0</v>
      </c>
      <c r="P41" s="53">
        <v>36</v>
      </c>
      <c r="Q41" s="31">
        <f t="shared" si="19"/>
        <v>0</v>
      </c>
      <c r="R41" s="31">
        <f t="shared" si="25"/>
        <v>0</v>
      </c>
      <c r="S41" s="31">
        <f t="shared" si="26"/>
        <v>0</v>
      </c>
      <c r="T41" s="31">
        <f t="shared" si="2"/>
        <v>0</v>
      </c>
      <c r="U41" s="31">
        <f t="shared" si="20"/>
        <v>0</v>
      </c>
      <c r="V41" s="31">
        <f t="shared" si="3"/>
        <v>0</v>
      </c>
      <c r="W41" s="31">
        <v>0</v>
      </c>
      <c r="X41" s="31">
        <f t="shared" si="4"/>
        <v>0</v>
      </c>
      <c r="Y41" s="36">
        <f t="shared" si="5"/>
        <v>0</v>
      </c>
      <c r="AA41" s="69">
        <v>36</v>
      </c>
      <c r="AB41" s="31">
        <f t="shared" si="6"/>
        <v>0</v>
      </c>
      <c r="AC41" s="212">
        <f t="shared" si="41"/>
        <v>0</v>
      </c>
      <c r="AD41" s="99">
        <f t="shared" si="8"/>
        <v>0</v>
      </c>
      <c r="AE41" s="99">
        <f t="shared" si="9"/>
        <v>0</v>
      </c>
      <c r="AF41" s="197">
        <f t="shared" si="36"/>
        <v>0</v>
      </c>
      <c r="AG41" s="197">
        <f t="shared" si="37"/>
        <v>0</v>
      </c>
      <c r="AH41" s="197">
        <f t="shared" si="38"/>
        <v>0</v>
      </c>
      <c r="AI41" s="202">
        <f t="shared" si="39"/>
        <v>0</v>
      </c>
      <c r="AK41" s="69">
        <v>36</v>
      </c>
      <c r="AL41" s="31">
        <f t="shared" si="10"/>
        <v>0</v>
      </c>
      <c r="AM41" s="31">
        <f t="shared" si="11"/>
        <v>0</v>
      </c>
      <c r="AN41" s="31">
        <f t="shared" si="12"/>
        <v>0</v>
      </c>
      <c r="AO41" s="31">
        <f t="shared" si="13"/>
        <v>0</v>
      </c>
      <c r="AP41" s="31">
        <f t="shared" si="14"/>
        <v>0</v>
      </c>
      <c r="AQ41" s="197">
        <f t="shared" si="15"/>
        <v>0</v>
      </c>
      <c r="AR41" s="197">
        <f t="shared" si="16"/>
        <v>0</v>
      </c>
      <c r="AS41" s="197">
        <f t="shared" si="17"/>
        <v>0</v>
      </c>
      <c r="AT41" s="197">
        <f t="shared" si="18"/>
        <v>0</v>
      </c>
      <c r="AU41" s="31"/>
      <c r="AV41" s="31"/>
      <c r="AW41" s="31"/>
      <c r="AX41" s="31"/>
      <c r="AY41" s="74"/>
    </row>
    <row r="42" spans="2:51">
      <c r="B42" s="38">
        <f t="shared" si="34"/>
        <v>55</v>
      </c>
      <c r="C42" s="160">
        <f t="shared" si="40"/>
        <v>56</v>
      </c>
      <c r="D42" s="141">
        <v>897</v>
      </c>
      <c r="E42" s="146">
        <f t="shared" si="32"/>
        <v>1.3</v>
      </c>
      <c r="F42" s="40">
        <f t="shared" si="42"/>
        <v>1166.1000000000001</v>
      </c>
      <c r="G42" s="49">
        <f t="shared" si="43"/>
        <v>-80.599999999999909</v>
      </c>
      <c r="I42" s="53">
        <v>37</v>
      </c>
      <c r="J42" s="31">
        <f t="shared" si="21"/>
        <v>0</v>
      </c>
      <c r="K42" s="31">
        <f t="shared" si="22"/>
        <v>0</v>
      </c>
      <c r="L42" s="31">
        <f t="shared" si="23"/>
        <v>0</v>
      </c>
      <c r="M42" s="31">
        <f t="shared" si="24"/>
        <v>0</v>
      </c>
      <c r="N42" s="31">
        <f t="shared" si="0"/>
        <v>0</v>
      </c>
      <c r="O42" s="32">
        <f t="shared" si="1"/>
        <v>0</v>
      </c>
      <c r="P42" s="53">
        <v>37</v>
      </c>
      <c r="Q42" s="31">
        <f t="shared" si="19"/>
        <v>0</v>
      </c>
      <c r="R42" s="31">
        <f t="shared" si="25"/>
        <v>0</v>
      </c>
      <c r="S42" s="31">
        <f t="shared" si="26"/>
        <v>0</v>
      </c>
      <c r="T42" s="31">
        <f t="shared" si="2"/>
        <v>0</v>
      </c>
      <c r="U42" s="31">
        <f t="shared" si="20"/>
        <v>0</v>
      </c>
      <c r="V42" s="31">
        <f t="shared" si="3"/>
        <v>0</v>
      </c>
      <c r="W42" s="31">
        <v>0</v>
      </c>
      <c r="X42" s="31">
        <f t="shared" si="4"/>
        <v>0</v>
      </c>
      <c r="Y42" s="36">
        <f t="shared" si="5"/>
        <v>0</v>
      </c>
      <c r="AA42" s="69">
        <v>37</v>
      </c>
      <c r="AB42" s="31">
        <f t="shared" si="6"/>
        <v>0</v>
      </c>
      <c r="AC42" s="212">
        <f t="shared" si="41"/>
        <v>0</v>
      </c>
      <c r="AD42" s="99">
        <f t="shared" si="8"/>
        <v>0</v>
      </c>
      <c r="AE42" s="99">
        <f t="shared" si="9"/>
        <v>0</v>
      </c>
      <c r="AF42" s="197">
        <f t="shared" si="36"/>
        <v>0</v>
      </c>
      <c r="AG42" s="197">
        <f t="shared" si="37"/>
        <v>0</v>
      </c>
      <c r="AH42" s="197">
        <f t="shared" si="38"/>
        <v>0</v>
      </c>
      <c r="AI42" s="202">
        <f t="shared" si="39"/>
        <v>0</v>
      </c>
      <c r="AK42" s="69">
        <v>37</v>
      </c>
      <c r="AL42" s="31">
        <f t="shared" si="10"/>
        <v>0</v>
      </c>
      <c r="AM42" s="31">
        <f t="shared" si="11"/>
        <v>0</v>
      </c>
      <c r="AN42" s="31">
        <f t="shared" si="12"/>
        <v>0</v>
      </c>
      <c r="AO42" s="31">
        <f t="shared" si="13"/>
        <v>0</v>
      </c>
      <c r="AP42" s="31">
        <f t="shared" si="14"/>
        <v>0</v>
      </c>
      <c r="AQ42" s="197">
        <f t="shared" si="15"/>
        <v>0</v>
      </c>
      <c r="AR42" s="197">
        <f t="shared" si="16"/>
        <v>0</v>
      </c>
      <c r="AS42" s="197">
        <f t="shared" si="17"/>
        <v>0</v>
      </c>
      <c r="AT42" s="197">
        <f t="shared" si="18"/>
        <v>0</v>
      </c>
      <c r="AU42" s="31"/>
      <c r="AV42" s="31"/>
      <c r="AW42" s="31"/>
      <c r="AX42" s="31"/>
      <c r="AY42" s="74"/>
    </row>
    <row r="43" spans="2:51">
      <c r="B43" s="38">
        <f t="shared" si="34"/>
        <v>56</v>
      </c>
      <c r="C43" s="160">
        <f t="shared" si="40"/>
        <v>60</v>
      </c>
      <c r="D43" s="141">
        <f>D44+55</f>
        <v>1023</v>
      </c>
      <c r="E43" s="146">
        <f t="shared" si="32"/>
        <v>1.3</v>
      </c>
      <c r="F43" s="40">
        <f t="shared" si="42"/>
        <v>1329.9</v>
      </c>
      <c r="G43" s="49">
        <f t="shared" si="43"/>
        <v>40.949999999999989</v>
      </c>
      <c r="I43" s="53">
        <v>38</v>
      </c>
      <c r="J43" s="31">
        <f t="shared" si="21"/>
        <v>0</v>
      </c>
      <c r="K43" s="31">
        <f t="shared" si="22"/>
        <v>0</v>
      </c>
      <c r="L43" s="31">
        <f t="shared" si="23"/>
        <v>0</v>
      </c>
      <c r="M43" s="31">
        <f t="shared" si="24"/>
        <v>0</v>
      </c>
      <c r="N43" s="31">
        <f t="shared" si="0"/>
        <v>0</v>
      </c>
      <c r="O43" s="32">
        <f t="shared" si="1"/>
        <v>0</v>
      </c>
      <c r="P43" s="53">
        <v>38</v>
      </c>
      <c r="Q43" s="31">
        <f t="shared" si="19"/>
        <v>0</v>
      </c>
      <c r="R43" s="31">
        <f t="shared" si="25"/>
        <v>0</v>
      </c>
      <c r="S43" s="31">
        <f t="shared" si="26"/>
        <v>0</v>
      </c>
      <c r="T43" s="31">
        <f t="shared" si="2"/>
        <v>0</v>
      </c>
      <c r="U43" s="31">
        <f t="shared" si="20"/>
        <v>0</v>
      </c>
      <c r="V43" s="31">
        <f t="shared" si="3"/>
        <v>0</v>
      </c>
      <c r="W43" s="31">
        <v>0</v>
      </c>
      <c r="X43" s="31">
        <f t="shared" si="4"/>
        <v>0</v>
      </c>
      <c r="Y43" s="36">
        <f t="shared" si="5"/>
        <v>0</v>
      </c>
      <c r="AA43" s="69">
        <v>38</v>
      </c>
      <c r="AB43" s="31">
        <f t="shared" si="6"/>
        <v>0</v>
      </c>
      <c r="AC43" s="212">
        <f t="shared" si="41"/>
        <v>0</v>
      </c>
      <c r="AD43" s="99">
        <f t="shared" si="8"/>
        <v>0</v>
      </c>
      <c r="AE43" s="99">
        <f t="shared" si="9"/>
        <v>0</v>
      </c>
      <c r="AF43" s="197">
        <f t="shared" si="36"/>
        <v>0</v>
      </c>
      <c r="AG43" s="197">
        <f t="shared" si="37"/>
        <v>0</v>
      </c>
      <c r="AH43" s="197">
        <f t="shared" si="38"/>
        <v>0</v>
      </c>
      <c r="AI43" s="202">
        <f t="shared" si="39"/>
        <v>0</v>
      </c>
      <c r="AK43" s="69">
        <v>38</v>
      </c>
      <c r="AL43" s="31">
        <f t="shared" si="10"/>
        <v>0</v>
      </c>
      <c r="AM43" s="31">
        <f t="shared" si="11"/>
        <v>0</v>
      </c>
      <c r="AN43" s="31">
        <f t="shared" si="12"/>
        <v>0</v>
      </c>
      <c r="AO43" s="31">
        <f t="shared" si="13"/>
        <v>0</v>
      </c>
      <c r="AP43" s="31">
        <f t="shared" si="14"/>
        <v>0</v>
      </c>
      <c r="AQ43" s="197">
        <f t="shared" si="15"/>
        <v>0</v>
      </c>
      <c r="AR43" s="197">
        <f t="shared" si="16"/>
        <v>0</v>
      </c>
      <c r="AS43" s="197">
        <f t="shared" si="17"/>
        <v>0</v>
      </c>
      <c r="AT43" s="197">
        <f t="shared" si="18"/>
        <v>0</v>
      </c>
      <c r="AU43" s="31"/>
      <c r="AV43" s="31"/>
      <c r="AW43" s="31"/>
      <c r="AX43" s="31"/>
      <c r="AY43" s="74"/>
    </row>
    <row r="44" spans="2:51">
      <c r="B44" s="38">
        <f t="shared" si="34"/>
        <v>60</v>
      </c>
      <c r="C44" s="160">
        <f t="shared" si="40"/>
        <v>61</v>
      </c>
      <c r="D44" s="141">
        <v>968</v>
      </c>
      <c r="E44" s="146">
        <f t="shared" si="32"/>
        <v>1.3</v>
      </c>
      <c r="F44" s="40">
        <f t="shared" si="42"/>
        <v>1258.4000000000001</v>
      </c>
      <c r="G44" s="49">
        <f t="shared" si="43"/>
        <v>-71.5</v>
      </c>
      <c r="I44" s="53">
        <v>39</v>
      </c>
      <c r="J44" s="31">
        <f t="shared" si="21"/>
        <v>0</v>
      </c>
      <c r="K44" s="31">
        <f t="shared" si="22"/>
        <v>0</v>
      </c>
      <c r="L44" s="31">
        <f t="shared" si="23"/>
        <v>0</v>
      </c>
      <c r="M44" s="31">
        <f t="shared" si="24"/>
        <v>0</v>
      </c>
      <c r="N44" s="31">
        <f t="shared" si="0"/>
        <v>0</v>
      </c>
      <c r="O44" s="32">
        <f t="shared" si="1"/>
        <v>0</v>
      </c>
      <c r="P44" s="53">
        <v>39</v>
      </c>
      <c r="Q44" s="31">
        <f t="shared" si="19"/>
        <v>0</v>
      </c>
      <c r="R44" s="31">
        <f t="shared" si="25"/>
        <v>0</v>
      </c>
      <c r="S44" s="31">
        <f t="shared" si="26"/>
        <v>0</v>
      </c>
      <c r="T44" s="31">
        <f t="shared" si="2"/>
        <v>0</v>
      </c>
      <c r="U44" s="31">
        <f t="shared" si="20"/>
        <v>0</v>
      </c>
      <c r="V44" s="31">
        <f t="shared" si="3"/>
        <v>0</v>
      </c>
      <c r="W44" s="31">
        <v>0</v>
      </c>
      <c r="X44" s="31">
        <f t="shared" si="4"/>
        <v>0</v>
      </c>
      <c r="Y44" s="36">
        <f t="shared" si="5"/>
        <v>0</v>
      </c>
      <c r="AA44" s="69">
        <v>39</v>
      </c>
      <c r="AB44" s="31">
        <f t="shared" si="6"/>
        <v>0</v>
      </c>
      <c r="AC44" s="212">
        <f t="shared" si="41"/>
        <v>0</v>
      </c>
      <c r="AD44" s="99">
        <f t="shared" si="8"/>
        <v>0</v>
      </c>
      <c r="AE44" s="99">
        <f t="shared" si="9"/>
        <v>0</v>
      </c>
      <c r="AF44" s="197">
        <f t="shared" si="36"/>
        <v>0</v>
      </c>
      <c r="AG44" s="197">
        <f t="shared" si="37"/>
        <v>0</v>
      </c>
      <c r="AH44" s="197">
        <f t="shared" si="38"/>
        <v>0</v>
      </c>
      <c r="AI44" s="202">
        <f t="shared" si="39"/>
        <v>0</v>
      </c>
      <c r="AK44" s="69">
        <v>39</v>
      </c>
      <c r="AL44" s="31">
        <f t="shared" si="10"/>
        <v>0</v>
      </c>
      <c r="AM44" s="31">
        <f t="shared" si="11"/>
        <v>0</v>
      </c>
      <c r="AN44" s="31">
        <f t="shared" si="12"/>
        <v>0</v>
      </c>
      <c r="AO44" s="31">
        <f t="shared" si="13"/>
        <v>0</v>
      </c>
      <c r="AP44" s="31">
        <f t="shared" si="14"/>
        <v>0</v>
      </c>
      <c r="AQ44" s="197">
        <f t="shared" si="15"/>
        <v>0</v>
      </c>
      <c r="AR44" s="197">
        <f t="shared" si="16"/>
        <v>0</v>
      </c>
      <c r="AS44" s="197">
        <f t="shared" si="17"/>
        <v>0</v>
      </c>
      <c r="AT44" s="197">
        <f t="shared" si="18"/>
        <v>0</v>
      </c>
      <c r="AU44" s="31"/>
      <c r="AV44" s="31"/>
      <c r="AW44" s="31"/>
      <c r="AX44" s="31"/>
      <c r="AY44" s="74"/>
    </row>
    <row r="45" spans="2:51">
      <c r="B45" s="38">
        <f t="shared" si="34"/>
        <v>61</v>
      </c>
      <c r="C45" s="160">
        <f t="shared" si="40"/>
        <v>65</v>
      </c>
      <c r="D45" s="141">
        <f>D46+49</f>
        <v>1077</v>
      </c>
      <c r="E45" s="146">
        <f t="shared" si="32"/>
        <v>1.3</v>
      </c>
      <c r="F45" s="40">
        <f t="shared" si="42"/>
        <v>1400.1000000000001</v>
      </c>
      <c r="G45" s="49">
        <f t="shared" si="43"/>
        <v>35.425000000000011</v>
      </c>
      <c r="I45" s="53">
        <v>40</v>
      </c>
      <c r="J45" s="31">
        <f t="shared" si="21"/>
        <v>0</v>
      </c>
      <c r="K45" s="31">
        <f t="shared" si="22"/>
        <v>0</v>
      </c>
      <c r="L45" s="31">
        <f t="shared" si="23"/>
        <v>0</v>
      </c>
      <c r="M45" s="31">
        <f t="shared" si="24"/>
        <v>0</v>
      </c>
      <c r="N45" s="31">
        <f t="shared" si="0"/>
        <v>0</v>
      </c>
      <c r="O45" s="32">
        <f t="shared" si="1"/>
        <v>0</v>
      </c>
      <c r="P45" s="53">
        <v>40</v>
      </c>
      <c r="Q45" s="31">
        <f t="shared" si="19"/>
        <v>0</v>
      </c>
      <c r="R45" s="31">
        <f t="shared" si="25"/>
        <v>0</v>
      </c>
      <c r="S45" s="31">
        <f t="shared" si="26"/>
        <v>0</v>
      </c>
      <c r="T45" s="31">
        <f t="shared" si="2"/>
        <v>0</v>
      </c>
      <c r="U45" s="31">
        <f t="shared" si="20"/>
        <v>0</v>
      </c>
      <c r="V45" s="31">
        <f t="shared" si="3"/>
        <v>0</v>
      </c>
      <c r="W45" s="31">
        <v>0</v>
      </c>
      <c r="X45" s="31">
        <f t="shared" si="4"/>
        <v>0</v>
      </c>
      <c r="Y45" s="36">
        <f t="shared" si="5"/>
        <v>0</v>
      </c>
      <c r="AA45" s="69">
        <v>40</v>
      </c>
      <c r="AB45" s="31">
        <f t="shared" si="6"/>
        <v>0</v>
      </c>
      <c r="AC45" s="212">
        <f t="shared" si="41"/>
        <v>0</v>
      </c>
      <c r="AD45" s="99">
        <f t="shared" si="8"/>
        <v>0</v>
      </c>
      <c r="AE45" s="99">
        <f t="shared" si="9"/>
        <v>0</v>
      </c>
      <c r="AF45" s="197">
        <f t="shared" si="36"/>
        <v>0</v>
      </c>
      <c r="AG45" s="197">
        <f t="shared" si="37"/>
        <v>0</v>
      </c>
      <c r="AH45" s="197">
        <f t="shared" si="38"/>
        <v>0</v>
      </c>
      <c r="AI45" s="202">
        <f t="shared" si="39"/>
        <v>0</v>
      </c>
      <c r="AK45" s="69">
        <v>40</v>
      </c>
      <c r="AL45" s="31">
        <f t="shared" si="10"/>
        <v>0</v>
      </c>
      <c r="AM45" s="31">
        <f t="shared" si="11"/>
        <v>0</v>
      </c>
      <c r="AN45" s="31">
        <f t="shared" si="12"/>
        <v>0</v>
      </c>
      <c r="AO45" s="31">
        <f t="shared" si="13"/>
        <v>0</v>
      </c>
      <c r="AP45" s="31">
        <f t="shared" si="14"/>
        <v>0</v>
      </c>
      <c r="AQ45" s="197">
        <f t="shared" si="15"/>
        <v>0</v>
      </c>
      <c r="AR45" s="197">
        <f t="shared" si="16"/>
        <v>0</v>
      </c>
      <c r="AS45" s="197">
        <f t="shared" si="17"/>
        <v>0</v>
      </c>
      <c r="AT45" s="197">
        <f t="shared" si="18"/>
        <v>0</v>
      </c>
      <c r="AU45" s="31"/>
      <c r="AV45" s="31"/>
      <c r="AW45" s="31"/>
      <c r="AX45" s="31"/>
      <c r="AY45" s="74"/>
    </row>
    <row r="46" spans="2:51">
      <c r="B46" s="38">
        <f t="shared" si="34"/>
        <v>65</v>
      </c>
      <c r="C46" s="160">
        <f t="shared" si="40"/>
        <v>66</v>
      </c>
      <c r="D46" s="141">
        <v>1028</v>
      </c>
      <c r="E46" s="146">
        <f t="shared" si="32"/>
        <v>1.3</v>
      </c>
      <c r="F46" s="40">
        <f t="shared" si="42"/>
        <v>1336.4</v>
      </c>
      <c r="G46" s="49">
        <f t="shared" si="43"/>
        <v>-63.700000000000045</v>
      </c>
      <c r="I46" s="53">
        <v>41</v>
      </c>
      <c r="J46" s="31">
        <f t="shared" si="21"/>
        <v>0</v>
      </c>
      <c r="K46" s="31">
        <f t="shared" si="22"/>
        <v>0</v>
      </c>
      <c r="L46" s="31">
        <f t="shared" si="23"/>
        <v>0</v>
      </c>
      <c r="M46" s="31">
        <f t="shared" si="24"/>
        <v>0</v>
      </c>
      <c r="N46" s="31">
        <f t="shared" si="0"/>
        <v>0</v>
      </c>
      <c r="O46" s="32">
        <f t="shared" si="1"/>
        <v>0</v>
      </c>
      <c r="P46" s="53">
        <v>41</v>
      </c>
      <c r="Q46" s="31">
        <f t="shared" si="19"/>
        <v>0</v>
      </c>
      <c r="R46" s="31">
        <f t="shared" si="25"/>
        <v>0</v>
      </c>
      <c r="S46" s="31">
        <f t="shared" si="26"/>
        <v>0</v>
      </c>
      <c r="T46" s="31">
        <f t="shared" si="2"/>
        <v>0</v>
      </c>
      <c r="U46" s="31">
        <f t="shared" si="20"/>
        <v>0</v>
      </c>
      <c r="V46" s="31">
        <f t="shared" si="3"/>
        <v>0</v>
      </c>
      <c r="W46" s="31">
        <v>0</v>
      </c>
      <c r="X46" s="31">
        <f t="shared" si="4"/>
        <v>0</v>
      </c>
      <c r="Y46" s="36">
        <f t="shared" si="5"/>
        <v>0</v>
      </c>
      <c r="AA46" s="69">
        <v>41</v>
      </c>
      <c r="AB46" s="31">
        <f t="shared" si="6"/>
        <v>0</v>
      </c>
      <c r="AC46" s="212">
        <f t="shared" si="41"/>
        <v>0</v>
      </c>
      <c r="AD46" s="99">
        <f t="shared" si="8"/>
        <v>0</v>
      </c>
      <c r="AE46" s="99">
        <f t="shared" si="9"/>
        <v>0</v>
      </c>
      <c r="AF46" s="197">
        <f t="shared" si="36"/>
        <v>0</v>
      </c>
      <c r="AG46" s="197">
        <f t="shared" si="37"/>
        <v>0</v>
      </c>
      <c r="AH46" s="197">
        <f t="shared" si="38"/>
        <v>0</v>
      </c>
      <c r="AI46" s="202">
        <f t="shared" si="39"/>
        <v>0</v>
      </c>
      <c r="AK46" s="69">
        <v>41</v>
      </c>
      <c r="AL46" s="31">
        <f t="shared" si="10"/>
        <v>0</v>
      </c>
      <c r="AM46" s="31">
        <f t="shared" si="11"/>
        <v>0</v>
      </c>
      <c r="AN46" s="31">
        <f t="shared" si="12"/>
        <v>0</v>
      </c>
      <c r="AO46" s="31">
        <f t="shared" si="13"/>
        <v>0</v>
      </c>
      <c r="AP46" s="31">
        <f t="shared" si="14"/>
        <v>0</v>
      </c>
      <c r="AQ46" s="197">
        <f t="shared" si="15"/>
        <v>0</v>
      </c>
      <c r="AR46" s="197">
        <f t="shared" si="16"/>
        <v>0</v>
      </c>
      <c r="AS46" s="197">
        <f t="shared" si="17"/>
        <v>0</v>
      </c>
      <c r="AT46" s="197">
        <f t="shared" si="18"/>
        <v>0</v>
      </c>
      <c r="AU46" s="31"/>
      <c r="AV46" s="31"/>
      <c r="AW46" s="31"/>
      <c r="AX46" s="31"/>
      <c r="AY46" s="74"/>
    </row>
    <row r="47" spans="2:51">
      <c r="B47" s="38">
        <f t="shared" si="34"/>
        <v>66</v>
      </c>
      <c r="C47" s="160">
        <f t="shared" si="40"/>
        <v>70</v>
      </c>
      <c r="D47" s="141">
        <f>D48+44</f>
        <v>1120</v>
      </c>
      <c r="E47" s="146">
        <f t="shared" si="32"/>
        <v>1.3</v>
      </c>
      <c r="F47" s="40">
        <f t="shared" si="42"/>
        <v>1456</v>
      </c>
      <c r="G47" s="49">
        <f t="shared" si="43"/>
        <v>29.899999999999977</v>
      </c>
      <c r="I47" s="53">
        <v>42</v>
      </c>
      <c r="J47" s="31">
        <f t="shared" si="21"/>
        <v>0</v>
      </c>
      <c r="K47" s="31">
        <f t="shared" si="22"/>
        <v>0</v>
      </c>
      <c r="L47" s="31">
        <f t="shared" si="23"/>
        <v>0</v>
      </c>
      <c r="M47" s="31">
        <f t="shared" si="24"/>
        <v>0</v>
      </c>
      <c r="N47" s="31">
        <f t="shared" si="0"/>
        <v>0</v>
      </c>
      <c r="O47" s="32">
        <f t="shared" si="1"/>
        <v>0</v>
      </c>
      <c r="P47" s="53">
        <v>42</v>
      </c>
      <c r="Q47" s="31">
        <f t="shared" si="19"/>
        <v>0</v>
      </c>
      <c r="R47" s="31">
        <f t="shared" si="25"/>
        <v>0</v>
      </c>
      <c r="S47" s="31">
        <f t="shared" si="26"/>
        <v>0</v>
      </c>
      <c r="T47" s="31">
        <f t="shared" si="2"/>
        <v>0</v>
      </c>
      <c r="U47" s="31">
        <f t="shared" si="20"/>
        <v>0</v>
      </c>
      <c r="V47" s="31">
        <f t="shared" si="3"/>
        <v>0</v>
      </c>
      <c r="W47" s="31">
        <v>0</v>
      </c>
      <c r="X47" s="31">
        <f t="shared" si="4"/>
        <v>0</v>
      </c>
      <c r="Y47" s="36">
        <f t="shared" si="5"/>
        <v>0</v>
      </c>
      <c r="AA47" s="69">
        <v>42</v>
      </c>
      <c r="AB47" s="31">
        <f t="shared" si="6"/>
        <v>0</v>
      </c>
      <c r="AC47" s="212">
        <f t="shared" si="41"/>
        <v>0</v>
      </c>
      <c r="AD47" s="99">
        <f t="shared" si="8"/>
        <v>0</v>
      </c>
      <c r="AE47" s="99">
        <f t="shared" si="9"/>
        <v>0</v>
      </c>
      <c r="AF47" s="197">
        <f t="shared" si="36"/>
        <v>0</v>
      </c>
      <c r="AG47" s="197">
        <f t="shared" si="37"/>
        <v>0</v>
      </c>
      <c r="AH47" s="197">
        <f t="shared" si="38"/>
        <v>0</v>
      </c>
      <c r="AI47" s="202">
        <f t="shared" si="39"/>
        <v>0</v>
      </c>
      <c r="AK47" s="69">
        <v>42</v>
      </c>
      <c r="AL47" s="31">
        <f t="shared" si="10"/>
        <v>0</v>
      </c>
      <c r="AM47" s="31">
        <f t="shared" si="11"/>
        <v>0</v>
      </c>
      <c r="AN47" s="31">
        <f t="shared" si="12"/>
        <v>0</v>
      </c>
      <c r="AO47" s="31">
        <f t="shared" si="13"/>
        <v>0</v>
      </c>
      <c r="AP47" s="31">
        <f t="shared" si="14"/>
        <v>0</v>
      </c>
      <c r="AQ47" s="197">
        <f t="shared" si="15"/>
        <v>0</v>
      </c>
      <c r="AR47" s="197">
        <f t="shared" si="16"/>
        <v>0</v>
      </c>
      <c r="AS47" s="197">
        <f t="shared" si="17"/>
        <v>0</v>
      </c>
      <c r="AT47" s="197">
        <f t="shared" si="18"/>
        <v>0</v>
      </c>
      <c r="AU47" s="31"/>
      <c r="AV47" s="31"/>
      <c r="AW47" s="31"/>
      <c r="AX47" s="31"/>
      <c r="AY47" s="74"/>
    </row>
    <row r="48" spans="2:51">
      <c r="B48" s="38">
        <f t="shared" si="34"/>
        <v>70</v>
      </c>
      <c r="C48" s="160">
        <f t="shared" si="40"/>
        <v>71</v>
      </c>
      <c r="D48" s="141">
        <v>1076</v>
      </c>
      <c r="E48" s="146">
        <f t="shared" si="32"/>
        <v>1.3</v>
      </c>
      <c r="F48" s="40">
        <f t="shared" si="42"/>
        <v>1398.8</v>
      </c>
      <c r="G48" s="49">
        <f t="shared" si="43"/>
        <v>-57.200000000000045</v>
      </c>
      <c r="I48" s="53">
        <v>43</v>
      </c>
      <c r="J48" s="31">
        <f t="shared" si="21"/>
        <v>0</v>
      </c>
      <c r="K48" s="31">
        <f t="shared" si="22"/>
        <v>0</v>
      </c>
      <c r="L48" s="31">
        <f t="shared" si="23"/>
        <v>0</v>
      </c>
      <c r="M48" s="31">
        <f t="shared" si="24"/>
        <v>0</v>
      </c>
      <c r="N48" s="31">
        <f t="shared" si="0"/>
        <v>0</v>
      </c>
      <c r="O48" s="32">
        <f t="shared" si="1"/>
        <v>0</v>
      </c>
      <c r="P48" s="53">
        <v>43</v>
      </c>
      <c r="Q48" s="31">
        <f t="shared" si="19"/>
        <v>0</v>
      </c>
      <c r="R48" s="31">
        <f t="shared" si="25"/>
        <v>0</v>
      </c>
      <c r="S48" s="31">
        <f t="shared" si="26"/>
        <v>0</v>
      </c>
      <c r="T48" s="31">
        <f t="shared" si="2"/>
        <v>0</v>
      </c>
      <c r="U48" s="31">
        <f t="shared" si="20"/>
        <v>0</v>
      </c>
      <c r="V48" s="31">
        <f t="shared" si="3"/>
        <v>0</v>
      </c>
      <c r="W48" s="31">
        <v>0</v>
      </c>
      <c r="X48" s="31">
        <f t="shared" si="4"/>
        <v>0</v>
      </c>
      <c r="Y48" s="36">
        <f t="shared" si="5"/>
        <v>0</v>
      </c>
      <c r="AA48" s="69">
        <v>43</v>
      </c>
      <c r="AB48" s="31">
        <f t="shared" si="6"/>
        <v>0</v>
      </c>
      <c r="AC48" s="212">
        <f t="shared" si="41"/>
        <v>0</v>
      </c>
      <c r="AD48" s="99">
        <f t="shared" si="8"/>
        <v>0</v>
      </c>
      <c r="AE48" s="99">
        <f t="shared" si="9"/>
        <v>0</v>
      </c>
      <c r="AF48" s="197">
        <f t="shared" si="36"/>
        <v>0</v>
      </c>
      <c r="AG48" s="197">
        <f t="shared" si="37"/>
        <v>0</v>
      </c>
      <c r="AH48" s="197">
        <f t="shared" si="38"/>
        <v>0</v>
      </c>
      <c r="AI48" s="202">
        <f t="shared" si="39"/>
        <v>0</v>
      </c>
      <c r="AK48" s="69">
        <v>43</v>
      </c>
      <c r="AL48" s="31">
        <f t="shared" si="10"/>
        <v>0</v>
      </c>
      <c r="AM48" s="31">
        <f t="shared" si="11"/>
        <v>0</v>
      </c>
      <c r="AN48" s="31">
        <f t="shared" si="12"/>
        <v>0</v>
      </c>
      <c r="AO48" s="31">
        <f t="shared" si="13"/>
        <v>0</v>
      </c>
      <c r="AP48" s="31">
        <f t="shared" si="14"/>
        <v>0</v>
      </c>
      <c r="AQ48" s="197">
        <f t="shared" si="15"/>
        <v>0</v>
      </c>
      <c r="AR48" s="197">
        <f t="shared" si="16"/>
        <v>0</v>
      </c>
      <c r="AS48" s="197">
        <f t="shared" si="17"/>
        <v>0</v>
      </c>
      <c r="AT48" s="197">
        <f t="shared" si="18"/>
        <v>0</v>
      </c>
      <c r="AU48" s="31"/>
      <c r="AV48" s="31"/>
      <c r="AW48" s="31"/>
      <c r="AX48" s="31"/>
      <c r="AY48" s="74"/>
    </row>
    <row r="49" spans="2:51">
      <c r="B49" s="38">
        <f t="shared" si="34"/>
        <v>71</v>
      </c>
      <c r="C49" s="160">
        <f t="shared" si="40"/>
        <v>75</v>
      </c>
      <c r="D49" s="141">
        <f>D50+40</f>
        <v>1151</v>
      </c>
      <c r="E49" s="146">
        <f t="shared" si="32"/>
        <v>1.3</v>
      </c>
      <c r="F49" s="40">
        <f t="shared" si="42"/>
        <v>1496.3</v>
      </c>
      <c r="G49" s="49">
        <f t="shared" si="43"/>
        <v>24.375</v>
      </c>
      <c r="I49" s="53">
        <v>44</v>
      </c>
      <c r="J49" s="31">
        <f t="shared" si="21"/>
        <v>0</v>
      </c>
      <c r="K49" s="31">
        <f t="shared" si="22"/>
        <v>0</v>
      </c>
      <c r="L49" s="31">
        <f t="shared" si="23"/>
        <v>0</v>
      </c>
      <c r="M49" s="31">
        <f t="shared" si="24"/>
        <v>0</v>
      </c>
      <c r="N49" s="31">
        <f t="shared" si="0"/>
        <v>0</v>
      </c>
      <c r="O49" s="32">
        <f t="shared" si="1"/>
        <v>0</v>
      </c>
      <c r="P49" s="53">
        <v>44</v>
      </c>
      <c r="Q49" s="31">
        <f t="shared" si="19"/>
        <v>0</v>
      </c>
      <c r="R49" s="31">
        <f t="shared" si="25"/>
        <v>0</v>
      </c>
      <c r="S49" s="31">
        <f t="shared" si="26"/>
        <v>0</v>
      </c>
      <c r="T49" s="31">
        <f t="shared" si="2"/>
        <v>0</v>
      </c>
      <c r="U49" s="31">
        <f t="shared" si="20"/>
        <v>0</v>
      </c>
      <c r="V49" s="31">
        <f t="shared" si="3"/>
        <v>0</v>
      </c>
      <c r="W49" s="31">
        <v>0</v>
      </c>
      <c r="X49" s="31">
        <f t="shared" si="4"/>
        <v>0</v>
      </c>
      <c r="Y49" s="36">
        <f t="shared" si="5"/>
        <v>0</v>
      </c>
      <c r="AA49" s="69">
        <v>44</v>
      </c>
      <c r="AB49" s="31">
        <f t="shared" si="6"/>
        <v>0</v>
      </c>
      <c r="AC49" s="212">
        <f t="shared" si="41"/>
        <v>0</v>
      </c>
      <c r="AD49" s="99">
        <f t="shared" si="8"/>
        <v>0</v>
      </c>
      <c r="AE49" s="99">
        <f t="shared" si="9"/>
        <v>0</v>
      </c>
      <c r="AF49" s="197">
        <f t="shared" si="36"/>
        <v>0</v>
      </c>
      <c r="AG49" s="197">
        <f t="shared" si="37"/>
        <v>0</v>
      </c>
      <c r="AH49" s="197">
        <f t="shared" si="38"/>
        <v>0</v>
      </c>
      <c r="AI49" s="202">
        <f t="shared" si="39"/>
        <v>0</v>
      </c>
      <c r="AK49" s="69">
        <v>44</v>
      </c>
      <c r="AL49" s="31">
        <f t="shared" si="10"/>
        <v>0</v>
      </c>
      <c r="AM49" s="31">
        <f t="shared" si="11"/>
        <v>0</v>
      </c>
      <c r="AN49" s="31">
        <f t="shared" si="12"/>
        <v>0</v>
      </c>
      <c r="AO49" s="31">
        <f t="shared" si="13"/>
        <v>0</v>
      </c>
      <c r="AP49" s="31">
        <f t="shared" si="14"/>
        <v>0</v>
      </c>
      <c r="AQ49" s="197">
        <f t="shared" si="15"/>
        <v>0</v>
      </c>
      <c r="AR49" s="197">
        <f t="shared" si="16"/>
        <v>0</v>
      </c>
      <c r="AS49" s="197">
        <f t="shared" si="17"/>
        <v>0</v>
      </c>
      <c r="AT49" s="197">
        <f t="shared" si="18"/>
        <v>0</v>
      </c>
      <c r="AU49" s="31"/>
      <c r="AV49" s="31"/>
      <c r="AW49" s="31"/>
      <c r="AX49" s="31"/>
      <c r="AY49" s="74"/>
    </row>
    <row r="50" spans="2:51">
      <c r="B50" s="38">
        <f t="shared" si="34"/>
        <v>75</v>
      </c>
      <c r="C50" s="160">
        <f t="shared" si="40"/>
        <v>76</v>
      </c>
      <c r="D50" s="141">
        <v>1111</v>
      </c>
      <c r="E50" s="146">
        <f t="shared" si="32"/>
        <v>1.3</v>
      </c>
      <c r="F50" s="40">
        <f t="shared" si="42"/>
        <v>1444.3</v>
      </c>
      <c r="G50" s="49">
        <f t="shared" si="43"/>
        <v>-52</v>
      </c>
      <c r="I50" s="53">
        <v>45</v>
      </c>
      <c r="J50" s="31">
        <f t="shared" si="21"/>
        <v>0</v>
      </c>
      <c r="K50" s="31">
        <f t="shared" si="22"/>
        <v>0</v>
      </c>
      <c r="L50" s="31">
        <f t="shared" si="23"/>
        <v>0</v>
      </c>
      <c r="M50" s="31">
        <f t="shared" si="24"/>
        <v>0</v>
      </c>
      <c r="N50" s="31">
        <f t="shared" si="0"/>
        <v>0</v>
      </c>
      <c r="O50" s="32">
        <f t="shared" si="1"/>
        <v>0</v>
      </c>
      <c r="P50" s="53">
        <v>45</v>
      </c>
      <c r="Q50" s="31">
        <f t="shared" si="19"/>
        <v>0</v>
      </c>
      <c r="R50" s="31">
        <f t="shared" si="25"/>
        <v>0</v>
      </c>
      <c r="S50" s="31">
        <f t="shared" si="26"/>
        <v>0</v>
      </c>
      <c r="T50" s="31">
        <f t="shared" si="2"/>
        <v>0</v>
      </c>
      <c r="U50" s="31">
        <f t="shared" si="20"/>
        <v>0</v>
      </c>
      <c r="V50" s="31">
        <f t="shared" si="3"/>
        <v>0</v>
      </c>
      <c r="W50" s="31">
        <v>0</v>
      </c>
      <c r="X50" s="31">
        <f t="shared" si="4"/>
        <v>0</v>
      </c>
      <c r="Y50" s="36">
        <f t="shared" si="5"/>
        <v>0</v>
      </c>
      <c r="AA50" s="69">
        <v>45</v>
      </c>
      <c r="AB50" s="31">
        <f t="shared" si="6"/>
        <v>0</v>
      </c>
      <c r="AC50" s="212">
        <f t="shared" si="41"/>
        <v>0</v>
      </c>
      <c r="AD50" s="99">
        <f t="shared" si="8"/>
        <v>0</v>
      </c>
      <c r="AE50" s="99">
        <f t="shared" si="9"/>
        <v>0</v>
      </c>
      <c r="AF50" s="197">
        <f t="shared" si="36"/>
        <v>0</v>
      </c>
      <c r="AG50" s="197">
        <f t="shared" si="37"/>
        <v>0</v>
      </c>
      <c r="AH50" s="197">
        <f t="shared" si="38"/>
        <v>0</v>
      </c>
      <c r="AI50" s="202">
        <f t="shared" si="39"/>
        <v>0</v>
      </c>
      <c r="AK50" s="69">
        <v>45</v>
      </c>
      <c r="AL50" s="31">
        <f t="shared" si="10"/>
        <v>0</v>
      </c>
      <c r="AM50" s="31">
        <f t="shared" si="11"/>
        <v>0</v>
      </c>
      <c r="AN50" s="31">
        <f t="shared" si="12"/>
        <v>0</v>
      </c>
      <c r="AO50" s="31">
        <f t="shared" si="13"/>
        <v>0</v>
      </c>
      <c r="AP50" s="31">
        <f t="shared" si="14"/>
        <v>0</v>
      </c>
      <c r="AQ50" s="197">
        <f t="shared" si="15"/>
        <v>0</v>
      </c>
      <c r="AR50" s="197">
        <f t="shared" si="16"/>
        <v>0</v>
      </c>
      <c r="AS50" s="197">
        <f t="shared" si="17"/>
        <v>0</v>
      </c>
      <c r="AT50" s="197">
        <f t="shared" si="18"/>
        <v>0</v>
      </c>
      <c r="AU50" s="31"/>
      <c r="AV50" s="31"/>
      <c r="AW50" s="31"/>
      <c r="AX50" s="31"/>
      <c r="AY50" s="74"/>
    </row>
    <row r="51" spans="2:51">
      <c r="B51" s="38">
        <f t="shared" si="34"/>
        <v>76</v>
      </c>
      <c r="C51" s="160">
        <f t="shared" si="40"/>
        <v>80</v>
      </c>
      <c r="D51" s="141">
        <f>D52+35</f>
        <v>1170</v>
      </c>
      <c r="E51" s="146">
        <f t="shared" si="32"/>
        <v>1.3</v>
      </c>
      <c r="F51" s="40">
        <f t="shared" si="42"/>
        <v>1521</v>
      </c>
      <c r="G51" s="49">
        <f t="shared" si="43"/>
        <v>19.175000000000011</v>
      </c>
      <c r="I51" s="53">
        <v>46</v>
      </c>
      <c r="J51" s="31">
        <f t="shared" si="21"/>
        <v>0</v>
      </c>
      <c r="K51" s="31">
        <f t="shared" si="22"/>
        <v>0</v>
      </c>
      <c r="L51" s="31">
        <f t="shared" si="23"/>
        <v>0</v>
      </c>
      <c r="M51" s="31">
        <f t="shared" si="24"/>
        <v>0</v>
      </c>
      <c r="N51" s="31">
        <f t="shared" si="0"/>
        <v>0</v>
      </c>
      <c r="O51" s="32">
        <f t="shared" si="1"/>
        <v>0</v>
      </c>
      <c r="P51" s="53">
        <v>46</v>
      </c>
      <c r="Q51" s="31">
        <f t="shared" si="19"/>
        <v>0</v>
      </c>
      <c r="R51" s="31">
        <f t="shared" si="25"/>
        <v>0</v>
      </c>
      <c r="S51" s="31">
        <f t="shared" si="26"/>
        <v>0</v>
      </c>
      <c r="T51" s="31">
        <f t="shared" si="2"/>
        <v>0</v>
      </c>
      <c r="U51" s="31">
        <f t="shared" si="20"/>
        <v>0</v>
      </c>
      <c r="V51" s="31">
        <f t="shared" si="3"/>
        <v>0</v>
      </c>
      <c r="W51" s="31">
        <v>0</v>
      </c>
      <c r="X51" s="31">
        <f t="shared" si="4"/>
        <v>0</v>
      </c>
      <c r="Y51" s="36">
        <f t="shared" si="5"/>
        <v>0</v>
      </c>
      <c r="AA51" s="69">
        <v>46</v>
      </c>
      <c r="AB51" s="31">
        <f t="shared" si="6"/>
        <v>0</v>
      </c>
      <c r="AC51" s="212">
        <f t="shared" si="41"/>
        <v>0</v>
      </c>
      <c r="AD51" s="99">
        <f t="shared" si="8"/>
        <v>0</v>
      </c>
      <c r="AE51" s="99">
        <f t="shared" si="9"/>
        <v>0</v>
      </c>
      <c r="AF51" s="197">
        <f t="shared" si="36"/>
        <v>0</v>
      </c>
      <c r="AG51" s="197">
        <f t="shared" si="37"/>
        <v>0</v>
      </c>
      <c r="AH51" s="197">
        <f t="shared" si="38"/>
        <v>0</v>
      </c>
      <c r="AI51" s="202">
        <f t="shared" si="39"/>
        <v>0</v>
      </c>
      <c r="AK51" s="69">
        <v>46</v>
      </c>
      <c r="AL51" s="31">
        <f t="shared" si="10"/>
        <v>0</v>
      </c>
      <c r="AM51" s="31">
        <f t="shared" si="11"/>
        <v>0</v>
      </c>
      <c r="AN51" s="31">
        <f t="shared" si="12"/>
        <v>0</v>
      </c>
      <c r="AO51" s="31">
        <f t="shared" si="13"/>
        <v>0</v>
      </c>
      <c r="AP51" s="31">
        <f t="shared" si="14"/>
        <v>0</v>
      </c>
      <c r="AQ51" s="197">
        <f t="shared" si="15"/>
        <v>0</v>
      </c>
      <c r="AR51" s="197">
        <f t="shared" si="16"/>
        <v>0</v>
      </c>
      <c r="AS51" s="197">
        <f t="shared" si="17"/>
        <v>0</v>
      </c>
      <c r="AT51" s="197">
        <f t="shared" si="18"/>
        <v>0</v>
      </c>
      <c r="AU51" s="31"/>
      <c r="AV51" s="31"/>
      <c r="AW51" s="31"/>
      <c r="AX51" s="31"/>
      <c r="AY51" s="74"/>
    </row>
    <row r="52" spans="2:51">
      <c r="B52" s="38">
        <f t="shared" si="34"/>
        <v>80</v>
      </c>
      <c r="C52" s="160">
        <f t="shared" si="40"/>
        <v>81</v>
      </c>
      <c r="D52" s="141">
        <v>1135</v>
      </c>
      <c r="E52" s="146">
        <f t="shared" si="32"/>
        <v>1.3</v>
      </c>
      <c r="F52" s="40">
        <f t="shared" si="42"/>
        <v>1475.5</v>
      </c>
      <c r="G52" s="49">
        <f t="shared" si="43"/>
        <v>-45.5</v>
      </c>
      <c r="I52" s="53">
        <v>47</v>
      </c>
      <c r="J52" s="31">
        <f t="shared" si="21"/>
        <v>0</v>
      </c>
      <c r="K52" s="31">
        <f t="shared" si="22"/>
        <v>0</v>
      </c>
      <c r="L52" s="31">
        <f t="shared" si="23"/>
        <v>0</v>
      </c>
      <c r="M52" s="31">
        <f t="shared" si="24"/>
        <v>0</v>
      </c>
      <c r="N52" s="31">
        <f t="shared" si="0"/>
        <v>0</v>
      </c>
      <c r="O52" s="32">
        <f t="shared" si="1"/>
        <v>0</v>
      </c>
      <c r="P52" s="53">
        <v>47</v>
      </c>
      <c r="Q52" s="31">
        <f t="shared" si="19"/>
        <v>0</v>
      </c>
      <c r="R52" s="31">
        <f t="shared" si="25"/>
        <v>0</v>
      </c>
      <c r="S52" s="31">
        <f t="shared" si="26"/>
        <v>0</v>
      </c>
      <c r="T52" s="31">
        <f t="shared" si="2"/>
        <v>0</v>
      </c>
      <c r="U52" s="31">
        <f t="shared" si="20"/>
        <v>0</v>
      </c>
      <c r="V52" s="31">
        <f t="shared" si="3"/>
        <v>0</v>
      </c>
      <c r="W52" s="31">
        <v>0</v>
      </c>
      <c r="X52" s="31">
        <f t="shared" si="4"/>
        <v>0</v>
      </c>
      <c r="Y52" s="36">
        <f t="shared" si="5"/>
        <v>0</v>
      </c>
      <c r="AA52" s="69">
        <v>47</v>
      </c>
      <c r="AB52" s="31">
        <f t="shared" si="6"/>
        <v>0</v>
      </c>
      <c r="AC52" s="212">
        <f t="shared" si="41"/>
        <v>0</v>
      </c>
      <c r="AD52" s="99">
        <f t="shared" si="8"/>
        <v>0</v>
      </c>
      <c r="AE52" s="99">
        <f t="shared" si="9"/>
        <v>0</v>
      </c>
      <c r="AF52" s="197">
        <f t="shared" si="36"/>
        <v>0</v>
      </c>
      <c r="AG52" s="197">
        <f t="shared" si="37"/>
        <v>0</v>
      </c>
      <c r="AH52" s="197">
        <f t="shared" si="38"/>
        <v>0</v>
      </c>
      <c r="AI52" s="202">
        <f t="shared" si="39"/>
        <v>0</v>
      </c>
      <c r="AK52" s="69">
        <v>47</v>
      </c>
      <c r="AL52" s="31">
        <f t="shared" si="10"/>
        <v>0</v>
      </c>
      <c r="AM52" s="31">
        <f t="shared" si="11"/>
        <v>0</v>
      </c>
      <c r="AN52" s="31">
        <f t="shared" si="12"/>
        <v>0</v>
      </c>
      <c r="AO52" s="31">
        <f t="shared" si="13"/>
        <v>0</v>
      </c>
      <c r="AP52" s="31">
        <f t="shared" si="14"/>
        <v>0</v>
      </c>
      <c r="AQ52" s="197">
        <f t="shared" si="15"/>
        <v>0</v>
      </c>
      <c r="AR52" s="197">
        <f t="shared" si="16"/>
        <v>0</v>
      </c>
      <c r="AS52" s="197">
        <f t="shared" si="17"/>
        <v>0</v>
      </c>
      <c r="AT52" s="197">
        <f t="shared" si="18"/>
        <v>0</v>
      </c>
      <c r="AU52" s="31"/>
      <c r="AV52" s="31"/>
      <c r="AW52" s="31"/>
      <c r="AX52" s="31"/>
      <c r="AY52" s="74"/>
    </row>
    <row r="53" spans="2:51">
      <c r="B53" s="38"/>
      <c r="C53" s="160"/>
      <c r="D53" s="141"/>
      <c r="E53" s="146"/>
      <c r="F53" s="40"/>
      <c r="G53" s="49"/>
      <c r="I53" s="53">
        <v>48</v>
      </c>
      <c r="J53" s="31">
        <f t="shared" si="21"/>
        <v>0</v>
      </c>
      <c r="K53" s="31">
        <f t="shared" si="22"/>
        <v>0</v>
      </c>
      <c r="L53" s="31">
        <f t="shared" si="23"/>
        <v>0</v>
      </c>
      <c r="M53" s="31">
        <f t="shared" si="24"/>
        <v>0</v>
      </c>
      <c r="N53" s="31">
        <f t="shared" si="0"/>
        <v>0</v>
      </c>
      <c r="O53" s="32">
        <f t="shared" si="1"/>
        <v>0</v>
      </c>
      <c r="P53" s="53">
        <v>48</v>
      </c>
      <c r="Q53" s="31">
        <f t="shared" si="19"/>
        <v>0</v>
      </c>
      <c r="R53" s="31">
        <f t="shared" si="25"/>
        <v>0</v>
      </c>
      <c r="S53" s="31">
        <f t="shared" si="26"/>
        <v>0</v>
      </c>
      <c r="T53" s="31">
        <f t="shared" si="2"/>
        <v>0</v>
      </c>
      <c r="U53" s="31">
        <f t="shared" si="20"/>
        <v>0</v>
      </c>
      <c r="V53" s="31">
        <f t="shared" si="3"/>
        <v>0</v>
      </c>
      <c r="W53" s="31">
        <v>0</v>
      </c>
      <c r="X53" s="31">
        <f t="shared" si="4"/>
        <v>0</v>
      </c>
      <c r="Y53" s="36">
        <f t="shared" si="5"/>
        <v>0</v>
      </c>
      <c r="AA53" s="69">
        <v>48</v>
      </c>
      <c r="AB53" s="31">
        <f t="shared" si="6"/>
        <v>0</v>
      </c>
      <c r="AC53" s="212">
        <f t="shared" si="41"/>
        <v>0</v>
      </c>
      <c r="AD53" s="99">
        <f t="shared" si="8"/>
        <v>0</v>
      </c>
      <c r="AE53" s="99">
        <f t="shared" si="9"/>
        <v>0</v>
      </c>
      <c r="AF53" s="197">
        <f t="shared" si="36"/>
        <v>0</v>
      </c>
      <c r="AG53" s="197">
        <f t="shared" si="37"/>
        <v>0</v>
      </c>
      <c r="AH53" s="197">
        <f t="shared" si="38"/>
        <v>0</v>
      </c>
      <c r="AI53" s="202">
        <f t="shared" si="39"/>
        <v>0</v>
      </c>
      <c r="AK53" s="69">
        <v>48</v>
      </c>
      <c r="AL53" s="31">
        <f t="shared" si="10"/>
        <v>0</v>
      </c>
      <c r="AM53" s="31">
        <f t="shared" si="11"/>
        <v>0</v>
      </c>
      <c r="AN53" s="31">
        <f t="shared" si="12"/>
        <v>0</v>
      </c>
      <c r="AO53" s="31">
        <f t="shared" si="13"/>
        <v>0</v>
      </c>
      <c r="AP53" s="31">
        <f t="shared" si="14"/>
        <v>0</v>
      </c>
      <c r="AQ53" s="197">
        <f t="shared" si="15"/>
        <v>0</v>
      </c>
      <c r="AR53" s="197">
        <f t="shared" si="16"/>
        <v>0</v>
      </c>
      <c r="AS53" s="197">
        <f t="shared" si="17"/>
        <v>0</v>
      </c>
      <c r="AT53" s="197">
        <f t="shared" si="18"/>
        <v>0</v>
      </c>
      <c r="AU53" s="31"/>
      <c r="AV53" s="31"/>
      <c r="AW53" s="31"/>
      <c r="AX53" s="31"/>
      <c r="AY53" s="74"/>
    </row>
    <row r="54" spans="2:51">
      <c r="B54" s="38"/>
      <c r="C54" s="160"/>
      <c r="D54" s="141"/>
      <c r="E54" s="146"/>
      <c r="F54" s="40"/>
      <c r="G54" s="49"/>
      <c r="I54" s="53">
        <v>49</v>
      </c>
      <c r="J54" s="31">
        <f t="shared" si="21"/>
        <v>0</v>
      </c>
      <c r="K54" s="31">
        <f t="shared" si="22"/>
        <v>0</v>
      </c>
      <c r="L54" s="31">
        <f t="shared" si="23"/>
        <v>0</v>
      </c>
      <c r="M54" s="31">
        <f t="shared" si="24"/>
        <v>0</v>
      </c>
      <c r="N54" s="31">
        <f t="shared" si="0"/>
        <v>0</v>
      </c>
      <c r="O54" s="32">
        <f t="shared" si="1"/>
        <v>0</v>
      </c>
      <c r="P54" s="53">
        <v>49</v>
      </c>
      <c r="Q54" s="31">
        <f t="shared" si="19"/>
        <v>0</v>
      </c>
      <c r="R54" s="31">
        <f t="shared" si="25"/>
        <v>0</v>
      </c>
      <c r="S54" s="31">
        <f t="shared" si="26"/>
        <v>0</v>
      </c>
      <c r="T54" s="31">
        <f t="shared" si="2"/>
        <v>0</v>
      </c>
      <c r="U54" s="31">
        <f t="shared" si="20"/>
        <v>0</v>
      </c>
      <c r="V54" s="31">
        <f t="shared" si="3"/>
        <v>0</v>
      </c>
      <c r="W54" s="31">
        <v>0</v>
      </c>
      <c r="X54" s="31">
        <f t="shared" si="4"/>
        <v>0</v>
      </c>
      <c r="Y54" s="36">
        <f t="shared" si="5"/>
        <v>0</v>
      </c>
      <c r="AA54" s="69">
        <v>49</v>
      </c>
      <c r="AB54" s="31">
        <f t="shared" si="6"/>
        <v>0</v>
      </c>
      <c r="AC54" s="212">
        <f t="shared" si="41"/>
        <v>0</v>
      </c>
      <c r="AD54" s="99">
        <f t="shared" si="8"/>
        <v>0</v>
      </c>
      <c r="AE54" s="99">
        <f t="shared" si="9"/>
        <v>0</v>
      </c>
      <c r="AF54" s="197">
        <f t="shared" si="36"/>
        <v>0</v>
      </c>
      <c r="AG54" s="197">
        <f t="shared" si="37"/>
        <v>0</v>
      </c>
      <c r="AH54" s="197">
        <f t="shared" si="38"/>
        <v>0</v>
      </c>
      <c r="AI54" s="202">
        <f t="shared" si="39"/>
        <v>0</v>
      </c>
      <c r="AK54" s="69">
        <v>49</v>
      </c>
      <c r="AL54" s="31">
        <f t="shared" si="10"/>
        <v>0</v>
      </c>
      <c r="AM54" s="31">
        <f t="shared" si="11"/>
        <v>0</v>
      </c>
      <c r="AN54" s="31">
        <f t="shared" si="12"/>
        <v>0</v>
      </c>
      <c r="AO54" s="31">
        <f t="shared" si="13"/>
        <v>0</v>
      </c>
      <c r="AP54" s="31">
        <f t="shared" si="14"/>
        <v>0</v>
      </c>
      <c r="AQ54" s="197">
        <f t="shared" si="15"/>
        <v>0</v>
      </c>
      <c r="AR54" s="197">
        <f t="shared" si="16"/>
        <v>0</v>
      </c>
      <c r="AS54" s="197">
        <f t="shared" si="17"/>
        <v>0</v>
      </c>
      <c r="AT54" s="197">
        <f t="shared" si="18"/>
        <v>0</v>
      </c>
      <c r="AU54" s="31"/>
      <c r="AV54" s="31"/>
      <c r="AW54" s="31"/>
      <c r="AX54" s="31"/>
      <c r="AY54" s="74"/>
    </row>
    <row r="55" spans="2:51">
      <c r="B55" s="38"/>
      <c r="C55" s="160"/>
      <c r="D55" s="141"/>
      <c r="E55" s="146"/>
      <c r="F55" s="40"/>
      <c r="G55" s="49"/>
      <c r="I55" s="53">
        <v>50</v>
      </c>
      <c r="J55" s="31">
        <f t="shared" si="21"/>
        <v>0</v>
      </c>
      <c r="K55" s="31">
        <f t="shared" si="22"/>
        <v>0</v>
      </c>
      <c r="L55" s="31">
        <f t="shared" si="23"/>
        <v>0</v>
      </c>
      <c r="M55" s="31">
        <f t="shared" si="24"/>
        <v>0</v>
      </c>
      <c r="N55" s="31">
        <f t="shared" si="0"/>
        <v>0</v>
      </c>
      <c r="O55" s="32">
        <f t="shared" si="1"/>
        <v>0</v>
      </c>
      <c r="P55" s="53">
        <v>50</v>
      </c>
      <c r="Q55" s="31">
        <f t="shared" si="19"/>
        <v>0</v>
      </c>
      <c r="R55" s="31">
        <f t="shared" si="25"/>
        <v>0</v>
      </c>
      <c r="S55" s="31">
        <f t="shared" si="26"/>
        <v>0</v>
      </c>
      <c r="T55" s="31">
        <f t="shared" si="2"/>
        <v>0</v>
      </c>
      <c r="U55" s="31">
        <f t="shared" si="20"/>
        <v>0</v>
      </c>
      <c r="V55" s="31">
        <f t="shared" si="3"/>
        <v>0</v>
      </c>
      <c r="W55" s="31">
        <v>0</v>
      </c>
      <c r="X55" s="31">
        <f t="shared" si="4"/>
        <v>0</v>
      </c>
      <c r="Y55" s="36">
        <f t="shared" si="5"/>
        <v>0</v>
      </c>
      <c r="AA55" s="69">
        <v>50</v>
      </c>
      <c r="AB55" s="31">
        <f t="shared" si="6"/>
        <v>0</v>
      </c>
      <c r="AC55" s="212">
        <f t="shared" si="41"/>
        <v>0</v>
      </c>
      <c r="AD55" s="99">
        <f t="shared" si="8"/>
        <v>0</v>
      </c>
      <c r="AE55" s="99">
        <f t="shared" si="9"/>
        <v>0</v>
      </c>
      <c r="AF55" s="197">
        <f t="shared" si="36"/>
        <v>0</v>
      </c>
      <c r="AG55" s="197">
        <f t="shared" si="37"/>
        <v>0</v>
      </c>
      <c r="AH55" s="197">
        <f t="shared" si="38"/>
        <v>0</v>
      </c>
      <c r="AI55" s="202">
        <f t="shared" si="39"/>
        <v>0</v>
      </c>
      <c r="AK55" s="69">
        <v>50</v>
      </c>
      <c r="AL55" s="31">
        <f t="shared" si="10"/>
        <v>0</v>
      </c>
      <c r="AM55" s="31">
        <f t="shared" si="11"/>
        <v>0</v>
      </c>
      <c r="AN55" s="31">
        <f t="shared" si="12"/>
        <v>0</v>
      </c>
      <c r="AO55" s="31">
        <f t="shared" si="13"/>
        <v>0</v>
      </c>
      <c r="AP55" s="31">
        <f t="shared" si="14"/>
        <v>0</v>
      </c>
      <c r="AQ55" s="197">
        <f t="shared" si="15"/>
        <v>0</v>
      </c>
      <c r="AR55" s="197">
        <f t="shared" si="16"/>
        <v>0</v>
      </c>
      <c r="AS55" s="197">
        <f t="shared" si="17"/>
        <v>0</v>
      </c>
      <c r="AT55" s="197">
        <f t="shared" si="18"/>
        <v>0</v>
      </c>
      <c r="AU55" s="31"/>
      <c r="AV55" s="31"/>
      <c r="AW55" s="31"/>
      <c r="AX55" s="31"/>
      <c r="AY55" s="74"/>
    </row>
    <row r="56" spans="2:51">
      <c r="B56" s="38"/>
      <c r="C56" s="160"/>
      <c r="D56" s="141"/>
      <c r="E56" s="146"/>
      <c r="F56" s="40"/>
      <c r="G56" s="49"/>
      <c r="I56" s="53">
        <v>51</v>
      </c>
      <c r="J56" s="31">
        <f t="shared" si="21"/>
        <v>0</v>
      </c>
      <c r="K56" s="31">
        <f t="shared" si="22"/>
        <v>0</v>
      </c>
      <c r="L56" s="31">
        <f t="shared" si="23"/>
        <v>0</v>
      </c>
      <c r="M56" s="31">
        <f t="shared" si="24"/>
        <v>0</v>
      </c>
      <c r="N56" s="31">
        <f t="shared" si="0"/>
        <v>0</v>
      </c>
      <c r="O56" s="32">
        <f t="shared" si="1"/>
        <v>0</v>
      </c>
      <c r="P56" s="53">
        <v>51</v>
      </c>
      <c r="Q56" s="31">
        <f t="shared" si="19"/>
        <v>0</v>
      </c>
      <c r="R56" s="31">
        <f t="shared" si="25"/>
        <v>0</v>
      </c>
      <c r="S56" s="31">
        <f t="shared" si="26"/>
        <v>0</v>
      </c>
      <c r="T56" s="31">
        <f t="shared" si="2"/>
        <v>0</v>
      </c>
      <c r="U56" s="31">
        <f t="shared" si="20"/>
        <v>0</v>
      </c>
      <c r="V56" s="31">
        <f t="shared" si="3"/>
        <v>0</v>
      </c>
      <c r="W56" s="31">
        <v>0</v>
      </c>
      <c r="X56" s="31">
        <f t="shared" si="4"/>
        <v>0</v>
      </c>
      <c r="Y56" s="36">
        <f t="shared" si="5"/>
        <v>0</v>
      </c>
      <c r="AA56" s="69">
        <v>51</v>
      </c>
      <c r="AB56" s="31">
        <f t="shared" si="6"/>
        <v>0</v>
      </c>
      <c r="AC56" s="212">
        <f t="shared" si="41"/>
        <v>0</v>
      </c>
      <c r="AD56" s="99">
        <f t="shared" si="8"/>
        <v>0</v>
      </c>
      <c r="AE56" s="99">
        <f t="shared" si="9"/>
        <v>0</v>
      </c>
      <c r="AF56" s="197">
        <f t="shared" si="36"/>
        <v>0</v>
      </c>
      <c r="AG56" s="197">
        <f t="shared" si="37"/>
        <v>0</v>
      </c>
      <c r="AH56" s="197">
        <f t="shared" si="38"/>
        <v>0</v>
      </c>
      <c r="AI56" s="202">
        <f t="shared" si="39"/>
        <v>0</v>
      </c>
      <c r="AK56" s="69">
        <v>51</v>
      </c>
      <c r="AL56" s="31">
        <f t="shared" si="10"/>
        <v>0</v>
      </c>
      <c r="AM56" s="31">
        <f t="shared" si="11"/>
        <v>0</v>
      </c>
      <c r="AN56" s="31">
        <f t="shared" si="12"/>
        <v>0</v>
      </c>
      <c r="AO56" s="31">
        <f t="shared" si="13"/>
        <v>0</v>
      </c>
      <c r="AP56" s="31">
        <f t="shared" si="14"/>
        <v>0</v>
      </c>
      <c r="AQ56" s="197">
        <f t="shared" si="15"/>
        <v>0</v>
      </c>
      <c r="AR56" s="197">
        <f t="shared" si="16"/>
        <v>0</v>
      </c>
      <c r="AS56" s="197">
        <f t="shared" si="17"/>
        <v>0</v>
      </c>
      <c r="AT56" s="197">
        <f t="shared" si="18"/>
        <v>0</v>
      </c>
      <c r="AU56" s="31"/>
      <c r="AV56" s="31"/>
      <c r="AW56" s="31"/>
      <c r="AX56" s="31"/>
      <c r="AY56" s="74"/>
    </row>
    <row r="57" spans="2:51">
      <c r="B57" s="38"/>
      <c r="C57" s="160"/>
      <c r="D57" s="141"/>
      <c r="E57" s="146"/>
      <c r="F57" s="40"/>
      <c r="G57" s="49"/>
      <c r="I57" s="53">
        <v>52</v>
      </c>
      <c r="J57" s="31">
        <f t="shared" si="21"/>
        <v>0</v>
      </c>
      <c r="K57" s="31">
        <f t="shared" si="22"/>
        <v>0</v>
      </c>
      <c r="L57" s="31">
        <f t="shared" si="23"/>
        <v>0</v>
      </c>
      <c r="M57" s="31">
        <f t="shared" si="24"/>
        <v>0</v>
      </c>
      <c r="N57" s="31">
        <f t="shared" si="0"/>
        <v>0</v>
      </c>
      <c r="O57" s="32">
        <f t="shared" si="1"/>
        <v>0</v>
      </c>
      <c r="P57" s="53">
        <v>52</v>
      </c>
      <c r="Q57" s="31">
        <f t="shared" si="19"/>
        <v>0</v>
      </c>
      <c r="R57" s="31">
        <f t="shared" si="25"/>
        <v>0</v>
      </c>
      <c r="S57" s="31">
        <f t="shared" si="26"/>
        <v>0</v>
      </c>
      <c r="T57" s="31">
        <f t="shared" si="2"/>
        <v>0</v>
      </c>
      <c r="U57" s="31">
        <f t="shared" si="20"/>
        <v>0</v>
      </c>
      <c r="V57" s="31">
        <f t="shared" si="3"/>
        <v>0</v>
      </c>
      <c r="W57" s="31">
        <v>0</v>
      </c>
      <c r="X57" s="31">
        <f t="shared" si="4"/>
        <v>0</v>
      </c>
      <c r="Y57" s="36">
        <f t="shared" si="5"/>
        <v>0</v>
      </c>
      <c r="AA57" s="69">
        <v>52</v>
      </c>
      <c r="AB57" s="31">
        <f t="shared" si="6"/>
        <v>0</v>
      </c>
      <c r="AC57" s="212">
        <f t="shared" si="41"/>
        <v>0</v>
      </c>
      <c r="AD57" s="99">
        <f t="shared" si="8"/>
        <v>0</v>
      </c>
      <c r="AE57" s="99">
        <f t="shared" si="9"/>
        <v>0</v>
      </c>
      <c r="AF57" s="197">
        <f t="shared" si="36"/>
        <v>0</v>
      </c>
      <c r="AG57" s="197">
        <f t="shared" si="37"/>
        <v>0</v>
      </c>
      <c r="AH57" s="197">
        <f t="shared" si="38"/>
        <v>0</v>
      </c>
      <c r="AI57" s="202">
        <f t="shared" si="39"/>
        <v>0</v>
      </c>
      <c r="AK57" s="69">
        <v>52</v>
      </c>
      <c r="AL57" s="31">
        <f t="shared" si="10"/>
        <v>0</v>
      </c>
      <c r="AM57" s="31">
        <f t="shared" si="11"/>
        <v>0</v>
      </c>
      <c r="AN57" s="31">
        <f t="shared" si="12"/>
        <v>0</v>
      </c>
      <c r="AO57" s="31">
        <f t="shared" si="13"/>
        <v>0</v>
      </c>
      <c r="AP57" s="31">
        <f t="shared" si="14"/>
        <v>0</v>
      </c>
      <c r="AQ57" s="197">
        <f t="shared" si="15"/>
        <v>0</v>
      </c>
      <c r="AR57" s="197">
        <f t="shared" si="16"/>
        <v>0</v>
      </c>
      <c r="AS57" s="197">
        <f t="shared" si="17"/>
        <v>0</v>
      </c>
      <c r="AT57" s="197">
        <f t="shared" si="18"/>
        <v>0</v>
      </c>
      <c r="AU57" s="31"/>
      <c r="AV57" s="31"/>
      <c r="AW57" s="31"/>
      <c r="AX57" s="31"/>
      <c r="AY57" s="74"/>
    </row>
    <row r="58" spans="2:51">
      <c r="B58" s="38"/>
      <c r="C58" s="160"/>
      <c r="D58" s="141"/>
      <c r="E58" s="146"/>
      <c r="F58" s="40"/>
      <c r="G58" s="49"/>
      <c r="I58" s="53">
        <v>53</v>
      </c>
      <c r="J58" s="31">
        <f t="shared" si="21"/>
        <v>0</v>
      </c>
      <c r="K58" s="31">
        <f t="shared" si="22"/>
        <v>0</v>
      </c>
      <c r="L58" s="31">
        <f t="shared" si="23"/>
        <v>0</v>
      </c>
      <c r="M58" s="31">
        <f t="shared" si="24"/>
        <v>0</v>
      </c>
      <c r="N58" s="31">
        <f t="shared" si="0"/>
        <v>0</v>
      </c>
      <c r="O58" s="32">
        <f t="shared" si="1"/>
        <v>0</v>
      </c>
      <c r="P58" s="53">
        <v>53</v>
      </c>
      <c r="Q58" s="31">
        <f t="shared" si="19"/>
        <v>0</v>
      </c>
      <c r="R58" s="31">
        <f t="shared" si="25"/>
        <v>0</v>
      </c>
      <c r="S58" s="31">
        <f t="shared" si="26"/>
        <v>0</v>
      </c>
      <c r="T58" s="31">
        <f t="shared" si="2"/>
        <v>0</v>
      </c>
      <c r="U58" s="31">
        <f t="shared" si="20"/>
        <v>0</v>
      </c>
      <c r="V58" s="31">
        <f t="shared" si="3"/>
        <v>0</v>
      </c>
      <c r="W58" s="31">
        <v>0</v>
      </c>
      <c r="X58" s="31">
        <f t="shared" si="4"/>
        <v>0</v>
      </c>
      <c r="Y58" s="36">
        <f t="shared" si="5"/>
        <v>0</v>
      </c>
      <c r="AA58" s="69">
        <v>53</v>
      </c>
      <c r="AB58" s="31">
        <f t="shared" si="6"/>
        <v>0</v>
      </c>
      <c r="AC58" s="212">
        <f t="shared" si="41"/>
        <v>0</v>
      </c>
      <c r="AD58" s="99">
        <f t="shared" si="8"/>
        <v>0</v>
      </c>
      <c r="AE58" s="99">
        <f t="shared" si="9"/>
        <v>0</v>
      </c>
      <c r="AF58" s="197">
        <f t="shared" si="36"/>
        <v>0</v>
      </c>
      <c r="AG58" s="197">
        <f t="shared" si="37"/>
        <v>0</v>
      </c>
      <c r="AH58" s="197">
        <f t="shared" si="38"/>
        <v>0</v>
      </c>
      <c r="AI58" s="202">
        <f t="shared" si="39"/>
        <v>0</v>
      </c>
      <c r="AK58" s="69">
        <v>53</v>
      </c>
      <c r="AL58" s="31">
        <f t="shared" si="10"/>
        <v>0</v>
      </c>
      <c r="AM58" s="31">
        <f t="shared" si="11"/>
        <v>0</v>
      </c>
      <c r="AN58" s="31">
        <f t="shared" si="12"/>
        <v>0</v>
      </c>
      <c r="AO58" s="31">
        <f t="shared" si="13"/>
        <v>0</v>
      </c>
      <c r="AP58" s="31">
        <f t="shared" si="14"/>
        <v>0</v>
      </c>
      <c r="AQ58" s="197">
        <f t="shared" si="15"/>
        <v>0</v>
      </c>
      <c r="AR58" s="197">
        <f t="shared" si="16"/>
        <v>0</v>
      </c>
      <c r="AS58" s="197">
        <f t="shared" si="17"/>
        <v>0</v>
      </c>
      <c r="AT58" s="197">
        <f t="shared" si="18"/>
        <v>0</v>
      </c>
      <c r="AU58" s="31"/>
      <c r="AV58" s="31"/>
      <c r="AW58" s="31"/>
      <c r="AX58" s="31"/>
      <c r="AY58" s="74"/>
    </row>
    <row r="59" spans="2:51">
      <c r="B59" s="38"/>
      <c r="C59" s="160"/>
      <c r="D59" s="141"/>
      <c r="E59" s="146"/>
      <c r="F59" s="40"/>
      <c r="G59" s="49"/>
      <c r="I59" s="53">
        <v>54</v>
      </c>
      <c r="J59" s="31">
        <f t="shared" si="21"/>
        <v>0</v>
      </c>
      <c r="K59" s="31">
        <f t="shared" si="22"/>
        <v>0</v>
      </c>
      <c r="L59" s="31">
        <f t="shared" si="23"/>
        <v>0</v>
      </c>
      <c r="M59" s="31">
        <f t="shared" si="24"/>
        <v>0</v>
      </c>
      <c r="N59" s="31">
        <f t="shared" si="0"/>
        <v>0</v>
      </c>
      <c r="O59" s="32">
        <f t="shared" si="1"/>
        <v>0</v>
      </c>
      <c r="P59" s="53">
        <v>54</v>
      </c>
      <c r="Q59" s="31">
        <f t="shared" si="19"/>
        <v>0</v>
      </c>
      <c r="R59" s="31">
        <f t="shared" si="25"/>
        <v>0</v>
      </c>
      <c r="S59" s="31">
        <f t="shared" si="26"/>
        <v>0</v>
      </c>
      <c r="T59" s="31">
        <f t="shared" si="2"/>
        <v>0</v>
      </c>
      <c r="U59" s="31">
        <f t="shared" si="20"/>
        <v>0</v>
      </c>
      <c r="V59" s="31">
        <f t="shared" si="3"/>
        <v>0</v>
      </c>
      <c r="W59" s="31">
        <v>0</v>
      </c>
      <c r="X59" s="31">
        <f t="shared" si="4"/>
        <v>0</v>
      </c>
      <c r="Y59" s="36">
        <f t="shared" si="5"/>
        <v>0</v>
      </c>
      <c r="AA59" s="69">
        <v>54</v>
      </c>
      <c r="AB59" s="31">
        <f t="shared" si="6"/>
        <v>0</v>
      </c>
      <c r="AC59" s="212">
        <f t="shared" si="41"/>
        <v>0</v>
      </c>
      <c r="AD59" s="99">
        <f t="shared" si="8"/>
        <v>0</v>
      </c>
      <c r="AE59" s="99">
        <f t="shared" si="9"/>
        <v>0</v>
      </c>
      <c r="AF59" s="197">
        <f t="shared" si="36"/>
        <v>0</v>
      </c>
      <c r="AG59" s="197">
        <f t="shared" si="37"/>
        <v>0</v>
      </c>
      <c r="AH59" s="197">
        <f t="shared" si="38"/>
        <v>0</v>
      </c>
      <c r="AI59" s="202">
        <f t="shared" si="39"/>
        <v>0</v>
      </c>
      <c r="AK59" s="69">
        <v>54</v>
      </c>
      <c r="AL59" s="31">
        <f t="shared" si="10"/>
        <v>0</v>
      </c>
      <c r="AM59" s="31">
        <f t="shared" si="11"/>
        <v>0</v>
      </c>
      <c r="AN59" s="31">
        <f t="shared" si="12"/>
        <v>0</v>
      </c>
      <c r="AO59" s="31">
        <f t="shared" si="13"/>
        <v>0</v>
      </c>
      <c r="AP59" s="31">
        <f t="shared" si="14"/>
        <v>0</v>
      </c>
      <c r="AQ59" s="197">
        <f t="shared" si="15"/>
        <v>0</v>
      </c>
      <c r="AR59" s="197">
        <f t="shared" si="16"/>
        <v>0</v>
      </c>
      <c r="AS59" s="197">
        <f t="shared" si="17"/>
        <v>0</v>
      </c>
      <c r="AT59" s="197">
        <f t="shared" si="18"/>
        <v>0</v>
      </c>
      <c r="AU59" s="31"/>
      <c r="AV59" s="31"/>
      <c r="AW59" s="31"/>
      <c r="AX59" s="31"/>
      <c r="AY59" s="74"/>
    </row>
    <row r="60" spans="2:51">
      <c r="B60" s="38"/>
      <c r="C60" s="160"/>
      <c r="D60" s="141"/>
      <c r="E60" s="146"/>
      <c r="F60" s="40"/>
      <c r="G60" s="49"/>
      <c r="I60" s="53">
        <v>55</v>
      </c>
      <c r="J60" s="31">
        <f t="shared" si="21"/>
        <v>0</v>
      </c>
      <c r="K60" s="31">
        <f t="shared" si="22"/>
        <v>0</v>
      </c>
      <c r="L60" s="31">
        <f t="shared" si="23"/>
        <v>0</v>
      </c>
      <c r="M60" s="31">
        <f t="shared" si="24"/>
        <v>0</v>
      </c>
      <c r="N60" s="31">
        <f t="shared" si="0"/>
        <v>0</v>
      </c>
      <c r="O60" s="32">
        <f t="shared" si="1"/>
        <v>0</v>
      </c>
      <c r="P60" s="53">
        <v>55</v>
      </c>
      <c r="Q60" s="31">
        <f t="shared" si="19"/>
        <v>0</v>
      </c>
      <c r="R60" s="31">
        <f t="shared" si="25"/>
        <v>0</v>
      </c>
      <c r="S60" s="31">
        <f t="shared" si="26"/>
        <v>0</v>
      </c>
      <c r="T60" s="31">
        <f t="shared" si="2"/>
        <v>0</v>
      </c>
      <c r="U60" s="31">
        <f t="shared" si="20"/>
        <v>0</v>
      </c>
      <c r="V60" s="31">
        <f t="shared" si="3"/>
        <v>0</v>
      </c>
      <c r="W60" s="31">
        <v>0</v>
      </c>
      <c r="X60" s="31">
        <f t="shared" si="4"/>
        <v>0</v>
      </c>
      <c r="Y60" s="36">
        <f t="shared" si="5"/>
        <v>0</v>
      </c>
      <c r="AA60" s="69">
        <v>55</v>
      </c>
      <c r="AB60" s="31">
        <f t="shared" si="6"/>
        <v>0</v>
      </c>
      <c r="AC60" s="212">
        <f t="shared" si="41"/>
        <v>0</v>
      </c>
      <c r="AD60" s="99">
        <f t="shared" si="8"/>
        <v>0</v>
      </c>
      <c r="AE60" s="99">
        <f t="shared" si="9"/>
        <v>0</v>
      </c>
      <c r="AF60" s="197">
        <f t="shared" si="36"/>
        <v>0</v>
      </c>
      <c r="AG60" s="197">
        <f t="shared" si="37"/>
        <v>0</v>
      </c>
      <c r="AH60" s="197">
        <f t="shared" si="38"/>
        <v>0</v>
      </c>
      <c r="AI60" s="202">
        <f t="shared" si="39"/>
        <v>0</v>
      </c>
      <c r="AK60" s="69">
        <v>55</v>
      </c>
      <c r="AL60" s="31">
        <f t="shared" si="10"/>
        <v>0</v>
      </c>
      <c r="AM60" s="31">
        <f t="shared" si="11"/>
        <v>0</v>
      </c>
      <c r="AN60" s="31">
        <f t="shared" si="12"/>
        <v>0</v>
      </c>
      <c r="AO60" s="31">
        <f t="shared" si="13"/>
        <v>0</v>
      </c>
      <c r="AP60" s="31">
        <f t="shared" si="14"/>
        <v>0</v>
      </c>
      <c r="AQ60" s="197">
        <f t="shared" si="15"/>
        <v>0</v>
      </c>
      <c r="AR60" s="197">
        <f t="shared" si="16"/>
        <v>0</v>
      </c>
      <c r="AS60" s="197">
        <f t="shared" si="17"/>
        <v>0</v>
      </c>
      <c r="AT60" s="197">
        <f t="shared" si="18"/>
        <v>0</v>
      </c>
      <c r="AU60" s="31"/>
      <c r="AV60" s="31"/>
      <c r="AW60" s="31"/>
      <c r="AX60" s="31"/>
      <c r="AY60" s="74"/>
    </row>
    <row r="61" spans="2:51">
      <c r="B61" s="38"/>
      <c r="C61" s="160"/>
      <c r="D61" s="141"/>
      <c r="E61" s="146"/>
      <c r="F61" s="40"/>
      <c r="G61" s="49"/>
      <c r="I61" s="53">
        <v>56</v>
      </c>
      <c r="J61" s="31">
        <f t="shared" si="21"/>
        <v>0</v>
      </c>
      <c r="K61" s="31">
        <f t="shared" si="22"/>
        <v>0</v>
      </c>
      <c r="L61" s="31">
        <f t="shared" si="23"/>
        <v>0</v>
      </c>
      <c r="M61" s="31">
        <f t="shared" si="24"/>
        <v>0</v>
      </c>
      <c r="N61" s="31">
        <f t="shared" si="0"/>
        <v>0</v>
      </c>
      <c r="O61" s="32">
        <f t="shared" si="1"/>
        <v>0</v>
      </c>
      <c r="P61" s="53">
        <v>56</v>
      </c>
      <c r="Q61" s="31">
        <f t="shared" si="19"/>
        <v>0</v>
      </c>
      <c r="R61" s="31">
        <f t="shared" si="25"/>
        <v>0</v>
      </c>
      <c r="S61" s="31">
        <f t="shared" si="26"/>
        <v>0</v>
      </c>
      <c r="T61" s="31">
        <f t="shared" si="2"/>
        <v>0</v>
      </c>
      <c r="U61" s="31">
        <f t="shared" si="20"/>
        <v>0</v>
      </c>
      <c r="V61" s="31">
        <f t="shared" si="3"/>
        <v>0</v>
      </c>
      <c r="W61" s="31">
        <v>0</v>
      </c>
      <c r="X61" s="31">
        <f t="shared" si="4"/>
        <v>0</v>
      </c>
      <c r="Y61" s="36">
        <f t="shared" si="5"/>
        <v>0</v>
      </c>
      <c r="AA61" s="69">
        <v>56</v>
      </c>
      <c r="AB61" s="31">
        <f t="shared" si="6"/>
        <v>0</v>
      </c>
      <c r="AC61" s="212">
        <f t="shared" si="41"/>
        <v>0</v>
      </c>
      <c r="AD61" s="99">
        <f t="shared" si="8"/>
        <v>0</v>
      </c>
      <c r="AE61" s="99">
        <f t="shared" si="9"/>
        <v>0</v>
      </c>
      <c r="AF61" s="197">
        <f t="shared" si="36"/>
        <v>0</v>
      </c>
      <c r="AG61" s="197">
        <f t="shared" si="37"/>
        <v>0</v>
      </c>
      <c r="AH61" s="197">
        <f t="shared" si="38"/>
        <v>0</v>
      </c>
      <c r="AI61" s="202">
        <f t="shared" si="39"/>
        <v>0</v>
      </c>
      <c r="AK61" s="69">
        <v>56</v>
      </c>
      <c r="AL61" s="31">
        <f t="shared" si="10"/>
        <v>0</v>
      </c>
      <c r="AM61" s="31">
        <f t="shared" si="11"/>
        <v>0</v>
      </c>
      <c r="AN61" s="31">
        <f t="shared" si="12"/>
        <v>0</v>
      </c>
      <c r="AO61" s="31">
        <f t="shared" si="13"/>
        <v>0</v>
      </c>
      <c r="AP61" s="31">
        <f t="shared" si="14"/>
        <v>0</v>
      </c>
      <c r="AQ61" s="197">
        <f t="shared" si="15"/>
        <v>0</v>
      </c>
      <c r="AR61" s="197">
        <f t="shared" si="16"/>
        <v>0</v>
      </c>
      <c r="AS61" s="197">
        <f t="shared" si="17"/>
        <v>0</v>
      </c>
      <c r="AT61" s="197">
        <f t="shared" si="18"/>
        <v>0</v>
      </c>
      <c r="AU61" s="31"/>
      <c r="AV61" s="31"/>
      <c r="AW61" s="31"/>
      <c r="AX61" s="31"/>
      <c r="AY61" s="74"/>
    </row>
    <row r="62" spans="2:51">
      <c r="B62" s="38"/>
      <c r="C62" s="160"/>
      <c r="D62" s="141"/>
      <c r="E62" s="146"/>
      <c r="F62" s="40"/>
      <c r="G62" s="49"/>
      <c r="I62" s="53">
        <v>57</v>
      </c>
      <c r="J62" s="31">
        <f t="shared" si="21"/>
        <v>0</v>
      </c>
      <c r="K62" s="31">
        <f t="shared" si="22"/>
        <v>0</v>
      </c>
      <c r="L62" s="31">
        <f t="shared" si="23"/>
        <v>0</v>
      </c>
      <c r="M62" s="31">
        <f t="shared" si="24"/>
        <v>0</v>
      </c>
      <c r="N62" s="31">
        <f t="shared" si="0"/>
        <v>0</v>
      </c>
      <c r="O62" s="32">
        <f t="shared" si="1"/>
        <v>0</v>
      </c>
      <c r="P62" s="53">
        <v>57</v>
      </c>
      <c r="Q62" s="31">
        <f t="shared" si="19"/>
        <v>0</v>
      </c>
      <c r="R62" s="31">
        <f t="shared" si="25"/>
        <v>0</v>
      </c>
      <c r="S62" s="31">
        <f t="shared" si="26"/>
        <v>0</v>
      </c>
      <c r="T62" s="31">
        <f t="shared" si="2"/>
        <v>0</v>
      </c>
      <c r="U62" s="31">
        <f t="shared" si="20"/>
        <v>0</v>
      </c>
      <c r="V62" s="31">
        <f t="shared" si="3"/>
        <v>0</v>
      </c>
      <c r="W62" s="31">
        <v>0</v>
      </c>
      <c r="X62" s="31">
        <f t="shared" si="4"/>
        <v>0</v>
      </c>
      <c r="Y62" s="36">
        <f t="shared" si="5"/>
        <v>0</v>
      </c>
      <c r="AA62" s="69">
        <v>57</v>
      </c>
      <c r="AB62" s="31">
        <f t="shared" si="6"/>
        <v>0</v>
      </c>
      <c r="AC62" s="212">
        <f t="shared" si="41"/>
        <v>0</v>
      </c>
      <c r="AD62" s="99">
        <f t="shared" si="8"/>
        <v>0</v>
      </c>
      <c r="AE62" s="99">
        <f t="shared" si="9"/>
        <v>0</v>
      </c>
      <c r="AF62" s="197">
        <f t="shared" si="36"/>
        <v>0</v>
      </c>
      <c r="AG62" s="197">
        <f t="shared" si="37"/>
        <v>0</v>
      </c>
      <c r="AH62" s="197">
        <f t="shared" si="38"/>
        <v>0</v>
      </c>
      <c r="AI62" s="202">
        <f t="shared" si="39"/>
        <v>0</v>
      </c>
      <c r="AK62" s="69">
        <v>57</v>
      </c>
      <c r="AL62" s="31">
        <f t="shared" si="10"/>
        <v>0</v>
      </c>
      <c r="AM62" s="31">
        <f t="shared" si="11"/>
        <v>0</v>
      </c>
      <c r="AN62" s="31">
        <f t="shared" si="12"/>
        <v>0</v>
      </c>
      <c r="AO62" s="31">
        <f t="shared" si="13"/>
        <v>0</v>
      </c>
      <c r="AP62" s="31">
        <f t="shared" si="14"/>
        <v>0</v>
      </c>
      <c r="AQ62" s="197">
        <f t="shared" si="15"/>
        <v>0</v>
      </c>
      <c r="AR62" s="197">
        <f t="shared" si="16"/>
        <v>0</v>
      </c>
      <c r="AS62" s="197">
        <f t="shared" si="17"/>
        <v>0</v>
      </c>
      <c r="AT62" s="197">
        <f t="shared" si="18"/>
        <v>0</v>
      </c>
      <c r="AU62" s="31"/>
      <c r="AV62" s="31"/>
      <c r="AW62" s="31"/>
      <c r="AX62" s="31"/>
      <c r="AY62" s="74"/>
    </row>
    <row r="63" spans="2:51">
      <c r="B63" s="38"/>
      <c r="C63" s="160"/>
      <c r="D63" s="141"/>
      <c r="E63" s="146"/>
      <c r="F63" s="40"/>
      <c r="G63" s="49"/>
      <c r="I63" s="53">
        <v>58</v>
      </c>
      <c r="J63" s="31">
        <f t="shared" si="21"/>
        <v>0</v>
      </c>
      <c r="K63" s="31">
        <f t="shared" si="22"/>
        <v>0</v>
      </c>
      <c r="L63" s="31">
        <f t="shared" si="23"/>
        <v>0</v>
      </c>
      <c r="M63" s="31">
        <f t="shared" si="24"/>
        <v>0</v>
      </c>
      <c r="N63" s="31">
        <f t="shared" si="0"/>
        <v>0</v>
      </c>
      <c r="O63" s="32">
        <f t="shared" si="1"/>
        <v>0</v>
      </c>
      <c r="P63" s="53">
        <v>58</v>
      </c>
      <c r="Q63" s="31">
        <f t="shared" si="19"/>
        <v>0</v>
      </c>
      <c r="R63" s="31">
        <f t="shared" si="25"/>
        <v>0</v>
      </c>
      <c r="S63" s="31">
        <f t="shared" si="26"/>
        <v>0</v>
      </c>
      <c r="T63" s="31">
        <f t="shared" si="2"/>
        <v>0</v>
      </c>
      <c r="U63" s="31">
        <f t="shared" si="20"/>
        <v>0</v>
      </c>
      <c r="V63" s="31">
        <f t="shared" si="3"/>
        <v>0</v>
      </c>
      <c r="W63" s="31">
        <v>0</v>
      </c>
      <c r="X63" s="31">
        <f t="shared" si="4"/>
        <v>0</v>
      </c>
      <c r="Y63" s="36">
        <f t="shared" si="5"/>
        <v>0</v>
      </c>
      <c r="AA63" s="69">
        <v>58</v>
      </c>
      <c r="AB63" s="31">
        <f t="shared" si="6"/>
        <v>0</v>
      </c>
      <c r="AC63" s="212">
        <f t="shared" si="41"/>
        <v>0</v>
      </c>
      <c r="AD63" s="99">
        <f t="shared" si="8"/>
        <v>0</v>
      </c>
      <c r="AE63" s="99">
        <f t="shared" si="9"/>
        <v>0</v>
      </c>
      <c r="AF63" s="197">
        <f t="shared" si="36"/>
        <v>0</v>
      </c>
      <c r="AG63" s="197">
        <f t="shared" si="37"/>
        <v>0</v>
      </c>
      <c r="AH63" s="197">
        <f t="shared" si="38"/>
        <v>0</v>
      </c>
      <c r="AI63" s="202">
        <f t="shared" si="39"/>
        <v>0</v>
      </c>
      <c r="AK63" s="69">
        <v>58</v>
      </c>
      <c r="AL63" s="31">
        <f t="shared" si="10"/>
        <v>0</v>
      </c>
      <c r="AM63" s="31">
        <f t="shared" si="11"/>
        <v>0</v>
      </c>
      <c r="AN63" s="31">
        <f t="shared" si="12"/>
        <v>0</v>
      </c>
      <c r="AO63" s="31">
        <f t="shared" si="13"/>
        <v>0</v>
      </c>
      <c r="AP63" s="31">
        <f t="shared" si="14"/>
        <v>0</v>
      </c>
      <c r="AQ63" s="197">
        <f t="shared" si="15"/>
        <v>0</v>
      </c>
      <c r="AR63" s="197">
        <f t="shared" si="16"/>
        <v>0</v>
      </c>
      <c r="AS63" s="197">
        <f t="shared" si="17"/>
        <v>0</v>
      </c>
      <c r="AT63" s="197">
        <f t="shared" si="18"/>
        <v>0</v>
      </c>
      <c r="AU63" s="31"/>
      <c r="AV63" s="31"/>
      <c r="AW63" s="31"/>
      <c r="AX63" s="31"/>
      <c r="AY63" s="74"/>
    </row>
    <row r="64" spans="2:51">
      <c r="B64" s="38"/>
      <c r="C64" s="160"/>
      <c r="D64" s="141"/>
      <c r="E64" s="146"/>
      <c r="F64" s="40"/>
      <c r="G64" s="49"/>
      <c r="I64" s="53">
        <v>59</v>
      </c>
      <c r="J64" s="31">
        <f t="shared" si="21"/>
        <v>0</v>
      </c>
      <c r="K64" s="31">
        <f t="shared" si="22"/>
        <v>0</v>
      </c>
      <c r="L64" s="31">
        <f t="shared" si="23"/>
        <v>0</v>
      </c>
      <c r="M64" s="31">
        <f t="shared" si="24"/>
        <v>0</v>
      </c>
      <c r="N64" s="31">
        <f t="shared" si="0"/>
        <v>0</v>
      </c>
      <c r="O64" s="32">
        <f t="shared" si="1"/>
        <v>0</v>
      </c>
      <c r="P64" s="53">
        <v>59</v>
      </c>
      <c r="Q64" s="31">
        <f t="shared" si="19"/>
        <v>0</v>
      </c>
      <c r="R64" s="31">
        <f t="shared" si="25"/>
        <v>0</v>
      </c>
      <c r="S64" s="31">
        <f t="shared" si="26"/>
        <v>0</v>
      </c>
      <c r="T64" s="31">
        <f t="shared" si="2"/>
        <v>0</v>
      </c>
      <c r="U64" s="31">
        <f t="shared" si="20"/>
        <v>0</v>
      </c>
      <c r="V64" s="31">
        <f t="shared" si="3"/>
        <v>0</v>
      </c>
      <c r="W64" s="31">
        <v>0</v>
      </c>
      <c r="X64" s="31">
        <f t="shared" si="4"/>
        <v>0</v>
      </c>
      <c r="Y64" s="36">
        <f t="shared" si="5"/>
        <v>0</v>
      </c>
      <c r="AA64" s="69">
        <v>59</v>
      </c>
      <c r="AB64" s="31">
        <f t="shared" si="6"/>
        <v>0</v>
      </c>
      <c r="AC64" s="212">
        <f t="shared" si="41"/>
        <v>0</v>
      </c>
      <c r="AD64" s="99">
        <f t="shared" si="8"/>
        <v>0</v>
      </c>
      <c r="AE64" s="99">
        <f t="shared" si="9"/>
        <v>0</v>
      </c>
      <c r="AF64" s="197">
        <f t="shared" si="36"/>
        <v>0</v>
      </c>
      <c r="AG64" s="197">
        <f t="shared" si="37"/>
        <v>0</v>
      </c>
      <c r="AH64" s="197">
        <f t="shared" si="38"/>
        <v>0</v>
      </c>
      <c r="AI64" s="202">
        <f t="shared" si="39"/>
        <v>0</v>
      </c>
      <c r="AK64" s="69">
        <v>59</v>
      </c>
      <c r="AL64" s="31">
        <f t="shared" si="10"/>
        <v>0</v>
      </c>
      <c r="AM64" s="31">
        <f t="shared" si="11"/>
        <v>0</v>
      </c>
      <c r="AN64" s="31">
        <f t="shared" si="12"/>
        <v>0</v>
      </c>
      <c r="AO64" s="31">
        <f t="shared" si="13"/>
        <v>0</v>
      </c>
      <c r="AP64" s="31">
        <f t="shared" si="14"/>
        <v>0</v>
      </c>
      <c r="AQ64" s="197">
        <f t="shared" si="15"/>
        <v>0</v>
      </c>
      <c r="AR64" s="197">
        <f t="shared" si="16"/>
        <v>0</v>
      </c>
      <c r="AS64" s="197">
        <f t="shared" si="17"/>
        <v>0</v>
      </c>
      <c r="AT64" s="197">
        <f t="shared" si="18"/>
        <v>0</v>
      </c>
      <c r="AU64" s="31"/>
      <c r="AV64" s="31"/>
      <c r="AW64" s="31"/>
      <c r="AX64" s="31"/>
      <c r="AY64" s="74"/>
    </row>
    <row r="65" spans="2:51">
      <c r="B65" s="38"/>
      <c r="C65" s="160"/>
      <c r="D65" s="141"/>
      <c r="E65" s="146"/>
      <c r="F65" s="40"/>
      <c r="G65" s="49"/>
      <c r="I65" s="53">
        <v>60</v>
      </c>
      <c r="J65" s="31">
        <f t="shared" si="21"/>
        <v>0</v>
      </c>
      <c r="K65" s="31">
        <f t="shared" si="22"/>
        <v>0</v>
      </c>
      <c r="L65" s="31">
        <f t="shared" si="23"/>
        <v>0</v>
      </c>
      <c r="M65" s="31">
        <f t="shared" si="24"/>
        <v>0</v>
      </c>
      <c r="N65" s="31">
        <f t="shared" si="0"/>
        <v>0</v>
      </c>
      <c r="O65" s="32">
        <f t="shared" si="1"/>
        <v>0</v>
      </c>
      <c r="P65" s="53">
        <v>60</v>
      </c>
      <c r="Q65" s="31">
        <f t="shared" si="19"/>
        <v>0</v>
      </c>
      <c r="R65" s="31">
        <f t="shared" si="25"/>
        <v>0</v>
      </c>
      <c r="S65" s="31">
        <f t="shared" si="26"/>
        <v>0</v>
      </c>
      <c r="T65" s="31">
        <f t="shared" si="2"/>
        <v>0</v>
      </c>
      <c r="U65" s="31">
        <f t="shared" si="20"/>
        <v>0</v>
      </c>
      <c r="V65" s="31">
        <f t="shared" si="3"/>
        <v>0</v>
      </c>
      <c r="W65" s="31">
        <v>0</v>
      </c>
      <c r="X65" s="31">
        <f t="shared" si="4"/>
        <v>0</v>
      </c>
      <c r="Y65" s="36">
        <f t="shared" si="5"/>
        <v>0</v>
      </c>
      <c r="AA65" s="69">
        <v>60</v>
      </c>
      <c r="AB65" s="31">
        <f t="shared" si="6"/>
        <v>0</v>
      </c>
      <c r="AC65" s="212">
        <f t="shared" si="41"/>
        <v>0</v>
      </c>
      <c r="AD65" s="99">
        <f t="shared" si="8"/>
        <v>0</v>
      </c>
      <c r="AE65" s="99">
        <f t="shared" si="9"/>
        <v>0</v>
      </c>
      <c r="AF65" s="197">
        <f t="shared" si="36"/>
        <v>0</v>
      </c>
      <c r="AG65" s="197">
        <f t="shared" si="37"/>
        <v>0</v>
      </c>
      <c r="AH65" s="197">
        <f t="shared" si="38"/>
        <v>0</v>
      </c>
      <c r="AI65" s="202">
        <f t="shared" si="39"/>
        <v>0</v>
      </c>
      <c r="AK65" s="69">
        <v>60</v>
      </c>
      <c r="AL65" s="31">
        <f t="shared" si="10"/>
        <v>0</v>
      </c>
      <c r="AM65" s="31">
        <f t="shared" si="11"/>
        <v>0</v>
      </c>
      <c r="AN65" s="31">
        <f t="shared" si="12"/>
        <v>0</v>
      </c>
      <c r="AO65" s="31">
        <f t="shared" si="13"/>
        <v>0</v>
      </c>
      <c r="AP65" s="31">
        <f t="shared" si="14"/>
        <v>0</v>
      </c>
      <c r="AQ65" s="197">
        <f t="shared" si="15"/>
        <v>0</v>
      </c>
      <c r="AR65" s="197">
        <f t="shared" si="16"/>
        <v>0</v>
      </c>
      <c r="AS65" s="197">
        <f t="shared" si="17"/>
        <v>0</v>
      </c>
      <c r="AT65" s="197">
        <f t="shared" si="18"/>
        <v>0</v>
      </c>
      <c r="AU65" s="31"/>
      <c r="AV65" s="31"/>
      <c r="AW65" s="31"/>
      <c r="AX65" s="31"/>
      <c r="AY65" s="74"/>
    </row>
    <row r="66" spans="2:51">
      <c r="B66" s="38"/>
      <c r="C66" s="160"/>
      <c r="D66" s="141"/>
      <c r="E66" s="146"/>
      <c r="F66" s="40"/>
      <c r="G66" s="49"/>
      <c r="I66" s="53">
        <v>61</v>
      </c>
      <c r="J66" s="31">
        <f t="shared" si="21"/>
        <v>0</v>
      </c>
      <c r="K66" s="31">
        <f t="shared" si="22"/>
        <v>0</v>
      </c>
      <c r="L66" s="31">
        <f t="shared" si="23"/>
        <v>0</v>
      </c>
      <c r="M66" s="31">
        <f t="shared" si="24"/>
        <v>0</v>
      </c>
      <c r="N66" s="31">
        <f t="shared" si="0"/>
        <v>0</v>
      </c>
      <c r="O66" s="32">
        <f t="shared" si="1"/>
        <v>0</v>
      </c>
      <c r="P66" s="53">
        <v>61</v>
      </c>
      <c r="Q66" s="31">
        <f t="shared" si="19"/>
        <v>0</v>
      </c>
      <c r="R66" s="31">
        <f t="shared" si="25"/>
        <v>0</v>
      </c>
      <c r="S66" s="31">
        <f t="shared" si="26"/>
        <v>0</v>
      </c>
      <c r="T66" s="31">
        <f t="shared" si="2"/>
        <v>0</v>
      </c>
      <c r="U66" s="31">
        <f t="shared" si="20"/>
        <v>0</v>
      </c>
      <c r="V66" s="31">
        <f t="shared" si="3"/>
        <v>0</v>
      </c>
      <c r="W66" s="31">
        <v>0</v>
      </c>
      <c r="X66" s="31">
        <f t="shared" si="4"/>
        <v>0</v>
      </c>
      <c r="Y66" s="36">
        <f t="shared" si="5"/>
        <v>0</v>
      </c>
      <c r="AA66" s="69">
        <v>61</v>
      </c>
      <c r="AB66" s="31">
        <f t="shared" si="6"/>
        <v>0</v>
      </c>
      <c r="AC66" s="212">
        <f t="shared" si="41"/>
        <v>0</v>
      </c>
      <c r="AD66" s="99">
        <f t="shared" si="8"/>
        <v>0</v>
      </c>
      <c r="AE66" s="99">
        <f t="shared" si="9"/>
        <v>0</v>
      </c>
      <c r="AF66" s="197">
        <f t="shared" si="36"/>
        <v>0</v>
      </c>
      <c r="AG66" s="197">
        <f t="shared" si="37"/>
        <v>0</v>
      </c>
      <c r="AH66" s="197">
        <f t="shared" si="38"/>
        <v>0</v>
      </c>
      <c r="AI66" s="202">
        <f t="shared" si="39"/>
        <v>0</v>
      </c>
      <c r="AK66" s="69">
        <v>61</v>
      </c>
      <c r="AL66" s="31">
        <f t="shared" si="10"/>
        <v>0</v>
      </c>
      <c r="AM66" s="31">
        <f t="shared" si="11"/>
        <v>0</v>
      </c>
      <c r="AN66" s="31">
        <f t="shared" si="12"/>
        <v>0</v>
      </c>
      <c r="AO66" s="31">
        <f t="shared" si="13"/>
        <v>0</v>
      </c>
      <c r="AP66" s="31">
        <f t="shared" si="14"/>
        <v>0</v>
      </c>
      <c r="AQ66" s="197">
        <f t="shared" si="15"/>
        <v>0</v>
      </c>
      <c r="AR66" s="197">
        <f t="shared" si="16"/>
        <v>0</v>
      </c>
      <c r="AS66" s="197">
        <f t="shared" si="17"/>
        <v>0</v>
      </c>
      <c r="AT66" s="197">
        <f t="shared" si="18"/>
        <v>0</v>
      </c>
      <c r="AU66" s="31"/>
      <c r="AV66" s="31"/>
      <c r="AW66" s="31"/>
      <c r="AX66" s="31"/>
      <c r="AY66" s="74"/>
    </row>
    <row r="67" spans="2:51">
      <c r="B67" s="38"/>
      <c r="C67" s="160"/>
      <c r="D67" s="141"/>
      <c r="E67" s="146"/>
      <c r="F67" s="40"/>
      <c r="G67" s="49"/>
      <c r="I67" s="53">
        <v>62</v>
      </c>
      <c r="J67" s="31">
        <f t="shared" si="21"/>
        <v>0</v>
      </c>
      <c r="K67" s="31">
        <f t="shared" si="22"/>
        <v>0</v>
      </c>
      <c r="L67" s="31">
        <f t="shared" si="23"/>
        <v>0</v>
      </c>
      <c r="M67" s="31">
        <f t="shared" si="24"/>
        <v>0</v>
      </c>
      <c r="N67" s="31">
        <f t="shared" si="0"/>
        <v>0</v>
      </c>
      <c r="O67" s="32">
        <f t="shared" si="1"/>
        <v>0</v>
      </c>
      <c r="P67" s="53">
        <v>62</v>
      </c>
      <c r="Q67" s="31">
        <f t="shared" si="19"/>
        <v>0</v>
      </c>
      <c r="R67" s="31">
        <f t="shared" si="25"/>
        <v>0</v>
      </c>
      <c r="S67" s="31">
        <f t="shared" si="26"/>
        <v>0</v>
      </c>
      <c r="T67" s="31">
        <f t="shared" si="2"/>
        <v>0</v>
      </c>
      <c r="U67" s="31">
        <f t="shared" si="20"/>
        <v>0</v>
      </c>
      <c r="V67" s="31">
        <f t="shared" si="3"/>
        <v>0</v>
      </c>
      <c r="W67" s="31">
        <v>0</v>
      </c>
      <c r="X67" s="31">
        <f t="shared" si="4"/>
        <v>0</v>
      </c>
      <c r="Y67" s="36">
        <f t="shared" si="5"/>
        <v>0</v>
      </c>
      <c r="AA67" s="69">
        <v>62</v>
      </c>
      <c r="AB67" s="31">
        <f t="shared" si="6"/>
        <v>0</v>
      </c>
      <c r="AC67" s="212">
        <f t="shared" si="41"/>
        <v>0</v>
      </c>
      <c r="AD67" s="99">
        <f t="shared" si="8"/>
        <v>0</v>
      </c>
      <c r="AE67" s="99">
        <f t="shared" si="9"/>
        <v>0</v>
      </c>
      <c r="AF67" s="197">
        <f t="shared" si="36"/>
        <v>0</v>
      </c>
      <c r="AG67" s="197">
        <f t="shared" si="37"/>
        <v>0</v>
      </c>
      <c r="AH67" s="197">
        <f t="shared" si="38"/>
        <v>0</v>
      </c>
      <c r="AI67" s="202">
        <f t="shared" si="39"/>
        <v>0</v>
      </c>
      <c r="AK67" s="69">
        <v>62</v>
      </c>
      <c r="AL67" s="31">
        <f t="shared" si="10"/>
        <v>0</v>
      </c>
      <c r="AM67" s="31">
        <f t="shared" si="11"/>
        <v>0</v>
      </c>
      <c r="AN67" s="31">
        <f t="shared" si="12"/>
        <v>0</v>
      </c>
      <c r="AO67" s="31">
        <f t="shared" si="13"/>
        <v>0</v>
      </c>
      <c r="AP67" s="31">
        <f t="shared" si="14"/>
        <v>0</v>
      </c>
      <c r="AQ67" s="197">
        <f t="shared" si="15"/>
        <v>0</v>
      </c>
      <c r="AR67" s="197">
        <f t="shared" si="16"/>
        <v>0</v>
      </c>
      <c r="AS67" s="197">
        <f t="shared" si="17"/>
        <v>0</v>
      </c>
      <c r="AT67" s="197">
        <f t="shared" si="18"/>
        <v>0</v>
      </c>
      <c r="AU67" s="31"/>
      <c r="AV67" s="31"/>
      <c r="AW67" s="31"/>
      <c r="AX67" s="31"/>
      <c r="AY67" s="74"/>
    </row>
    <row r="68" spans="2:51">
      <c r="B68" s="38"/>
      <c r="C68" s="160"/>
      <c r="D68" s="141"/>
      <c r="E68" s="146"/>
      <c r="F68" s="40"/>
      <c r="G68" s="49"/>
      <c r="I68" s="53">
        <v>63</v>
      </c>
      <c r="J68" s="31">
        <f t="shared" si="21"/>
        <v>0</v>
      </c>
      <c r="K68" s="31">
        <f t="shared" si="22"/>
        <v>0</v>
      </c>
      <c r="L68" s="31">
        <f t="shared" si="23"/>
        <v>0</v>
      </c>
      <c r="M68" s="31">
        <f t="shared" si="24"/>
        <v>0</v>
      </c>
      <c r="N68" s="31">
        <f t="shared" si="0"/>
        <v>0</v>
      </c>
      <c r="O68" s="32">
        <f t="shared" si="1"/>
        <v>0</v>
      </c>
      <c r="P68" s="53">
        <v>63</v>
      </c>
      <c r="Q68" s="31">
        <f t="shared" si="19"/>
        <v>0</v>
      </c>
      <c r="R68" s="31">
        <f t="shared" si="25"/>
        <v>0</v>
      </c>
      <c r="S68" s="31">
        <f t="shared" si="26"/>
        <v>0</v>
      </c>
      <c r="T68" s="31">
        <f t="shared" si="2"/>
        <v>0</v>
      </c>
      <c r="U68" s="31">
        <f t="shared" si="20"/>
        <v>0</v>
      </c>
      <c r="V68" s="31">
        <f t="shared" si="3"/>
        <v>0</v>
      </c>
      <c r="W68" s="31">
        <v>0</v>
      </c>
      <c r="X68" s="31">
        <f t="shared" si="4"/>
        <v>0</v>
      </c>
      <c r="Y68" s="36">
        <f t="shared" si="5"/>
        <v>0</v>
      </c>
      <c r="AA68" s="69">
        <v>63</v>
      </c>
      <c r="AB68" s="31">
        <f t="shared" si="6"/>
        <v>0</v>
      </c>
      <c r="AC68" s="212">
        <f t="shared" si="41"/>
        <v>0</v>
      </c>
      <c r="AD68" s="99">
        <f t="shared" si="8"/>
        <v>0</v>
      </c>
      <c r="AE68" s="99">
        <f t="shared" si="9"/>
        <v>0</v>
      </c>
      <c r="AF68" s="197">
        <f t="shared" si="36"/>
        <v>0</v>
      </c>
      <c r="AG68" s="197">
        <f t="shared" si="37"/>
        <v>0</v>
      </c>
      <c r="AH68" s="197">
        <f t="shared" si="38"/>
        <v>0</v>
      </c>
      <c r="AI68" s="202">
        <f t="shared" si="39"/>
        <v>0</v>
      </c>
      <c r="AK68" s="69">
        <v>63</v>
      </c>
      <c r="AL68" s="31">
        <f t="shared" si="10"/>
        <v>0</v>
      </c>
      <c r="AM68" s="31">
        <f t="shared" si="11"/>
        <v>0</v>
      </c>
      <c r="AN68" s="31">
        <f t="shared" si="12"/>
        <v>0</v>
      </c>
      <c r="AO68" s="31">
        <f t="shared" si="13"/>
        <v>0</v>
      </c>
      <c r="AP68" s="31">
        <f t="shared" si="14"/>
        <v>0</v>
      </c>
      <c r="AQ68" s="197">
        <f t="shared" si="15"/>
        <v>0</v>
      </c>
      <c r="AR68" s="197">
        <f t="shared" si="16"/>
        <v>0</v>
      </c>
      <c r="AS68" s="197">
        <f t="shared" si="17"/>
        <v>0</v>
      </c>
      <c r="AT68" s="197">
        <f t="shared" si="18"/>
        <v>0</v>
      </c>
      <c r="AU68" s="31"/>
      <c r="AV68" s="31"/>
      <c r="AW68" s="31"/>
      <c r="AX68" s="31"/>
      <c r="AY68" s="74"/>
    </row>
    <row r="69" spans="2:51">
      <c r="B69" s="38"/>
      <c r="C69" s="160"/>
      <c r="D69" s="141"/>
      <c r="E69" s="146"/>
      <c r="F69" s="40"/>
      <c r="G69" s="49"/>
      <c r="I69" s="53">
        <v>64</v>
      </c>
      <c r="J69" s="31">
        <f t="shared" si="21"/>
        <v>0</v>
      </c>
      <c r="K69" s="31">
        <f t="shared" si="22"/>
        <v>0</v>
      </c>
      <c r="L69" s="31">
        <f t="shared" si="23"/>
        <v>0</v>
      </c>
      <c r="M69" s="31">
        <f t="shared" si="24"/>
        <v>0</v>
      </c>
      <c r="N69" s="31">
        <f t="shared" ref="N69:N132" si="44">IF(P70&lt;=$F$18,0,)</f>
        <v>0</v>
      </c>
      <c r="O69" s="32">
        <f t="shared" ref="O69:O132" si="45">((J69+K69)*0.475+L69+M69+N69)*44/12</f>
        <v>0</v>
      </c>
      <c r="P69" s="53">
        <v>64</v>
      </c>
      <c r="Q69" s="31">
        <f t="shared" si="19"/>
        <v>0</v>
      </c>
      <c r="R69" s="31">
        <f t="shared" si="25"/>
        <v>0</v>
      </c>
      <c r="S69" s="31">
        <f t="shared" si="26"/>
        <v>0</v>
      </c>
      <c r="T69" s="31">
        <f t="shared" ref="T69:T132" si="46">IF(S69=0,0,EXP(-1.0587+0.8836*LN(S69)+0.284))</f>
        <v>0</v>
      </c>
      <c r="U69" s="31">
        <f t="shared" si="20"/>
        <v>0</v>
      </c>
      <c r="V69" s="31">
        <f t="shared" ref="V69:V132" si="47">IF(P69&lt;=$F$18,IF(P69&lt;=30,P69*($F$16-$F$6)/30,$F$16-$F$6),)</f>
        <v>0</v>
      </c>
      <c r="W69" s="31">
        <v>0</v>
      </c>
      <c r="X69" s="31">
        <f t="shared" ref="X69:X132" si="48">((S69+T69)*0.475+U69+V69+W69)*44/12</f>
        <v>0</v>
      </c>
      <c r="Y69" s="36">
        <f t="shared" ref="Y69:Y132" si="49">IF(P69&lt;=$F$18,X69-O69,)</f>
        <v>0</v>
      </c>
      <c r="AA69" s="69">
        <v>64</v>
      </c>
      <c r="AB69" s="31">
        <f t="shared" ref="AB69:AB132" si="50">IF(AA69&lt;=$F$18,IFERROR(VLOOKUP($AA69,$B$82:$G$94,2,FALSE),0),)</f>
        <v>0</v>
      </c>
      <c r="AC69" s="212">
        <f t="shared" si="41"/>
        <v>0</v>
      </c>
      <c r="AD69" s="99">
        <f t="shared" ref="AD69:AD132" si="51">IF(AA69&lt;=$F$18,IFERROR(VLOOKUP($AA69,$B$82:$G$94,4,FALSE),0),)</f>
        <v>0</v>
      </c>
      <c r="AE69" s="99">
        <f t="shared" ref="AE69:AE132" si="52">IF(AA69&lt;=$F$18,IFERROR(VLOOKUP($AA69,$B$82:$G$94,5,FALSE),0),)</f>
        <v>0</v>
      </c>
      <c r="AF69" s="197">
        <f t="shared" si="36"/>
        <v>0</v>
      </c>
      <c r="AG69" s="197">
        <f t="shared" si="37"/>
        <v>0</v>
      </c>
      <c r="AH69" s="197">
        <f t="shared" si="38"/>
        <v>0</v>
      </c>
      <c r="AI69" s="202">
        <f t="shared" si="39"/>
        <v>0</v>
      </c>
      <c r="AK69" s="69">
        <v>64</v>
      </c>
      <c r="AL69" s="31">
        <f t="shared" ref="AL69:AL132" si="53">IF(AK69&lt;=$F$18,IFERROR(VLOOKUP($AA69,$B$82:$G$94,2,FALSE),0),)</f>
        <v>0</v>
      </c>
      <c r="AM69" s="31">
        <f t="shared" ref="AM69:AM132" si="54">IF(AK69&lt;=$F$18,IFERROR(VLOOKUP($AA69,$B$82:$G$94,3,FALSE),0),)</f>
        <v>0</v>
      </c>
      <c r="AN69" s="31">
        <f t="shared" ref="AN69:AN132" si="55">IF(AK69&lt;=$F$18,IFERROR(VLOOKUP($AA69,$B$82:$G$94,4,FALSE),0),)</f>
        <v>0</v>
      </c>
      <c r="AO69" s="31">
        <f t="shared" ref="AO69:AO132" si="56">IF(AK69&lt;=$F$18,IFERROR(VLOOKUP($AA69,$B$82:$G$94,5,FALSE),0),)</f>
        <v>0</v>
      </c>
      <c r="AP69" s="31">
        <f t="shared" ref="AP69:AP132" si="57">IF(AK69&lt;=$F$18,IFERROR(VLOOKUP($AA69,$B$82:$G$94,6,FALSE),0),)</f>
        <v>0</v>
      </c>
      <c r="AQ69" s="197">
        <f t="shared" ref="AQ69:AT132" si="58">IF($AK69&lt;=$F$18,$AL69*AM69,)</f>
        <v>0</v>
      </c>
      <c r="AR69" s="197">
        <f t="shared" si="58"/>
        <v>0</v>
      </c>
      <c r="AS69" s="197">
        <f t="shared" si="58"/>
        <v>0</v>
      </c>
      <c r="AT69" s="197">
        <f t="shared" si="58"/>
        <v>0</v>
      </c>
      <c r="AU69" s="31"/>
      <c r="AV69" s="31"/>
      <c r="AW69" s="31"/>
      <c r="AX69" s="31"/>
      <c r="AY69" s="74"/>
    </row>
    <row r="70" spans="2:51">
      <c r="B70" s="38"/>
      <c r="C70" s="160"/>
      <c r="D70" s="141"/>
      <c r="E70" s="146"/>
      <c r="F70" s="40"/>
      <c r="G70" s="49"/>
      <c r="I70" s="53">
        <v>65</v>
      </c>
      <c r="J70" s="31">
        <f t="shared" si="21"/>
        <v>0</v>
      </c>
      <c r="K70" s="31">
        <f t="shared" si="22"/>
        <v>0</v>
      </c>
      <c r="L70" s="31">
        <f t="shared" si="23"/>
        <v>0</v>
      </c>
      <c r="M70" s="31">
        <f t="shared" si="24"/>
        <v>0</v>
      </c>
      <c r="N70" s="31">
        <f t="shared" si="44"/>
        <v>0</v>
      </c>
      <c r="O70" s="32">
        <f t="shared" si="45"/>
        <v>0</v>
      </c>
      <c r="P70" s="53">
        <v>65</v>
      </c>
      <c r="Q70" s="31">
        <f t="shared" ref="Q70:Q133" si="59">IF(P70&lt;=$F$18,LOOKUP(P70-1,$B$25:$B$78,$G$25:$G$78),)</f>
        <v>0</v>
      </c>
      <c r="R70" s="31">
        <f t="shared" si="25"/>
        <v>0</v>
      </c>
      <c r="S70" s="31">
        <f t="shared" si="26"/>
        <v>0</v>
      </c>
      <c r="T70" s="31">
        <f t="shared" si="46"/>
        <v>0</v>
      </c>
      <c r="U70" s="31">
        <f t="shared" ref="U70:U133" si="60">IF(P70&lt;=$F$18,$F$5+($F$15-$F$5)*(1-EXP(-0.0175*P70)),)</f>
        <v>0</v>
      </c>
      <c r="V70" s="31">
        <f t="shared" si="47"/>
        <v>0</v>
      </c>
      <c r="W70" s="31">
        <v>0</v>
      </c>
      <c r="X70" s="31">
        <f t="shared" si="48"/>
        <v>0</v>
      </c>
      <c r="Y70" s="36">
        <f t="shared" si="49"/>
        <v>0</v>
      </c>
      <c r="AA70" s="69">
        <v>65</v>
      </c>
      <c r="AB70" s="31">
        <f t="shared" si="50"/>
        <v>0</v>
      </c>
      <c r="AC70" s="212">
        <f t="shared" si="41"/>
        <v>0</v>
      </c>
      <c r="AD70" s="99">
        <f t="shared" si="51"/>
        <v>0</v>
      </c>
      <c r="AE70" s="99">
        <f t="shared" si="52"/>
        <v>0</v>
      </c>
      <c r="AF70" s="197">
        <f t="shared" si="36"/>
        <v>0</v>
      </c>
      <c r="AG70" s="197">
        <f t="shared" si="37"/>
        <v>0</v>
      </c>
      <c r="AH70" s="197">
        <f t="shared" si="38"/>
        <v>0</v>
      </c>
      <c r="AI70" s="202">
        <f t="shared" si="39"/>
        <v>0</v>
      </c>
      <c r="AK70" s="69">
        <v>65</v>
      </c>
      <c r="AL70" s="31">
        <f t="shared" si="53"/>
        <v>0</v>
      </c>
      <c r="AM70" s="31">
        <f t="shared" si="54"/>
        <v>0</v>
      </c>
      <c r="AN70" s="31">
        <f t="shared" si="55"/>
        <v>0</v>
      </c>
      <c r="AO70" s="31">
        <f t="shared" si="56"/>
        <v>0</v>
      </c>
      <c r="AP70" s="31">
        <f t="shared" si="57"/>
        <v>0</v>
      </c>
      <c r="AQ70" s="197">
        <f t="shared" si="58"/>
        <v>0</v>
      </c>
      <c r="AR70" s="197">
        <f t="shared" si="58"/>
        <v>0</v>
      </c>
      <c r="AS70" s="197">
        <f t="shared" si="58"/>
        <v>0</v>
      </c>
      <c r="AT70" s="197">
        <f t="shared" si="58"/>
        <v>0</v>
      </c>
      <c r="AU70" s="31"/>
      <c r="AV70" s="31"/>
      <c r="AW70" s="31"/>
      <c r="AX70" s="31"/>
      <c r="AY70" s="74"/>
    </row>
    <row r="71" spans="2:51">
      <c r="B71" s="38"/>
      <c r="C71" s="160"/>
      <c r="D71" s="141"/>
      <c r="E71" s="146"/>
      <c r="F71" s="40"/>
      <c r="G71" s="49"/>
      <c r="I71" s="53">
        <v>66</v>
      </c>
      <c r="J71" s="31">
        <f t="shared" ref="J71:J134" si="61">IF($I71&lt;=$F$10,$F$11*$F$13+J70,)</f>
        <v>0</v>
      </c>
      <c r="K71" s="31">
        <f t="shared" ref="K71:K134" si="62">IF(J71=0,0,EXP(-1.0587+0.8836*LN(J71)+0.284))</f>
        <v>0</v>
      </c>
      <c r="L71" s="31">
        <f t="shared" ref="L71:L134" si="63">IF(I71&lt;=$F$10,$F$5+($F$8-$F$5)*(1-EXP(-0.0175*I71)),)</f>
        <v>0</v>
      </c>
      <c r="M71" s="31">
        <f t="shared" ref="M71:M134" si="64">IF(I71&lt;=$F$10,IF(I71&lt;=30,I71*($F$9-$F$6)/30,$F$9-$F$6),)</f>
        <v>0</v>
      </c>
      <c r="N71" s="31">
        <f t="shared" si="44"/>
        <v>0</v>
      </c>
      <c r="O71" s="32">
        <f t="shared" si="45"/>
        <v>0</v>
      </c>
      <c r="P71" s="53">
        <v>66</v>
      </c>
      <c r="Q71" s="31">
        <f t="shared" si="59"/>
        <v>0</v>
      </c>
      <c r="R71" s="31">
        <f t="shared" ref="R71:R134" si="65">IF(P71&lt;=$F$18,Q71+R70,)</f>
        <v>0</v>
      </c>
      <c r="S71" s="31">
        <f t="shared" ref="S71:S134" si="66">$F$19*R71</f>
        <v>0</v>
      </c>
      <c r="T71" s="31">
        <f t="shared" si="46"/>
        <v>0</v>
      </c>
      <c r="U71" s="31">
        <f t="shared" si="60"/>
        <v>0</v>
      </c>
      <c r="V71" s="31">
        <f t="shared" si="47"/>
        <v>0</v>
      </c>
      <c r="W71" s="31">
        <v>0</v>
      </c>
      <c r="X71" s="31">
        <f t="shared" si="48"/>
        <v>0</v>
      </c>
      <c r="Y71" s="36">
        <f t="shared" si="49"/>
        <v>0</v>
      </c>
      <c r="AA71" s="69">
        <v>66</v>
      </c>
      <c r="AB71" s="31">
        <f t="shared" si="50"/>
        <v>0</v>
      </c>
      <c r="AC71" s="212">
        <f t="shared" si="41"/>
        <v>0</v>
      </c>
      <c r="AD71" s="99">
        <f t="shared" si="51"/>
        <v>0</v>
      </c>
      <c r="AE71" s="99">
        <f t="shared" si="52"/>
        <v>0</v>
      </c>
      <c r="AF71" s="197">
        <f t="shared" si="36"/>
        <v>0</v>
      </c>
      <c r="AG71" s="197">
        <f t="shared" si="37"/>
        <v>0</v>
      </c>
      <c r="AH71" s="197">
        <f t="shared" si="38"/>
        <v>0</v>
      </c>
      <c r="AI71" s="202">
        <f t="shared" si="39"/>
        <v>0</v>
      </c>
      <c r="AK71" s="69">
        <v>66</v>
      </c>
      <c r="AL71" s="31">
        <f t="shared" si="53"/>
        <v>0</v>
      </c>
      <c r="AM71" s="31">
        <f t="shared" si="54"/>
        <v>0</v>
      </c>
      <c r="AN71" s="31">
        <f t="shared" si="55"/>
        <v>0</v>
      </c>
      <c r="AO71" s="31">
        <f t="shared" si="56"/>
        <v>0</v>
      </c>
      <c r="AP71" s="31">
        <f t="shared" si="57"/>
        <v>0</v>
      </c>
      <c r="AQ71" s="197">
        <f t="shared" si="58"/>
        <v>0</v>
      </c>
      <c r="AR71" s="197">
        <f t="shared" si="58"/>
        <v>0</v>
      </c>
      <c r="AS71" s="197">
        <f t="shared" si="58"/>
        <v>0</v>
      </c>
      <c r="AT71" s="197">
        <f t="shared" si="58"/>
        <v>0</v>
      </c>
      <c r="AU71" s="31"/>
      <c r="AV71" s="31"/>
      <c r="AW71" s="31"/>
      <c r="AX71" s="31"/>
      <c r="AY71" s="74"/>
    </row>
    <row r="72" spans="2:51">
      <c r="B72" s="38"/>
      <c r="C72" s="160"/>
      <c r="D72" s="141"/>
      <c r="E72" s="146"/>
      <c r="F72" s="40"/>
      <c r="G72" s="49"/>
      <c r="I72" s="53">
        <v>67</v>
      </c>
      <c r="J72" s="31">
        <f t="shared" si="61"/>
        <v>0</v>
      </c>
      <c r="K72" s="31">
        <f t="shared" si="62"/>
        <v>0</v>
      </c>
      <c r="L72" s="31">
        <f t="shared" si="63"/>
        <v>0</v>
      </c>
      <c r="M72" s="31">
        <f t="shared" si="64"/>
        <v>0</v>
      </c>
      <c r="N72" s="31">
        <f t="shared" si="44"/>
        <v>0</v>
      </c>
      <c r="O72" s="32">
        <f t="shared" si="45"/>
        <v>0</v>
      </c>
      <c r="P72" s="53">
        <v>67</v>
      </c>
      <c r="Q72" s="31">
        <f t="shared" si="59"/>
        <v>0</v>
      </c>
      <c r="R72" s="31">
        <f t="shared" si="65"/>
        <v>0</v>
      </c>
      <c r="S72" s="31">
        <f t="shared" si="66"/>
        <v>0</v>
      </c>
      <c r="T72" s="31">
        <f t="shared" si="46"/>
        <v>0</v>
      </c>
      <c r="U72" s="31">
        <f t="shared" si="60"/>
        <v>0</v>
      </c>
      <c r="V72" s="31">
        <f t="shared" si="47"/>
        <v>0</v>
      </c>
      <c r="W72" s="31">
        <v>0</v>
      </c>
      <c r="X72" s="31">
        <f t="shared" si="48"/>
        <v>0</v>
      </c>
      <c r="Y72" s="36">
        <f t="shared" si="49"/>
        <v>0</v>
      </c>
      <c r="AA72" s="69">
        <v>67</v>
      </c>
      <c r="AB72" s="31">
        <f t="shared" si="50"/>
        <v>0</v>
      </c>
      <c r="AC72" s="212">
        <f t="shared" si="41"/>
        <v>0</v>
      </c>
      <c r="AD72" s="99">
        <f t="shared" si="51"/>
        <v>0</v>
      </c>
      <c r="AE72" s="99">
        <f t="shared" si="52"/>
        <v>0</v>
      </c>
      <c r="AF72" s="197">
        <f t="shared" si="36"/>
        <v>0</v>
      </c>
      <c r="AG72" s="197">
        <f t="shared" si="37"/>
        <v>0</v>
      </c>
      <c r="AH72" s="197">
        <f t="shared" si="38"/>
        <v>0</v>
      </c>
      <c r="AI72" s="202">
        <f t="shared" si="39"/>
        <v>0</v>
      </c>
      <c r="AK72" s="69">
        <v>67</v>
      </c>
      <c r="AL72" s="31">
        <f t="shared" si="53"/>
        <v>0</v>
      </c>
      <c r="AM72" s="31">
        <f t="shared" si="54"/>
        <v>0</v>
      </c>
      <c r="AN72" s="31">
        <f t="shared" si="55"/>
        <v>0</v>
      </c>
      <c r="AO72" s="31">
        <f t="shared" si="56"/>
        <v>0</v>
      </c>
      <c r="AP72" s="31">
        <f t="shared" si="57"/>
        <v>0</v>
      </c>
      <c r="AQ72" s="197">
        <f t="shared" si="58"/>
        <v>0</v>
      </c>
      <c r="AR72" s="197">
        <f t="shared" si="58"/>
        <v>0</v>
      </c>
      <c r="AS72" s="197">
        <f t="shared" si="58"/>
        <v>0</v>
      </c>
      <c r="AT72" s="197">
        <f t="shared" si="58"/>
        <v>0</v>
      </c>
      <c r="AU72" s="31"/>
      <c r="AV72" s="31"/>
      <c r="AW72" s="31"/>
      <c r="AX72" s="31"/>
      <c r="AY72" s="74"/>
    </row>
    <row r="73" spans="2:51">
      <c r="B73" s="38"/>
      <c r="C73" s="160"/>
      <c r="D73" s="141"/>
      <c r="E73" s="146"/>
      <c r="F73" s="40"/>
      <c r="G73" s="49"/>
      <c r="I73" s="53">
        <v>68</v>
      </c>
      <c r="J73" s="31">
        <f t="shared" si="61"/>
        <v>0</v>
      </c>
      <c r="K73" s="31">
        <f t="shared" si="62"/>
        <v>0</v>
      </c>
      <c r="L73" s="31">
        <f t="shared" si="63"/>
        <v>0</v>
      </c>
      <c r="M73" s="31">
        <f t="shared" si="64"/>
        <v>0</v>
      </c>
      <c r="N73" s="31">
        <f t="shared" si="44"/>
        <v>0</v>
      </c>
      <c r="O73" s="32">
        <f t="shared" si="45"/>
        <v>0</v>
      </c>
      <c r="P73" s="53">
        <v>68</v>
      </c>
      <c r="Q73" s="31">
        <f t="shared" si="59"/>
        <v>0</v>
      </c>
      <c r="R73" s="31">
        <f t="shared" si="65"/>
        <v>0</v>
      </c>
      <c r="S73" s="31">
        <f t="shared" si="66"/>
        <v>0</v>
      </c>
      <c r="T73" s="31">
        <f t="shared" si="46"/>
        <v>0</v>
      </c>
      <c r="U73" s="31">
        <f t="shared" si="60"/>
        <v>0</v>
      </c>
      <c r="V73" s="31">
        <f t="shared" si="47"/>
        <v>0</v>
      </c>
      <c r="W73" s="31">
        <v>0</v>
      </c>
      <c r="X73" s="31">
        <f t="shared" si="48"/>
        <v>0</v>
      </c>
      <c r="Y73" s="36">
        <f t="shared" si="49"/>
        <v>0</v>
      </c>
      <c r="AA73" s="69">
        <v>68</v>
      </c>
      <c r="AB73" s="31">
        <f t="shared" si="50"/>
        <v>0</v>
      </c>
      <c r="AC73" s="212">
        <f t="shared" si="41"/>
        <v>0</v>
      </c>
      <c r="AD73" s="99">
        <f t="shared" si="51"/>
        <v>0</v>
      </c>
      <c r="AE73" s="99">
        <f t="shared" si="52"/>
        <v>0</v>
      </c>
      <c r="AF73" s="197">
        <f t="shared" si="36"/>
        <v>0</v>
      </c>
      <c r="AG73" s="197">
        <f t="shared" si="37"/>
        <v>0</v>
      </c>
      <c r="AH73" s="197">
        <f t="shared" si="38"/>
        <v>0</v>
      </c>
      <c r="AI73" s="202">
        <f t="shared" si="39"/>
        <v>0</v>
      </c>
      <c r="AK73" s="69">
        <v>68</v>
      </c>
      <c r="AL73" s="31">
        <f t="shared" si="53"/>
        <v>0</v>
      </c>
      <c r="AM73" s="31">
        <f t="shared" si="54"/>
        <v>0</v>
      </c>
      <c r="AN73" s="31">
        <f t="shared" si="55"/>
        <v>0</v>
      </c>
      <c r="AO73" s="31">
        <f t="shared" si="56"/>
        <v>0</v>
      </c>
      <c r="AP73" s="31">
        <f t="shared" si="57"/>
        <v>0</v>
      </c>
      <c r="AQ73" s="197">
        <f t="shared" si="58"/>
        <v>0</v>
      </c>
      <c r="AR73" s="197">
        <f t="shared" si="58"/>
        <v>0</v>
      </c>
      <c r="AS73" s="197">
        <f t="shared" si="58"/>
        <v>0</v>
      </c>
      <c r="AT73" s="197">
        <f t="shared" si="58"/>
        <v>0</v>
      </c>
      <c r="AU73" s="31"/>
      <c r="AV73" s="31"/>
      <c r="AW73" s="31"/>
      <c r="AX73" s="31"/>
      <c r="AY73" s="74"/>
    </row>
    <row r="74" spans="2:51">
      <c r="B74" s="38"/>
      <c r="C74" s="160"/>
      <c r="D74" s="141"/>
      <c r="E74" s="146"/>
      <c r="F74" s="40"/>
      <c r="G74" s="49"/>
      <c r="I74" s="53">
        <v>69</v>
      </c>
      <c r="J74" s="31">
        <f t="shared" si="61"/>
        <v>0</v>
      </c>
      <c r="K74" s="31">
        <f t="shared" si="62"/>
        <v>0</v>
      </c>
      <c r="L74" s="31">
        <f t="shared" si="63"/>
        <v>0</v>
      </c>
      <c r="M74" s="31">
        <f t="shared" si="64"/>
        <v>0</v>
      </c>
      <c r="N74" s="31">
        <f t="shared" si="44"/>
        <v>0</v>
      </c>
      <c r="O74" s="32">
        <f t="shared" si="45"/>
        <v>0</v>
      </c>
      <c r="P74" s="53">
        <v>69</v>
      </c>
      <c r="Q74" s="31">
        <f t="shared" si="59"/>
        <v>0</v>
      </c>
      <c r="R74" s="31">
        <f t="shared" si="65"/>
        <v>0</v>
      </c>
      <c r="S74" s="31">
        <f t="shared" si="66"/>
        <v>0</v>
      </c>
      <c r="T74" s="31">
        <f t="shared" si="46"/>
        <v>0</v>
      </c>
      <c r="U74" s="31">
        <f t="shared" si="60"/>
        <v>0</v>
      </c>
      <c r="V74" s="31">
        <f t="shared" si="47"/>
        <v>0</v>
      </c>
      <c r="W74" s="31">
        <v>0</v>
      </c>
      <c r="X74" s="31">
        <f t="shared" si="48"/>
        <v>0</v>
      </c>
      <c r="Y74" s="36">
        <f t="shared" si="49"/>
        <v>0</v>
      </c>
      <c r="AA74" s="69">
        <v>69</v>
      </c>
      <c r="AB74" s="31">
        <f t="shared" si="50"/>
        <v>0</v>
      </c>
      <c r="AC74" s="212">
        <f t="shared" si="41"/>
        <v>0</v>
      </c>
      <c r="AD74" s="99">
        <f t="shared" si="51"/>
        <v>0</v>
      </c>
      <c r="AE74" s="99">
        <f t="shared" si="52"/>
        <v>0</v>
      </c>
      <c r="AF74" s="197">
        <f t="shared" si="36"/>
        <v>0</v>
      </c>
      <c r="AG74" s="197">
        <f t="shared" si="37"/>
        <v>0</v>
      </c>
      <c r="AH74" s="197">
        <f t="shared" si="38"/>
        <v>0</v>
      </c>
      <c r="AI74" s="202">
        <f t="shared" si="39"/>
        <v>0</v>
      </c>
      <c r="AK74" s="69">
        <v>69</v>
      </c>
      <c r="AL74" s="31">
        <f t="shared" si="53"/>
        <v>0</v>
      </c>
      <c r="AM74" s="31">
        <f t="shared" si="54"/>
        <v>0</v>
      </c>
      <c r="AN74" s="31">
        <f t="shared" si="55"/>
        <v>0</v>
      </c>
      <c r="AO74" s="31">
        <f t="shared" si="56"/>
        <v>0</v>
      </c>
      <c r="AP74" s="31">
        <f t="shared" si="57"/>
        <v>0</v>
      </c>
      <c r="AQ74" s="197">
        <f t="shared" si="58"/>
        <v>0</v>
      </c>
      <c r="AR74" s="197">
        <f t="shared" si="58"/>
        <v>0</v>
      </c>
      <c r="AS74" s="197">
        <f t="shared" si="58"/>
        <v>0</v>
      </c>
      <c r="AT74" s="197">
        <f t="shared" si="58"/>
        <v>0</v>
      </c>
      <c r="AU74" s="31"/>
      <c r="AV74" s="31"/>
      <c r="AW74" s="31"/>
      <c r="AX74" s="31"/>
      <c r="AY74" s="74"/>
    </row>
    <row r="75" spans="2:51">
      <c r="B75" s="38"/>
      <c r="C75" s="160"/>
      <c r="D75" s="141"/>
      <c r="E75" s="146"/>
      <c r="F75" s="40"/>
      <c r="G75" s="49"/>
      <c r="I75" s="53">
        <v>70</v>
      </c>
      <c r="J75" s="31">
        <f t="shared" si="61"/>
        <v>0</v>
      </c>
      <c r="K75" s="31">
        <f t="shared" si="62"/>
        <v>0</v>
      </c>
      <c r="L75" s="31">
        <f t="shared" si="63"/>
        <v>0</v>
      </c>
      <c r="M75" s="31">
        <f t="shared" si="64"/>
        <v>0</v>
      </c>
      <c r="N75" s="31">
        <f t="shared" si="44"/>
        <v>0</v>
      </c>
      <c r="O75" s="32">
        <f t="shared" si="45"/>
        <v>0</v>
      </c>
      <c r="P75" s="53">
        <v>70</v>
      </c>
      <c r="Q75" s="31">
        <f t="shared" si="59"/>
        <v>0</v>
      </c>
      <c r="R75" s="31">
        <f t="shared" si="65"/>
        <v>0</v>
      </c>
      <c r="S75" s="31">
        <f t="shared" si="66"/>
        <v>0</v>
      </c>
      <c r="T75" s="31">
        <f t="shared" si="46"/>
        <v>0</v>
      </c>
      <c r="U75" s="31">
        <f t="shared" si="60"/>
        <v>0</v>
      </c>
      <c r="V75" s="31">
        <f t="shared" si="47"/>
        <v>0</v>
      </c>
      <c r="W75" s="31">
        <v>0</v>
      </c>
      <c r="X75" s="31">
        <f t="shared" si="48"/>
        <v>0</v>
      </c>
      <c r="Y75" s="36">
        <f t="shared" si="49"/>
        <v>0</v>
      </c>
      <c r="AA75" s="69">
        <v>70</v>
      </c>
      <c r="AB75" s="31">
        <f t="shared" si="50"/>
        <v>0</v>
      </c>
      <c r="AC75" s="212">
        <f t="shared" si="41"/>
        <v>0</v>
      </c>
      <c r="AD75" s="99">
        <f t="shared" si="51"/>
        <v>0</v>
      </c>
      <c r="AE75" s="99">
        <f t="shared" si="52"/>
        <v>0</v>
      </c>
      <c r="AF75" s="197">
        <f t="shared" si="36"/>
        <v>0</v>
      </c>
      <c r="AG75" s="197">
        <f t="shared" si="37"/>
        <v>0</v>
      </c>
      <c r="AH75" s="197">
        <f t="shared" si="38"/>
        <v>0</v>
      </c>
      <c r="AI75" s="202">
        <f t="shared" si="39"/>
        <v>0</v>
      </c>
      <c r="AK75" s="69">
        <v>70</v>
      </c>
      <c r="AL75" s="31">
        <f t="shared" si="53"/>
        <v>0</v>
      </c>
      <c r="AM75" s="31">
        <f t="shared" si="54"/>
        <v>0</v>
      </c>
      <c r="AN75" s="31">
        <f t="shared" si="55"/>
        <v>0</v>
      </c>
      <c r="AO75" s="31">
        <f t="shared" si="56"/>
        <v>0</v>
      </c>
      <c r="AP75" s="31">
        <f t="shared" si="57"/>
        <v>0</v>
      </c>
      <c r="AQ75" s="197">
        <f t="shared" si="58"/>
        <v>0</v>
      </c>
      <c r="AR75" s="197">
        <f t="shared" si="58"/>
        <v>0</v>
      </c>
      <c r="AS75" s="197">
        <f t="shared" si="58"/>
        <v>0</v>
      </c>
      <c r="AT75" s="197">
        <f t="shared" si="58"/>
        <v>0</v>
      </c>
      <c r="AU75" s="31"/>
      <c r="AV75" s="31"/>
      <c r="AW75" s="31"/>
      <c r="AX75" s="31"/>
      <c r="AY75" s="74"/>
    </row>
    <row r="76" spans="2:51">
      <c r="B76" s="38"/>
      <c r="C76" s="160"/>
      <c r="D76" s="141"/>
      <c r="E76" s="146"/>
      <c r="F76" s="40"/>
      <c r="G76" s="49"/>
      <c r="I76" s="53">
        <v>71</v>
      </c>
      <c r="J76" s="31">
        <f t="shared" si="61"/>
        <v>0</v>
      </c>
      <c r="K76" s="31">
        <f t="shared" si="62"/>
        <v>0</v>
      </c>
      <c r="L76" s="31">
        <f t="shared" si="63"/>
        <v>0</v>
      </c>
      <c r="M76" s="31">
        <f t="shared" si="64"/>
        <v>0</v>
      </c>
      <c r="N76" s="31">
        <f t="shared" si="44"/>
        <v>0</v>
      </c>
      <c r="O76" s="32">
        <f t="shared" si="45"/>
        <v>0</v>
      </c>
      <c r="P76" s="53">
        <v>71</v>
      </c>
      <c r="Q76" s="31">
        <f t="shared" si="59"/>
        <v>0</v>
      </c>
      <c r="R76" s="31">
        <f t="shared" si="65"/>
        <v>0</v>
      </c>
      <c r="S76" s="31">
        <f t="shared" si="66"/>
        <v>0</v>
      </c>
      <c r="T76" s="31">
        <f t="shared" si="46"/>
        <v>0</v>
      </c>
      <c r="U76" s="31">
        <f t="shared" si="60"/>
        <v>0</v>
      </c>
      <c r="V76" s="31">
        <f t="shared" si="47"/>
        <v>0</v>
      </c>
      <c r="W76" s="31">
        <v>0</v>
      </c>
      <c r="X76" s="31">
        <f t="shared" si="48"/>
        <v>0</v>
      </c>
      <c r="Y76" s="36">
        <f t="shared" si="49"/>
        <v>0</v>
      </c>
      <c r="AA76" s="69">
        <v>71</v>
      </c>
      <c r="AB76" s="31">
        <f t="shared" si="50"/>
        <v>0</v>
      </c>
      <c r="AC76" s="212">
        <f t="shared" si="41"/>
        <v>0</v>
      </c>
      <c r="AD76" s="99">
        <f t="shared" si="51"/>
        <v>0</v>
      </c>
      <c r="AE76" s="99">
        <f t="shared" si="52"/>
        <v>0</v>
      </c>
      <c r="AF76" s="197">
        <f t="shared" si="36"/>
        <v>0</v>
      </c>
      <c r="AG76" s="197">
        <f t="shared" si="37"/>
        <v>0</v>
      </c>
      <c r="AH76" s="197">
        <f t="shared" si="38"/>
        <v>0</v>
      </c>
      <c r="AI76" s="202">
        <f t="shared" si="39"/>
        <v>0</v>
      </c>
      <c r="AK76" s="69">
        <v>71</v>
      </c>
      <c r="AL76" s="31">
        <f t="shared" si="53"/>
        <v>0</v>
      </c>
      <c r="AM76" s="31">
        <f t="shared" si="54"/>
        <v>0</v>
      </c>
      <c r="AN76" s="31">
        <f t="shared" si="55"/>
        <v>0</v>
      </c>
      <c r="AO76" s="31">
        <f t="shared" si="56"/>
        <v>0</v>
      </c>
      <c r="AP76" s="31">
        <f t="shared" si="57"/>
        <v>0</v>
      </c>
      <c r="AQ76" s="197">
        <f t="shared" si="58"/>
        <v>0</v>
      </c>
      <c r="AR76" s="197">
        <f t="shared" si="58"/>
        <v>0</v>
      </c>
      <c r="AS76" s="197">
        <f t="shared" si="58"/>
        <v>0</v>
      </c>
      <c r="AT76" s="197">
        <f t="shared" si="58"/>
        <v>0</v>
      </c>
      <c r="AU76" s="31"/>
      <c r="AV76" s="31"/>
      <c r="AW76" s="31"/>
      <c r="AX76" s="31"/>
      <c r="AY76" s="74"/>
    </row>
    <row r="77" spans="2:51">
      <c r="B77" s="38"/>
      <c r="C77" s="160"/>
      <c r="D77" s="141"/>
      <c r="E77" s="146"/>
      <c r="F77" s="40"/>
      <c r="G77" s="49"/>
      <c r="I77" s="53">
        <v>72</v>
      </c>
      <c r="J77" s="31">
        <f t="shared" si="61"/>
        <v>0</v>
      </c>
      <c r="K77" s="31">
        <f t="shared" si="62"/>
        <v>0</v>
      </c>
      <c r="L77" s="31">
        <f t="shared" si="63"/>
        <v>0</v>
      </c>
      <c r="M77" s="31">
        <f t="shared" si="64"/>
        <v>0</v>
      </c>
      <c r="N77" s="31">
        <f t="shared" si="44"/>
        <v>0</v>
      </c>
      <c r="O77" s="32">
        <f t="shared" si="45"/>
        <v>0</v>
      </c>
      <c r="P77" s="53">
        <v>72</v>
      </c>
      <c r="Q77" s="31">
        <f t="shared" si="59"/>
        <v>0</v>
      </c>
      <c r="R77" s="31">
        <f t="shared" si="65"/>
        <v>0</v>
      </c>
      <c r="S77" s="31">
        <f t="shared" si="66"/>
        <v>0</v>
      </c>
      <c r="T77" s="31">
        <f t="shared" si="46"/>
        <v>0</v>
      </c>
      <c r="U77" s="31">
        <f t="shared" si="60"/>
        <v>0</v>
      </c>
      <c r="V77" s="31">
        <f t="shared" si="47"/>
        <v>0</v>
      </c>
      <c r="W77" s="31">
        <v>0</v>
      </c>
      <c r="X77" s="31">
        <f t="shared" si="48"/>
        <v>0</v>
      </c>
      <c r="Y77" s="36">
        <f t="shared" si="49"/>
        <v>0</v>
      </c>
      <c r="AA77" s="69">
        <v>72</v>
      </c>
      <c r="AB77" s="31">
        <f t="shared" si="50"/>
        <v>0</v>
      </c>
      <c r="AC77" s="212">
        <f t="shared" si="41"/>
        <v>0</v>
      </c>
      <c r="AD77" s="99">
        <f t="shared" si="51"/>
        <v>0</v>
      </c>
      <c r="AE77" s="99">
        <f t="shared" si="52"/>
        <v>0</v>
      </c>
      <c r="AF77" s="197">
        <f t="shared" si="36"/>
        <v>0</v>
      </c>
      <c r="AG77" s="197">
        <f t="shared" si="37"/>
        <v>0</v>
      </c>
      <c r="AH77" s="197">
        <f t="shared" si="38"/>
        <v>0</v>
      </c>
      <c r="AI77" s="202">
        <f t="shared" si="39"/>
        <v>0</v>
      </c>
      <c r="AK77" s="69">
        <v>72</v>
      </c>
      <c r="AL77" s="31">
        <f t="shared" si="53"/>
        <v>0</v>
      </c>
      <c r="AM77" s="31">
        <f t="shared" si="54"/>
        <v>0</v>
      </c>
      <c r="AN77" s="31">
        <f t="shared" si="55"/>
        <v>0</v>
      </c>
      <c r="AO77" s="31">
        <f t="shared" si="56"/>
        <v>0</v>
      </c>
      <c r="AP77" s="31">
        <f t="shared" si="57"/>
        <v>0</v>
      </c>
      <c r="AQ77" s="197">
        <f t="shared" si="58"/>
        <v>0</v>
      </c>
      <c r="AR77" s="197">
        <f t="shared" si="58"/>
        <v>0</v>
      </c>
      <c r="AS77" s="197">
        <f t="shared" si="58"/>
        <v>0</v>
      </c>
      <c r="AT77" s="197">
        <f t="shared" si="58"/>
        <v>0</v>
      </c>
      <c r="AU77" s="31"/>
      <c r="AV77" s="31"/>
      <c r="AW77" s="31"/>
      <c r="AX77" s="31"/>
      <c r="AY77" s="74"/>
    </row>
    <row r="78" spans="2:51">
      <c r="B78" s="41"/>
      <c r="C78" s="161"/>
      <c r="D78" s="162"/>
      <c r="E78" s="149"/>
      <c r="F78" s="42"/>
      <c r="G78" s="50"/>
      <c r="I78" s="53">
        <v>73</v>
      </c>
      <c r="J78" s="31">
        <f t="shared" si="61"/>
        <v>0</v>
      </c>
      <c r="K78" s="31">
        <f t="shared" si="62"/>
        <v>0</v>
      </c>
      <c r="L78" s="31">
        <f t="shared" si="63"/>
        <v>0</v>
      </c>
      <c r="M78" s="31">
        <f t="shared" si="64"/>
        <v>0</v>
      </c>
      <c r="N78" s="31">
        <f t="shared" si="44"/>
        <v>0</v>
      </c>
      <c r="O78" s="32">
        <f t="shared" si="45"/>
        <v>0</v>
      </c>
      <c r="P78" s="53">
        <v>73</v>
      </c>
      <c r="Q78" s="31">
        <f t="shared" si="59"/>
        <v>0</v>
      </c>
      <c r="R78" s="31">
        <f t="shared" si="65"/>
        <v>0</v>
      </c>
      <c r="S78" s="31">
        <f t="shared" si="66"/>
        <v>0</v>
      </c>
      <c r="T78" s="31">
        <f t="shared" si="46"/>
        <v>0</v>
      </c>
      <c r="U78" s="31">
        <f t="shared" si="60"/>
        <v>0</v>
      </c>
      <c r="V78" s="31">
        <f t="shared" si="47"/>
        <v>0</v>
      </c>
      <c r="W78" s="31">
        <v>0</v>
      </c>
      <c r="X78" s="31">
        <f t="shared" si="48"/>
        <v>0</v>
      </c>
      <c r="Y78" s="36">
        <f t="shared" si="49"/>
        <v>0</v>
      </c>
      <c r="AA78" s="69">
        <v>73</v>
      </c>
      <c r="AB78" s="31">
        <f t="shared" si="50"/>
        <v>0</v>
      </c>
      <c r="AC78" s="212">
        <f t="shared" si="41"/>
        <v>0</v>
      </c>
      <c r="AD78" s="99">
        <f t="shared" si="51"/>
        <v>0</v>
      </c>
      <c r="AE78" s="99">
        <f t="shared" si="52"/>
        <v>0</v>
      </c>
      <c r="AF78" s="197">
        <f t="shared" si="36"/>
        <v>0</v>
      </c>
      <c r="AG78" s="197">
        <f t="shared" si="37"/>
        <v>0</v>
      </c>
      <c r="AH78" s="197">
        <f t="shared" si="38"/>
        <v>0</v>
      </c>
      <c r="AI78" s="202">
        <f t="shared" si="39"/>
        <v>0</v>
      </c>
      <c r="AK78" s="69">
        <v>73</v>
      </c>
      <c r="AL78" s="31">
        <f t="shared" si="53"/>
        <v>0</v>
      </c>
      <c r="AM78" s="31">
        <f t="shared" si="54"/>
        <v>0</v>
      </c>
      <c r="AN78" s="31">
        <f t="shared" si="55"/>
        <v>0</v>
      </c>
      <c r="AO78" s="31">
        <f t="shared" si="56"/>
        <v>0</v>
      </c>
      <c r="AP78" s="31">
        <f t="shared" si="57"/>
        <v>0</v>
      </c>
      <c r="AQ78" s="197">
        <f t="shared" si="58"/>
        <v>0</v>
      </c>
      <c r="AR78" s="197">
        <f t="shared" si="58"/>
        <v>0</v>
      </c>
      <c r="AS78" s="197">
        <f t="shared" si="58"/>
        <v>0</v>
      </c>
      <c r="AT78" s="197">
        <f t="shared" si="58"/>
        <v>0</v>
      </c>
      <c r="AU78" s="31"/>
      <c r="AV78" s="31"/>
      <c r="AW78" s="31"/>
      <c r="AX78" s="31"/>
      <c r="AY78" s="74"/>
    </row>
    <row r="79" spans="2:51">
      <c r="I79" s="53">
        <v>74</v>
      </c>
      <c r="J79" s="31">
        <f t="shared" si="61"/>
        <v>0</v>
      </c>
      <c r="K79" s="31">
        <f t="shared" si="62"/>
        <v>0</v>
      </c>
      <c r="L79" s="31">
        <f t="shared" si="63"/>
        <v>0</v>
      </c>
      <c r="M79" s="31">
        <f t="shared" si="64"/>
        <v>0</v>
      </c>
      <c r="N79" s="31">
        <f t="shared" si="44"/>
        <v>0</v>
      </c>
      <c r="O79" s="32">
        <f t="shared" si="45"/>
        <v>0</v>
      </c>
      <c r="P79" s="53">
        <v>74</v>
      </c>
      <c r="Q79" s="31">
        <f t="shared" si="59"/>
        <v>0</v>
      </c>
      <c r="R79" s="31">
        <f t="shared" si="65"/>
        <v>0</v>
      </c>
      <c r="S79" s="31">
        <f t="shared" si="66"/>
        <v>0</v>
      </c>
      <c r="T79" s="31">
        <f t="shared" si="46"/>
        <v>0</v>
      </c>
      <c r="U79" s="31">
        <f t="shared" si="60"/>
        <v>0</v>
      </c>
      <c r="V79" s="31">
        <f t="shared" si="47"/>
        <v>0</v>
      </c>
      <c r="W79" s="31">
        <v>0</v>
      </c>
      <c r="X79" s="31">
        <f t="shared" si="48"/>
        <v>0</v>
      </c>
      <c r="Y79" s="36">
        <f t="shared" si="49"/>
        <v>0</v>
      </c>
      <c r="AA79" s="69">
        <v>74</v>
      </c>
      <c r="AB79" s="31">
        <f t="shared" si="50"/>
        <v>0</v>
      </c>
      <c r="AC79" s="212">
        <f t="shared" si="41"/>
        <v>0</v>
      </c>
      <c r="AD79" s="99">
        <f t="shared" si="51"/>
        <v>0</v>
      </c>
      <c r="AE79" s="99">
        <f t="shared" si="52"/>
        <v>0</v>
      </c>
      <c r="AF79" s="197">
        <f t="shared" si="36"/>
        <v>0</v>
      </c>
      <c r="AG79" s="197">
        <f t="shared" si="37"/>
        <v>0</v>
      </c>
      <c r="AH79" s="197">
        <f t="shared" si="38"/>
        <v>0</v>
      </c>
      <c r="AI79" s="202">
        <f t="shared" si="39"/>
        <v>0</v>
      </c>
      <c r="AK79" s="69">
        <v>74</v>
      </c>
      <c r="AL79" s="31">
        <f t="shared" si="53"/>
        <v>0</v>
      </c>
      <c r="AM79" s="31">
        <f t="shared" si="54"/>
        <v>0</v>
      </c>
      <c r="AN79" s="31">
        <f t="shared" si="55"/>
        <v>0</v>
      </c>
      <c r="AO79" s="31">
        <f t="shared" si="56"/>
        <v>0</v>
      </c>
      <c r="AP79" s="31">
        <f t="shared" si="57"/>
        <v>0</v>
      </c>
      <c r="AQ79" s="197">
        <f t="shared" si="58"/>
        <v>0</v>
      </c>
      <c r="AR79" s="197">
        <f t="shared" si="58"/>
        <v>0</v>
      </c>
      <c r="AS79" s="197">
        <f t="shared" si="58"/>
        <v>0</v>
      </c>
      <c r="AT79" s="197">
        <f t="shared" si="58"/>
        <v>0</v>
      </c>
      <c r="AU79" s="31"/>
      <c r="AV79" s="31"/>
      <c r="AW79" s="31"/>
      <c r="AX79" s="31"/>
      <c r="AY79" s="74"/>
    </row>
    <row r="80" spans="2:51">
      <c r="B80" s="243" t="s">
        <v>205</v>
      </c>
      <c r="C80" s="244"/>
      <c r="D80" s="244"/>
      <c r="E80" s="244"/>
      <c r="F80" s="244"/>
      <c r="G80" s="245"/>
      <c r="H80" s="21"/>
      <c r="I80" s="53">
        <v>75</v>
      </c>
      <c r="J80" s="31">
        <f t="shared" si="61"/>
        <v>0</v>
      </c>
      <c r="K80" s="31">
        <f t="shared" si="62"/>
        <v>0</v>
      </c>
      <c r="L80" s="31">
        <f t="shared" si="63"/>
        <v>0</v>
      </c>
      <c r="M80" s="31">
        <f t="shared" si="64"/>
        <v>0</v>
      </c>
      <c r="N80" s="31">
        <f t="shared" si="44"/>
        <v>0</v>
      </c>
      <c r="O80" s="32">
        <f t="shared" si="45"/>
        <v>0</v>
      </c>
      <c r="P80" s="53">
        <v>75</v>
      </c>
      <c r="Q80" s="31">
        <f t="shared" si="59"/>
        <v>0</v>
      </c>
      <c r="R80" s="31">
        <f t="shared" si="65"/>
        <v>0</v>
      </c>
      <c r="S80" s="31">
        <f t="shared" si="66"/>
        <v>0</v>
      </c>
      <c r="T80" s="31">
        <f t="shared" si="46"/>
        <v>0</v>
      </c>
      <c r="U80" s="31">
        <f t="shared" si="60"/>
        <v>0</v>
      </c>
      <c r="V80" s="31">
        <f t="shared" si="47"/>
        <v>0</v>
      </c>
      <c r="W80" s="31">
        <v>0</v>
      </c>
      <c r="X80" s="31">
        <f t="shared" si="48"/>
        <v>0</v>
      </c>
      <c r="Y80" s="36">
        <f t="shared" si="49"/>
        <v>0</v>
      </c>
      <c r="AA80" s="69">
        <v>75</v>
      </c>
      <c r="AB80" s="31">
        <f t="shared" si="50"/>
        <v>0</v>
      </c>
      <c r="AC80" s="212">
        <f t="shared" si="41"/>
        <v>0</v>
      </c>
      <c r="AD80" s="99">
        <f t="shared" si="51"/>
        <v>0</v>
      </c>
      <c r="AE80" s="99">
        <f t="shared" si="52"/>
        <v>0</v>
      </c>
      <c r="AF80" s="197">
        <f t="shared" si="36"/>
        <v>0</v>
      </c>
      <c r="AG80" s="197">
        <f t="shared" si="37"/>
        <v>0</v>
      </c>
      <c r="AH80" s="197">
        <f t="shared" si="38"/>
        <v>0</v>
      </c>
      <c r="AI80" s="202">
        <f t="shared" si="39"/>
        <v>0</v>
      </c>
      <c r="AK80" s="69">
        <v>75</v>
      </c>
      <c r="AL80" s="31">
        <f t="shared" si="53"/>
        <v>0</v>
      </c>
      <c r="AM80" s="31">
        <f t="shared" si="54"/>
        <v>0</v>
      </c>
      <c r="AN80" s="31">
        <f t="shared" si="55"/>
        <v>0</v>
      </c>
      <c r="AO80" s="31">
        <f t="shared" si="56"/>
        <v>0</v>
      </c>
      <c r="AP80" s="31">
        <f t="shared" si="57"/>
        <v>0</v>
      </c>
      <c r="AQ80" s="197">
        <f t="shared" si="58"/>
        <v>0</v>
      </c>
      <c r="AR80" s="197">
        <f t="shared" si="58"/>
        <v>0</v>
      </c>
      <c r="AS80" s="197">
        <f t="shared" si="58"/>
        <v>0</v>
      </c>
      <c r="AT80" s="197">
        <f t="shared" si="58"/>
        <v>0</v>
      </c>
      <c r="AU80" s="31"/>
      <c r="AV80" s="31"/>
      <c r="AW80" s="31"/>
      <c r="AX80" s="31"/>
      <c r="AY80" s="74"/>
    </row>
    <row r="81" spans="2:51">
      <c r="B81" s="165" t="s">
        <v>76</v>
      </c>
      <c r="C81" s="132" t="s">
        <v>156</v>
      </c>
      <c r="D81" s="130" t="s">
        <v>78</v>
      </c>
      <c r="E81" s="130" t="s">
        <v>81</v>
      </c>
      <c r="F81" s="130" t="s">
        <v>80</v>
      </c>
      <c r="G81" s="131" t="s">
        <v>79</v>
      </c>
      <c r="H81" s="55"/>
      <c r="I81" s="53">
        <v>76</v>
      </c>
      <c r="J81" s="31">
        <f t="shared" si="61"/>
        <v>0</v>
      </c>
      <c r="K81" s="31">
        <f t="shared" si="62"/>
        <v>0</v>
      </c>
      <c r="L81" s="31">
        <f t="shared" si="63"/>
        <v>0</v>
      </c>
      <c r="M81" s="31">
        <f t="shared" si="64"/>
        <v>0</v>
      </c>
      <c r="N81" s="31">
        <f t="shared" si="44"/>
        <v>0</v>
      </c>
      <c r="O81" s="32">
        <f t="shared" si="45"/>
        <v>0</v>
      </c>
      <c r="P81" s="53">
        <v>76</v>
      </c>
      <c r="Q81" s="31">
        <f t="shared" si="59"/>
        <v>0</v>
      </c>
      <c r="R81" s="31">
        <f t="shared" si="65"/>
        <v>0</v>
      </c>
      <c r="S81" s="31">
        <f t="shared" si="66"/>
        <v>0</v>
      </c>
      <c r="T81" s="31">
        <f t="shared" si="46"/>
        <v>0</v>
      </c>
      <c r="U81" s="31">
        <f t="shared" si="60"/>
        <v>0</v>
      </c>
      <c r="V81" s="31">
        <f t="shared" si="47"/>
        <v>0</v>
      </c>
      <c r="W81" s="31">
        <v>0</v>
      </c>
      <c r="X81" s="31">
        <f t="shared" si="48"/>
        <v>0</v>
      </c>
      <c r="Y81" s="36">
        <f t="shared" si="49"/>
        <v>0</v>
      </c>
      <c r="AA81" s="69">
        <v>76</v>
      </c>
      <c r="AB81" s="31">
        <f t="shared" si="50"/>
        <v>0</v>
      </c>
      <c r="AC81" s="212">
        <f t="shared" si="41"/>
        <v>0</v>
      </c>
      <c r="AD81" s="99">
        <f t="shared" si="51"/>
        <v>0</v>
      </c>
      <c r="AE81" s="99">
        <f t="shared" si="52"/>
        <v>0</v>
      </c>
      <c r="AF81" s="197">
        <f t="shared" si="36"/>
        <v>0</v>
      </c>
      <c r="AG81" s="197">
        <f t="shared" si="37"/>
        <v>0</v>
      </c>
      <c r="AH81" s="197">
        <f t="shared" si="38"/>
        <v>0</v>
      </c>
      <c r="AI81" s="202">
        <f t="shared" si="39"/>
        <v>0</v>
      </c>
      <c r="AK81" s="69">
        <v>76</v>
      </c>
      <c r="AL81" s="31">
        <f t="shared" si="53"/>
        <v>0</v>
      </c>
      <c r="AM81" s="31">
        <f t="shared" si="54"/>
        <v>0</v>
      </c>
      <c r="AN81" s="31">
        <f t="shared" si="55"/>
        <v>0</v>
      </c>
      <c r="AO81" s="31">
        <f t="shared" si="56"/>
        <v>0</v>
      </c>
      <c r="AP81" s="31">
        <f t="shared" si="57"/>
        <v>0</v>
      </c>
      <c r="AQ81" s="197">
        <f t="shared" si="58"/>
        <v>0</v>
      </c>
      <c r="AR81" s="197">
        <f t="shared" si="58"/>
        <v>0</v>
      </c>
      <c r="AS81" s="197">
        <f t="shared" si="58"/>
        <v>0</v>
      </c>
      <c r="AT81" s="197">
        <f t="shared" si="58"/>
        <v>0</v>
      </c>
      <c r="AU81" s="31"/>
      <c r="AV81" s="31"/>
      <c r="AW81" s="31"/>
      <c r="AX81" s="31"/>
      <c r="AY81" s="74"/>
    </row>
    <row r="82" spans="2:51">
      <c r="B82" s="180">
        <f>IF(C25&lt;=$F$18,C25+1,"-")</f>
        <v>16</v>
      </c>
      <c r="C82" s="151">
        <f>D25-D26</f>
        <v>13</v>
      </c>
      <c r="D82" s="155">
        <v>0</v>
      </c>
      <c r="E82" s="181">
        <f>IF(G82+D82&lt;&gt;1,(1-(G82+D82))*56%,0)</f>
        <v>0.56000000000000005</v>
      </c>
      <c r="F82" s="181">
        <f>IF(G82+D82&lt;&gt;1,(1-(G82+D82))*44%,0)</f>
        <v>0.44</v>
      </c>
      <c r="G82" s="153"/>
      <c r="H82" s="56">
        <f t="shared" ref="H82:H94" si="67">IF(C82=0,0,IF(SUM(D82:G82)&lt;&gt;1,"erreur",))</f>
        <v>0</v>
      </c>
      <c r="I82" s="53">
        <v>77</v>
      </c>
      <c r="J82" s="31">
        <f t="shared" si="61"/>
        <v>0</v>
      </c>
      <c r="K82" s="31">
        <f t="shared" si="62"/>
        <v>0</v>
      </c>
      <c r="L82" s="31">
        <f t="shared" si="63"/>
        <v>0</v>
      </c>
      <c r="M82" s="31">
        <f t="shared" si="64"/>
        <v>0</v>
      </c>
      <c r="N82" s="31">
        <f t="shared" si="44"/>
        <v>0</v>
      </c>
      <c r="O82" s="32">
        <f t="shared" si="45"/>
        <v>0</v>
      </c>
      <c r="P82" s="53">
        <v>77</v>
      </c>
      <c r="Q82" s="31">
        <f t="shared" si="59"/>
        <v>0</v>
      </c>
      <c r="R82" s="31">
        <f t="shared" si="65"/>
        <v>0</v>
      </c>
      <c r="S82" s="31">
        <f t="shared" si="66"/>
        <v>0</v>
      </c>
      <c r="T82" s="31">
        <f t="shared" si="46"/>
        <v>0</v>
      </c>
      <c r="U82" s="31">
        <f t="shared" si="60"/>
        <v>0</v>
      </c>
      <c r="V82" s="31">
        <f t="shared" si="47"/>
        <v>0</v>
      </c>
      <c r="W82" s="31">
        <v>0</v>
      </c>
      <c r="X82" s="31">
        <f t="shared" si="48"/>
        <v>0</v>
      </c>
      <c r="Y82" s="36">
        <f t="shared" si="49"/>
        <v>0</v>
      </c>
      <c r="AA82" s="69">
        <v>77</v>
      </c>
      <c r="AB82" s="31">
        <f t="shared" si="50"/>
        <v>0</v>
      </c>
      <c r="AC82" s="212">
        <f t="shared" si="41"/>
        <v>0</v>
      </c>
      <c r="AD82" s="99">
        <f t="shared" si="51"/>
        <v>0</v>
      </c>
      <c r="AE82" s="99">
        <f t="shared" si="52"/>
        <v>0</v>
      </c>
      <c r="AF82" s="197">
        <f t="shared" si="36"/>
        <v>0</v>
      </c>
      <c r="AG82" s="197">
        <f t="shared" si="37"/>
        <v>0</v>
      </c>
      <c r="AH82" s="197">
        <f t="shared" si="38"/>
        <v>0</v>
      </c>
      <c r="AI82" s="202">
        <f t="shared" si="39"/>
        <v>0</v>
      </c>
      <c r="AK82" s="69">
        <v>77</v>
      </c>
      <c r="AL82" s="31">
        <f t="shared" si="53"/>
        <v>0</v>
      </c>
      <c r="AM82" s="31">
        <f t="shared" si="54"/>
        <v>0</v>
      </c>
      <c r="AN82" s="31">
        <f t="shared" si="55"/>
        <v>0</v>
      </c>
      <c r="AO82" s="31">
        <f t="shared" si="56"/>
        <v>0</v>
      </c>
      <c r="AP82" s="31">
        <f t="shared" si="57"/>
        <v>0</v>
      </c>
      <c r="AQ82" s="197">
        <f t="shared" si="58"/>
        <v>0</v>
      </c>
      <c r="AR82" s="197">
        <f t="shared" si="58"/>
        <v>0</v>
      </c>
      <c r="AS82" s="197">
        <f t="shared" si="58"/>
        <v>0</v>
      </c>
      <c r="AT82" s="197">
        <f t="shared" si="58"/>
        <v>0</v>
      </c>
      <c r="AU82" s="31"/>
      <c r="AV82" s="31"/>
      <c r="AW82" s="31"/>
      <c r="AX82" s="31"/>
      <c r="AY82" s="74"/>
    </row>
    <row r="83" spans="2:51">
      <c r="B83" s="182">
        <f>IF(C27&lt;=$F$18,C27+1,"-")</f>
        <v>21</v>
      </c>
      <c r="C83" s="154">
        <f>D27-D28</f>
        <v>105</v>
      </c>
      <c r="D83" s="155">
        <v>0.25</v>
      </c>
      <c r="E83" s="129">
        <f t="shared" ref="E83:E94" si="68">IF(G83+D83&lt;&gt;1,(1-(G83+D83))*56%,0)</f>
        <v>0.42000000000000004</v>
      </c>
      <c r="F83" s="129">
        <f t="shared" ref="F83:F94" si="69">IF(G83+D83&lt;&gt;1,(1-(G83+D83))*44%,0)</f>
        <v>0.33</v>
      </c>
      <c r="G83" s="156"/>
      <c r="H83" s="56">
        <f t="shared" si="67"/>
        <v>0</v>
      </c>
      <c r="I83" s="53">
        <v>78</v>
      </c>
      <c r="J83" s="31">
        <f t="shared" si="61"/>
        <v>0</v>
      </c>
      <c r="K83" s="31">
        <f t="shared" si="62"/>
        <v>0</v>
      </c>
      <c r="L83" s="31">
        <f t="shared" si="63"/>
        <v>0</v>
      </c>
      <c r="M83" s="31">
        <f t="shared" si="64"/>
        <v>0</v>
      </c>
      <c r="N83" s="31">
        <f t="shared" si="44"/>
        <v>0</v>
      </c>
      <c r="O83" s="32">
        <f t="shared" si="45"/>
        <v>0</v>
      </c>
      <c r="P83" s="53">
        <v>78</v>
      </c>
      <c r="Q83" s="31">
        <f t="shared" si="59"/>
        <v>0</v>
      </c>
      <c r="R83" s="31">
        <f t="shared" si="65"/>
        <v>0</v>
      </c>
      <c r="S83" s="31">
        <f t="shared" si="66"/>
        <v>0</v>
      </c>
      <c r="T83" s="31">
        <f t="shared" si="46"/>
        <v>0</v>
      </c>
      <c r="U83" s="31">
        <f t="shared" si="60"/>
        <v>0</v>
      </c>
      <c r="V83" s="31">
        <f t="shared" si="47"/>
        <v>0</v>
      </c>
      <c r="W83" s="31">
        <v>0</v>
      </c>
      <c r="X83" s="31">
        <f t="shared" si="48"/>
        <v>0</v>
      </c>
      <c r="Y83" s="36">
        <f t="shared" si="49"/>
        <v>0</v>
      </c>
      <c r="AA83" s="69">
        <v>78</v>
      </c>
      <c r="AB83" s="31">
        <f t="shared" si="50"/>
        <v>0</v>
      </c>
      <c r="AC83" s="212">
        <f t="shared" si="41"/>
        <v>0</v>
      </c>
      <c r="AD83" s="99">
        <f t="shared" si="51"/>
        <v>0</v>
      </c>
      <c r="AE83" s="99">
        <f t="shared" si="52"/>
        <v>0</v>
      </c>
      <c r="AF83" s="197">
        <f t="shared" si="36"/>
        <v>0</v>
      </c>
      <c r="AG83" s="197">
        <f t="shared" si="37"/>
        <v>0</v>
      </c>
      <c r="AH83" s="197">
        <f t="shared" si="38"/>
        <v>0</v>
      </c>
      <c r="AI83" s="202">
        <f t="shared" si="39"/>
        <v>0</v>
      </c>
      <c r="AK83" s="69">
        <v>78</v>
      </c>
      <c r="AL83" s="31">
        <f t="shared" si="53"/>
        <v>0</v>
      </c>
      <c r="AM83" s="31">
        <f t="shared" si="54"/>
        <v>0</v>
      </c>
      <c r="AN83" s="31">
        <f t="shared" si="55"/>
        <v>0</v>
      </c>
      <c r="AO83" s="31">
        <f t="shared" si="56"/>
        <v>0</v>
      </c>
      <c r="AP83" s="31">
        <f t="shared" si="57"/>
        <v>0</v>
      </c>
      <c r="AQ83" s="197">
        <f t="shared" si="58"/>
        <v>0</v>
      </c>
      <c r="AR83" s="197">
        <f t="shared" si="58"/>
        <v>0</v>
      </c>
      <c r="AS83" s="197">
        <f t="shared" si="58"/>
        <v>0</v>
      </c>
      <c r="AT83" s="197">
        <f t="shared" si="58"/>
        <v>0</v>
      </c>
      <c r="AU83" s="31"/>
      <c r="AV83" s="31"/>
      <c r="AW83" s="31"/>
      <c r="AX83" s="31"/>
      <c r="AY83" s="74"/>
    </row>
    <row r="84" spans="2:51">
      <c r="B84" s="190">
        <f>IF(C29&lt;=$F$18,C29+1,"-")</f>
        <v>26</v>
      </c>
      <c r="C84" s="154">
        <f>D29-D30</f>
        <v>105</v>
      </c>
      <c r="D84" s="155">
        <v>0.6</v>
      </c>
      <c r="E84" s="129">
        <f t="shared" si="68"/>
        <v>0.22400000000000003</v>
      </c>
      <c r="F84" s="129">
        <f t="shared" si="69"/>
        <v>0.17600000000000002</v>
      </c>
      <c r="G84" s="156"/>
      <c r="H84" s="56">
        <f t="shared" si="67"/>
        <v>0</v>
      </c>
      <c r="I84" s="53">
        <v>79</v>
      </c>
      <c r="J84" s="31">
        <f t="shared" si="61"/>
        <v>0</v>
      </c>
      <c r="K84" s="31">
        <f t="shared" si="62"/>
        <v>0</v>
      </c>
      <c r="L84" s="31">
        <f t="shared" si="63"/>
        <v>0</v>
      </c>
      <c r="M84" s="31">
        <f t="shared" si="64"/>
        <v>0</v>
      </c>
      <c r="N84" s="31">
        <f t="shared" si="44"/>
        <v>0</v>
      </c>
      <c r="O84" s="32">
        <f t="shared" si="45"/>
        <v>0</v>
      </c>
      <c r="P84" s="53">
        <v>79</v>
      </c>
      <c r="Q84" s="31">
        <f t="shared" si="59"/>
        <v>0</v>
      </c>
      <c r="R84" s="31">
        <f t="shared" si="65"/>
        <v>0</v>
      </c>
      <c r="S84" s="31">
        <f t="shared" si="66"/>
        <v>0</v>
      </c>
      <c r="T84" s="31">
        <f t="shared" si="46"/>
        <v>0</v>
      </c>
      <c r="U84" s="31">
        <f t="shared" si="60"/>
        <v>0</v>
      </c>
      <c r="V84" s="31">
        <f t="shared" si="47"/>
        <v>0</v>
      </c>
      <c r="W84" s="31">
        <v>0</v>
      </c>
      <c r="X84" s="31">
        <f t="shared" si="48"/>
        <v>0</v>
      </c>
      <c r="Y84" s="36">
        <f t="shared" si="49"/>
        <v>0</v>
      </c>
      <c r="AA84" s="69">
        <v>79</v>
      </c>
      <c r="AB84" s="31">
        <f t="shared" si="50"/>
        <v>0</v>
      </c>
      <c r="AC84" s="212">
        <f t="shared" si="41"/>
        <v>0</v>
      </c>
      <c r="AD84" s="99">
        <f t="shared" si="51"/>
        <v>0</v>
      </c>
      <c r="AE84" s="99">
        <f t="shared" si="52"/>
        <v>0</v>
      </c>
      <c r="AF84" s="197">
        <f t="shared" si="36"/>
        <v>0</v>
      </c>
      <c r="AG84" s="197">
        <f t="shared" si="37"/>
        <v>0</v>
      </c>
      <c r="AH84" s="197">
        <f t="shared" si="38"/>
        <v>0</v>
      </c>
      <c r="AI84" s="202">
        <f t="shared" si="39"/>
        <v>0</v>
      </c>
      <c r="AK84" s="69">
        <v>79</v>
      </c>
      <c r="AL84" s="31">
        <f t="shared" si="53"/>
        <v>0</v>
      </c>
      <c r="AM84" s="31">
        <f t="shared" si="54"/>
        <v>0</v>
      </c>
      <c r="AN84" s="31">
        <f t="shared" si="55"/>
        <v>0</v>
      </c>
      <c r="AO84" s="31">
        <f t="shared" si="56"/>
        <v>0</v>
      </c>
      <c r="AP84" s="31">
        <f t="shared" si="57"/>
        <v>0</v>
      </c>
      <c r="AQ84" s="197">
        <f t="shared" si="58"/>
        <v>0</v>
      </c>
      <c r="AR84" s="197">
        <f t="shared" si="58"/>
        <v>0</v>
      </c>
      <c r="AS84" s="197">
        <f t="shared" si="58"/>
        <v>0</v>
      </c>
      <c r="AT84" s="197">
        <f t="shared" si="58"/>
        <v>0</v>
      </c>
      <c r="AU84" s="31"/>
      <c r="AV84" s="31"/>
      <c r="AW84" s="31"/>
      <c r="AX84" s="31"/>
      <c r="AY84" s="74"/>
    </row>
    <row r="85" spans="2:51">
      <c r="B85" s="182" t="str">
        <f>IF(C31&lt;$F$18,C31+1,"-")</f>
        <v>-</v>
      </c>
      <c r="C85" s="154">
        <f>D31-D32</f>
        <v>105</v>
      </c>
      <c r="D85" s="155">
        <v>0.8</v>
      </c>
      <c r="E85" s="129">
        <f t="shared" si="68"/>
        <v>0.11199999999999999</v>
      </c>
      <c r="F85" s="129">
        <f t="shared" si="69"/>
        <v>8.7999999999999981E-2</v>
      </c>
      <c r="G85" s="156"/>
      <c r="H85" s="56">
        <f t="shared" si="67"/>
        <v>0</v>
      </c>
      <c r="I85" s="53">
        <v>80</v>
      </c>
      <c r="J85" s="31">
        <f t="shared" si="61"/>
        <v>0</v>
      </c>
      <c r="K85" s="31">
        <f t="shared" si="62"/>
        <v>0</v>
      </c>
      <c r="L85" s="31">
        <f t="shared" si="63"/>
        <v>0</v>
      </c>
      <c r="M85" s="31">
        <f t="shared" si="64"/>
        <v>0</v>
      </c>
      <c r="N85" s="31">
        <f t="shared" si="44"/>
        <v>0</v>
      </c>
      <c r="O85" s="32">
        <f t="shared" si="45"/>
        <v>0</v>
      </c>
      <c r="P85" s="53">
        <v>80</v>
      </c>
      <c r="Q85" s="31">
        <f t="shared" si="59"/>
        <v>0</v>
      </c>
      <c r="R85" s="31">
        <f t="shared" si="65"/>
        <v>0</v>
      </c>
      <c r="S85" s="31">
        <f t="shared" si="66"/>
        <v>0</v>
      </c>
      <c r="T85" s="31">
        <f t="shared" si="46"/>
        <v>0</v>
      </c>
      <c r="U85" s="31">
        <f t="shared" si="60"/>
        <v>0</v>
      </c>
      <c r="V85" s="31">
        <f t="shared" si="47"/>
        <v>0</v>
      </c>
      <c r="W85" s="31">
        <v>0</v>
      </c>
      <c r="X85" s="31">
        <f t="shared" si="48"/>
        <v>0</v>
      </c>
      <c r="Y85" s="36">
        <f t="shared" si="49"/>
        <v>0</v>
      </c>
      <c r="AA85" s="69">
        <v>80</v>
      </c>
      <c r="AB85" s="31">
        <f t="shared" si="50"/>
        <v>0</v>
      </c>
      <c r="AC85" s="212">
        <f t="shared" si="41"/>
        <v>0</v>
      </c>
      <c r="AD85" s="99">
        <f t="shared" si="51"/>
        <v>0</v>
      </c>
      <c r="AE85" s="99">
        <f t="shared" si="52"/>
        <v>0</v>
      </c>
      <c r="AF85" s="197">
        <f t="shared" si="36"/>
        <v>0</v>
      </c>
      <c r="AG85" s="197">
        <f t="shared" si="37"/>
        <v>0</v>
      </c>
      <c r="AH85" s="197">
        <f t="shared" si="38"/>
        <v>0</v>
      </c>
      <c r="AI85" s="202">
        <f t="shared" si="39"/>
        <v>0</v>
      </c>
      <c r="AK85" s="69">
        <v>80</v>
      </c>
      <c r="AL85" s="31">
        <f t="shared" si="53"/>
        <v>0</v>
      </c>
      <c r="AM85" s="31">
        <f t="shared" si="54"/>
        <v>0</v>
      </c>
      <c r="AN85" s="31">
        <f t="shared" si="55"/>
        <v>0</v>
      </c>
      <c r="AO85" s="31">
        <f t="shared" si="56"/>
        <v>0</v>
      </c>
      <c r="AP85" s="31">
        <f t="shared" si="57"/>
        <v>0</v>
      </c>
      <c r="AQ85" s="197">
        <f t="shared" si="58"/>
        <v>0</v>
      </c>
      <c r="AR85" s="197">
        <f t="shared" si="58"/>
        <v>0</v>
      </c>
      <c r="AS85" s="197">
        <f t="shared" si="58"/>
        <v>0</v>
      </c>
      <c r="AT85" s="197">
        <f t="shared" si="58"/>
        <v>0</v>
      </c>
      <c r="AU85" s="31"/>
      <c r="AV85" s="31"/>
      <c r="AW85" s="31"/>
      <c r="AX85" s="31"/>
      <c r="AY85" s="74"/>
    </row>
    <row r="86" spans="2:51">
      <c r="B86" s="182" t="str">
        <f>IF(C33&lt;$F$18,C33+1,"-")</f>
        <v>-</v>
      </c>
      <c r="C86" s="154">
        <f>D33-D34</f>
        <v>105</v>
      </c>
      <c r="D86" s="155">
        <v>0.9</v>
      </c>
      <c r="E86" s="129">
        <f t="shared" si="68"/>
        <v>5.5999999999999994E-2</v>
      </c>
      <c r="F86" s="129">
        <f t="shared" si="69"/>
        <v>4.3999999999999991E-2</v>
      </c>
      <c r="G86" s="156"/>
      <c r="H86" s="56">
        <f t="shared" si="67"/>
        <v>0</v>
      </c>
      <c r="I86" s="53">
        <v>81</v>
      </c>
      <c r="J86" s="31">
        <f t="shared" si="61"/>
        <v>0</v>
      </c>
      <c r="K86" s="31">
        <f t="shared" si="62"/>
        <v>0</v>
      </c>
      <c r="L86" s="31">
        <f t="shared" si="63"/>
        <v>0</v>
      </c>
      <c r="M86" s="31">
        <f t="shared" si="64"/>
        <v>0</v>
      </c>
      <c r="N86" s="31">
        <f t="shared" si="44"/>
        <v>0</v>
      </c>
      <c r="O86" s="32">
        <f t="shared" si="45"/>
        <v>0</v>
      </c>
      <c r="P86" s="53">
        <v>81</v>
      </c>
      <c r="Q86" s="31">
        <f t="shared" si="59"/>
        <v>0</v>
      </c>
      <c r="R86" s="31">
        <f t="shared" si="65"/>
        <v>0</v>
      </c>
      <c r="S86" s="31">
        <f t="shared" si="66"/>
        <v>0</v>
      </c>
      <c r="T86" s="31">
        <f t="shared" si="46"/>
        <v>0</v>
      </c>
      <c r="U86" s="31">
        <f t="shared" si="60"/>
        <v>0</v>
      </c>
      <c r="V86" s="31">
        <f t="shared" si="47"/>
        <v>0</v>
      </c>
      <c r="W86" s="31">
        <v>0</v>
      </c>
      <c r="X86" s="31">
        <f t="shared" si="48"/>
        <v>0</v>
      </c>
      <c r="Y86" s="36">
        <f t="shared" si="49"/>
        <v>0</v>
      </c>
      <c r="AA86" s="69">
        <v>81</v>
      </c>
      <c r="AB86" s="31">
        <f t="shared" si="50"/>
        <v>0</v>
      </c>
      <c r="AC86" s="212">
        <f t="shared" si="41"/>
        <v>0</v>
      </c>
      <c r="AD86" s="99">
        <f t="shared" si="51"/>
        <v>0</v>
      </c>
      <c r="AE86" s="99">
        <f t="shared" si="52"/>
        <v>0</v>
      </c>
      <c r="AF86" s="197">
        <f t="shared" si="36"/>
        <v>0</v>
      </c>
      <c r="AG86" s="197">
        <f t="shared" si="37"/>
        <v>0</v>
      </c>
      <c r="AH86" s="197">
        <f t="shared" si="38"/>
        <v>0</v>
      </c>
      <c r="AI86" s="202">
        <f t="shared" si="39"/>
        <v>0</v>
      </c>
      <c r="AK86" s="69">
        <v>81</v>
      </c>
      <c r="AL86" s="31">
        <f t="shared" si="53"/>
        <v>0</v>
      </c>
      <c r="AM86" s="31">
        <f t="shared" si="54"/>
        <v>0</v>
      </c>
      <c r="AN86" s="31">
        <f t="shared" si="55"/>
        <v>0</v>
      </c>
      <c r="AO86" s="31">
        <f t="shared" si="56"/>
        <v>0</v>
      </c>
      <c r="AP86" s="31">
        <f t="shared" si="57"/>
        <v>0</v>
      </c>
      <c r="AQ86" s="197">
        <f t="shared" si="58"/>
        <v>0</v>
      </c>
      <c r="AR86" s="197">
        <f t="shared" si="58"/>
        <v>0</v>
      </c>
      <c r="AS86" s="197">
        <f t="shared" si="58"/>
        <v>0</v>
      </c>
      <c r="AT86" s="197">
        <f t="shared" si="58"/>
        <v>0</v>
      </c>
      <c r="AU86" s="31"/>
      <c r="AV86" s="31"/>
      <c r="AW86" s="31"/>
      <c r="AX86" s="31"/>
      <c r="AY86" s="74"/>
    </row>
    <row r="87" spans="2:51">
      <c r="B87" s="182" t="str">
        <f>IF(C35&lt;$F$18,C35+1,"-")</f>
        <v>-</v>
      </c>
      <c r="C87" s="154">
        <f>D35-D36</f>
        <v>100</v>
      </c>
      <c r="D87" s="155">
        <v>0.95</v>
      </c>
      <c r="E87" s="129">
        <f t="shared" si="68"/>
        <v>2.8000000000000028E-2</v>
      </c>
      <c r="F87" s="129">
        <f t="shared" si="69"/>
        <v>2.200000000000002E-2</v>
      </c>
      <c r="G87" s="156"/>
      <c r="H87" s="56">
        <f t="shared" si="67"/>
        <v>0</v>
      </c>
      <c r="I87" s="53">
        <v>82</v>
      </c>
      <c r="J87" s="31">
        <f t="shared" si="61"/>
        <v>0</v>
      </c>
      <c r="K87" s="31">
        <f t="shared" si="62"/>
        <v>0</v>
      </c>
      <c r="L87" s="31">
        <f t="shared" si="63"/>
        <v>0</v>
      </c>
      <c r="M87" s="31">
        <f t="shared" si="64"/>
        <v>0</v>
      </c>
      <c r="N87" s="31">
        <f t="shared" si="44"/>
        <v>0</v>
      </c>
      <c r="O87" s="32">
        <f t="shared" si="45"/>
        <v>0</v>
      </c>
      <c r="P87" s="53">
        <v>82</v>
      </c>
      <c r="Q87" s="31">
        <f t="shared" si="59"/>
        <v>0</v>
      </c>
      <c r="R87" s="31">
        <f t="shared" si="65"/>
        <v>0</v>
      </c>
      <c r="S87" s="31">
        <f t="shared" si="66"/>
        <v>0</v>
      </c>
      <c r="T87" s="31">
        <f t="shared" si="46"/>
        <v>0</v>
      </c>
      <c r="U87" s="31">
        <f t="shared" si="60"/>
        <v>0</v>
      </c>
      <c r="V87" s="31">
        <f t="shared" si="47"/>
        <v>0</v>
      </c>
      <c r="W87" s="31">
        <v>0</v>
      </c>
      <c r="X87" s="31">
        <f t="shared" si="48"/>
        <v>0</v>
      </c>
      <c r="Y87" s="36">
        <f t="shared" si="49"/>
        <v>0</v>
      </c>
      <c r="AA87" s="69">
        <v>82</v>
      </c>
      <c r="AB87" s="31">
        <f t="shared" si="50"/>
        <v>0</v>
      </c>
      <c r="AC87" s="212">
        <f t="shared" si="41"/>
        <v>0</v>
      </c>
      <c r="AD87" s="99">
        <f t="shared" si="51"/>
        <v>0</v>
      </c>
      <c r="AE87" s="99">
        <f t="shared" si="52"/>
        <v>0</v>
      </c>
      <c r="AF87" s="197">
        <f t="shared" si="36"/>
        <v>0</v>
      </c>
      <c r="AG87" s="197">
        <f t="shared" si="37"/>
        <v>0</v>
      </c>
      <c r="AH87" s="197">
        <f t="shared" si="38"/>
        <v>0</v>
      </c>
      <c r="AI87" s="202">
        <f t="shared" si="39"/>
        <v>0</v>
      </c>
      <c r="AK87" s="69">
        <v>82</v>
      </c>
      <c r="AL87" s="31">
        <f t="shared" si="53"/>
        <v>0</v>
      </c>
      <c r="AM87" s="31">
        <f t="shared" si="54"/>
        <v>0</v>
      </c>
      <c r="AN87" s="31">
        <f t="shared" si="55"/>
        <v>0</v>
      </c>
      <c r="AO87" s="31">
        <f t="shared" si="56"/>
        <v>0</v>
      </c>
      <c r="AP87" s="31">
        <f t="shared" si="57"/>
        <v>0</v>
      </c>
      <c r="AQ87" s="197">
        <f t="shared" si="58"/>
        <v>0</v>
      </c>
      <c r="AR87" s="197">
        <f t="shared" si="58"/>
        <v>0</v>
      </c>
      <c r="AS87" s="197">
        <f t="shared" si="58"/>
        <v>0</v>
      </c>
      <c r="AT87" s="197">
        <f t="shared" si="58"/>
        <v>0</v>
      </c>
      <c r="AU87" s="31"/>
      <c r="AV87" s="31"/>
      <c r="AW87" s="31"/>
      <c r="AX87" s="31"/>
      <c r="AY87" s="74"/>
    </row>
    <row r="88" spans="2:51">
      <c r="B88" s="182" t="str">
        <f>IF(C37&lt;$F$18,C37+1,"-")</f>
        <v>-</v>
      </c>
      <c r="C88" s="154"/>
      <c r="D88" s="155">
        <v>0.95</v>
      </c>
      <c r="E88" s="129">
        <f t="shared" ref="E88:E89" si="70">IF(G88+D88&lt;&gt;1,(1-(G88+D88))*56%,0)</f>
        <v>2.8000000000000028E-2</v>
      </c>
      <c r="F88" s="129">
        <f t="shared" ref="F88:F89" si="71">IF(G88+D88&lt;&gt;1,(1-(G88+D88))*44%,0)</f>
        <v>2.200000000000002E-2</v>
      </c>
      <c r="G88" s="156"/>
      <c r="H88" s="56">
        <f t="shared" si="67"/>
        <v>0</v>
      </c>
      <c r="I88" s="53">
        <v>83</v>
      </c>
      <c r="J88" s="31">
        <f t="shared" si="61"/>
        <v>0</v>
      </c>
      <c r="K88" s="31">
        <f t="shared" si="62"/>
        <v>0</v>
      </c>
      <c r="L88" s="31">
        <f t="shared" si="63"/>
        <v>0</v>
      </c>
      <c r="M88" s="31">
        <f t="shared" si="64"/>
        <v>0</v>
      </c>
      <c r="N88" s="31">
        <f t="shared" si="44"/>
        <v>0</v>
      </c>
      <c r="O88" s="32">
        <f t="shared" si="45"/>
        <v>0</v>
      </c>
      <c r="P88" s="53">
        <v>83</v>
      </c>
      <c r="Q88" s="31">
        <f t="shared" si="59"/>
        <v>0</v>
      </c>
      <c r="R88" s="31">
        <f t="shared" si="65"/>
        <v>0</v>
      </c>
      <c r="S88" s="31">
        <f t="shared" si="66"/>
        <v>0</v>
      </c>
      <c r="T88" s="31">
        <f t="shared" si="46"/>
        <v>0</v>
      </c>
      <c r="U88" s="31">
        <f t="shared" si="60"/>
        <v>0</v>
      </c>
      <c r="V88" s="31">
        <f t="shared" si="47"/>
        <v>0</v>
      </c>
      <c r="W88" s="31">
        <v>0</v>
      </c>
      <c r="X88" s="31">
        <f t="shared" si="48"/>
        <v>0</v>
      </c>
      <c r="Y88" s="36">
        <f t="shared" si="49"/>
        <v>0</v>
      </c>
      <c r="AA88" s="69">
        <v>83</v>
      </c>
      <c r="AB88" s="31">
        <f t="shared" si="50"/>
        <v>0</v>
      </c>
      <c r="AC88" s="212">
        <f t="shared" si="41"/>
        <v>0</v>
      </c>
      <c r="AD88" s="99">
        <f t="shared" si="51"/>
        <v>0</v>
      </c>
      <c r="AE88" s="99">
        <f t="shared" si="52"/>
        <v>0</v>
      </c>
      <c r="AF88" s="197">
        <f t="shared" si="36"/>
        <v>0</v>
      </c>
      <c r="AG88" s="197">
        <f t="shared" si="37"/>
        <v>0</v>
      </c>
      <c r="AH88" s="197">
        <f t="shared" si="38"/>
        <v>0</v>
      </c>
      <c r="AI88" s="202">
        <f t="shared" si="39"/>
        <v>0</v>
      </c>
      <c r="AK88" s="69">
        <v>83</v>
      </c>
      <c r="AL88" s="31">
        <f t="shared" si="53"/>
        <v>0</v>
      </c>
      <c r="AM88" s="31">
        <f t="shared" si="54"/>
        <v>0</v>
      </c>
      <c r="AN88" s="31">
        <f t="shared" si="55"/>
        <v>0</v>
      </c>
      <c r="AO88" s="31">
        <f t="shared" si="56"/>
        <v>0</v>
      </c>
      <c r="AP88" s="31">
        <f t="shared" si="57"/>
        <v>0</v>
      </c>
      <c r="AQ88" s="197">
        <f t="shared" si="58"/>
        <v>0</v>
      </c>
      <c r="AR88" s="197">
        <f t="shared" si="58"/>
        <v>0</v>
      </c>
      <c r="AS88" s="197">
        <f t="shared" si="58"/>
        <v>0</v>
      </c>
      <c r="AT88" s="197">
        <f t="shared" si="58"/>
        <v>0</v>
      </c>
      <c r="AU88" s="31"/>
      <c r="AV88" s="31"/>
      <c r="AW88" s="31"/>
      <c r="AX88" s="31"/>
      <c r="AY88" s="74"/>
    </row>
    <row r="89" spans="2:51">
      <c r="B89" s="182" t="str">
        <f>IF(C39&lt;$F$18,C39+1,"-")</f>
        <v>-</v>
      </c>
      <c r="C89" s="154"/>
      <c r="D89" s="155">
        <v>0.95</v>
      </c>
      <c r="E89" s="129">
        <f t="shared" si="70"/>
        <v>2.8000000000000028E-2</v>
      </c>
      <c r="F89" s="129">
        <f t="shared" si="71"/>
        <v>2.200000000000002E-2</v>
      </c>
      <c r="G89" s="156"/>
      <c r="H89" s="56">
        <f t="shared" si="67"/>
        <v>0</v>
      </c>
      <c r="I89" s="53">
        <v>84</v>
      </c>
      <c r="J89" s="31">
        <f t="shared" si="61"/>
        <v>0</v>
      </c>
      <c r="K89" s="31">
        <f t="shared" si="62"/>
        <v>0</v>
      </c>
      <c r="L89" s="31">
        <f t="shared" si="63"/>
        <v>0</v>
      </c>
      <c r="M89" s="31">
        <f t="shared" si="64"/>
        <v>0</v>
      </c>
      <c r="N89" s="31">
        <f t="shared" si="44"/>
        <v>0</v>
      </c>
      <c r="O89" s="32">
        <f t="shared" si="45"/>
        <v>0</v>
      </c>
      <c r="P89" s="53">
        <v>84</v>
      </c>
      <c r="Q89" s="31">
        <f t="shared" si="59"/>
        <v>0</v>
      </c>
      <c r="R89" s="31">
        <f t="shared" si="65"/>
        <v>0</v>
      </c>
      <c r="S89" s="31">
        <f t="shared" si="66"/>
        <v>0</v>
      </c>
      <c r="T89" s="31">
        <f t="shared" si="46"/>
        <v>0</v>
      </c>
      <c r="U89" s="31">
        <f t="shared" si="60"/>
        <v>0</v>
      </c>
      <c r="V89" s="31">
        <f t="shared" si="47"/>
        <v>0</v>
      </c>
      <c r="W89" s="31">
        <v>0</v>
      </c>
      <c r="X89" s="31">
        <f t="shared" si="48"/>
        <v>0</v>
      </c>
      <c r="Y89" s="36">
        <f t="shared" si="49"/>
        <v>0</v>
      </c>
      <c r="AA89" s="69">
        <v>84</v>
      </c>
      <c r="AB89" s="31">
        <f t="shared" si="50"/>
        <v>0</v>
      </c>
      <c r="AC89" s="212">
        <f t="shared" si="41"/>
        <v>0</v>
      </c>
      <c r="AD89" s="99">
        <f t="shared" si="51"/>
        <v>0</v>
      </c>
      <c r="AE89" s="99">
        <f t="shared" si="52"/>
        <v>0</v>
      </c>
      <c r="AF89" s="197">
        <f t="shared" si="36"/>
        <v>0</v>
      </c>
      <c r="AG89" s="197">
        <f t="shared" si="37"/>
        <v>0</v>
      </c>
      <c r="AH89" s="197">
        <f t="shared" si="38"/>
        <v>0</v>
      </c>
      <c r="AI89" s="202">
        <f t="shared" si="39"/>
        <v>0</v>
      </c>
      <c r="AK89" s="69">
        <v>84</v>
      </c>
      <c r="AL89" s="31">
        <f t="shared" si="53"/>
        <v>0</v>
      </c>
      <c r="AM89" s="31">
        <f t="shared" si="54"/>
        <v>0</v>
      </c>
      <c r="AN89" s="31">
        <f t="shared" si="55"/>
        <v>0</v>
      </c>
      <c r="AO89" s="31">
        <f t="shared" si="56"/>
        <v>0</v>
      </c>
      <c r="AP89" s="31">
        <f t="shared" si="57"/>
        <v>0</v>
      </c>
      <c r="AQ89" s="197">
        <f t="shared" si="58"/>
        <v>0</v>
      </c>
      <c r="AR89" s="197">
        <f t="shared" si="58"/>
        <v>0</v>
      </c>
      <c r="AS89" s="197">
        <f t="shared" si="58"/>
        <v>0</v>
      </c>
      <c r="AT89" s="197">
        <f t="shared" si="58"/>
        <v>0</v>
      </c>
      <c r="AU89" s="31"/>
      <c r="AV89" s="31"/>
      <c r="AW89" s="31"/>
      <c r="AX89" s="31"/>
      <c r="AY89" s="74"/>
    </row>
    <row r="90" spans="2:51">
      <c r="B90" s="182" t="str">
        <f>IF(C41&lt;$F$18,C41+1,"-")</f>
        <v>-</v>
      </c>
      <c r="C90" s="154"/>
      <c r="D90" s="155">
        <v>0.95</v>
      </c>
      <c r="E90" s="129">
        <f t="shared" ref="E90:E93" si="72">IF(G90+D90&lt;&gt;1,(1-(G90+D90))*56%,0)</f>
        <v>2.8000000000000028E-2</v>
      </c>
      <c r="F90" s="129">
        <f t="shared" ref="F90:F93" si="73">IF(G90+D90&lt;&gt;1,(1-(G90+D90))*44%,0)</f>
        <v>2.200000000000002E-2</v>
      </c>
      <c r="G90" s="156"/>
      <c r="H90" s="56">
        <f t="shared" si="67"/>
        <v>0</v>
      </c>
      <c r="I90" s="53">
        <v>85</v>
      </c>
      <c r="J90" s="31">
        <f t="shared" si="61"/>
        <v>0</v>
      </c>
      <c r="K90" s="31">
        <f t="shared" si="62"/>
        <v>0</v>
      </c>
      <c r="L90" s="31">
        <f t="shared" si="63"/>
        <v>0</v>
      </c>
      <c r="M90" s="31">
        <f t="shared" si="64"/>
        <v>0</v>
      </c>
      <c r="N90" s="31">
        <f t="shared" si="44"/>
        <v>0</v>
      </c>
      <c r="O90" s="32">
        <f t="shared" si="45"/>
        <v>0</v>
      </c>
      <c r="P90" s="53">
        <v>85</v>
      </c>
      <c r="Q90" s="31">
        <f t="shared" si="59"/>
        <v>0</v>
      </c>
      <c r="R90" s="31">
        <f t="shared" si="65"/>
        <v>0</v>
      </c>
      <c r="S90" s="31">
        <f t="shared" si="66"/>
        <v>0</v>
      </c>
      <c r="T90" s="31">
        <f t="shared" si="46"/>
        <v>0</v>
      </c>
      <c r="U90" s="31">
        <f t="shared" si="60"/>
        <v>0</v>
      </c>
      <c r="V90" s="31">
        <f t="shared" si="47"/>
        <v>0</v>
      </c>
      <c r="W90" s="31">
        <v>0</v>
      </c>
      <c r="X90" s="31">
        <f t="shared" si="48"/>
        <v>0</v>
      </c>
      <c r="Y90" s="36">
        <f t="shared" si="49"/>
        <v>0</v>
      </c>
      <c r="AA90" s="69">
        <v>85</v>
      </c>
      <c r="AB90" s="31">
        <f t="shared" si="50"/>
        <v>0</v>
      </c>
      <c r="AC90" s="212">
        <f t="shared" si="41"/>
        <v>0</v>
      </c>
      <c r="AD90" s="99">
        <f t="shared" si="51"/>
        <v>0</v>
      </c>
      <c r="AE90" s="99">
        <f t="shared" si="52"/>
        <v>0</v>
      </c>
      <c r="AF90" s="197">
        <f t="shared" si="36"/>
        <v>0</v>
      </c>
      <c r="AG90" s="197">
        <f t="shared" si="37"/>
        <v>0</v>
      </c>
      <c r="AH90" s="197">
        <f t="shared" si="38"/>
        <v>0</v>
      </c>
      <c r="AI90" s="202">
        <f t="shared" si="39"/>
        <v>0</v>
      </c>
      <c r="AK90" s="69">
        <v>85</v>
      </c>
      <c r="AL90" s="31">
        <f t="shared" si="53"/>
        <v>0</v>
      </c>
      <c r="AM90" s="31">
        <f t="shared" si="54"/>
        <v>0</v>
      </c>
      <c r="AN90" s="31">
        <f t="shared" si="55"/>
        <v>0</v>
      </c>
      <c r="AO90" s="31">
        <f t="shared" si="56"/>
        <v>0</v>
      </c>
      <c r="AP90" s="31">
        <f t="shared" si="57"/>
        <v>0</v>
      </c>
      <c r="AQ90" s="197">
        <f t="shared" si="58"/>
        <v>0</v>
      </c>
      <c r="AR90" s="197">
        <f t="shared" si="58"/>
        <v>0</v>
      </c>
      <c r="AS90" s="197">
        <f t="shared" si="58"/>
        <v>0</v>
      </c>
      <c r="AT90" s="197">
        <f t="shared" si="58"/>
        <v>0</v>
      </c>
      <c r="AU90" s="31"/>
      <c r="AV90" s="31"/>
      <c r="AW90" s="31"/>
      <c r="AX90" s="31"/>
      <c r="AY90" s="74"/>
    </row>
    <row r="91" spans="2:51">
      <c r="B91" s="182" t="str">
        <f>IF(C43&lt;$F$18,C43+1,"-")</f>
        <v>-</v>
      </c>
      <c r="C91" s="154"/>
      <c r="D91" s="155">
        <v>0.95</v>
      </c>
      <c r="E91" s="129">
        <f t="shared" si="72"/>
        <v>2.8000000000000028E-2</v>
      </c>
      <c r="F91" s="129">
        <f t="shared" si="73"/>
        <v>2.200000000000002E-2</v>
      </c>
      <c r="G91" s="156"/>
      <c r="H91" s="56">
        <f t="shared" si="67"/>
        <v>0</v>
      </c>
      <c r="I91" s="53">
        <v>86</v>
      </c>
      <c r="J91" s="31">
        <f t="shared" si="61"/>
        <v>0</v>
      </c>
      <c r="K91" s="31">
        <f t="shared" si="62"/>
        <v>0</v>
      </c>
      <c r="L91" s="31">
        <f t="shared" si="63"/>
        <v>0</v>
      </c>
      <c r="M91" s="31">
        <f t="shared" si="64"/>
        <v>0</v>
      </c>
      <c r="N91" s="31">
        <f t="shared" si="44"/>
        <v>0</v>
      </c>
      <c r="O91" s="32">
        <f t="shared" si="45"/>
        <v>0</v>
      </c>
      <c r="P91" s="53">
        <v>86</v>
      </c>
      <c r="Q91" s="31">
        <f t="shared" si="59"/>
        <v>0</v>
      </c>
      <c r="R91" s="31">
        <f t="shared" si="65"/>
        <v>0</v>
      </c>
      <c r="S91" s="31">
        <f t="shared" si="66"/>
        <v>0</v>
      </c>
      <c r="T91" s="31">
        <f t="shared" si="46"/>
        <v>0</v>
      </c>
      <c r="U91" s="31">
        <f t="shared" si="60"/>
        <v>0</v>
      </c>
      <c r="V91" s="31">
        <f t="shared" si="47"/>
        <v>0</v>
      </c>
      <c r="W91" s="31">
        <v>0</v>
      </c>
      <c r="X91" s="31">
        <f t="shared" si="48"/>
        <v>0</v>
      </c>
      <c r="Y91" s="36">
        <f t="shared" si="49"/>
        <v>0</v>
      </c>
      <c r="AA91" s="69">
        <v>86</v>
      </c>
      <c r="AB91" s="31">
        <f t="shared" si="50"/>
        <v>0</v>
      </c>
      <c r="AC91" s="212">
        <f t="shared" si="41"/>
        <v>0</v>
      </c>
      <c r="AD91" s="99">
        <f t="shared" si="51"/>
        <v>0</v>
      </c>
      <c r="AE91" s="99">
        <f t="shared" si="52"/>
        <v>0</v>
      </c>
      <c r="AF91" s="197">
        <f t="shared" ref="AF91:AF154" si="74">IF(OR(AA91&lt;=$F$18,AA91&lt;=30),EXP(-LN(2)/$D$104)*AF90+((1-EXP(-LN(2)/$D$104))/(LN(2)/$D$104))*$AB91*AC91*0.475*$F$19*44/12,)</f>
        <v>0</v>
      </c>
      <c r="AG91" s="197">
        <f t="shared" ref="AG91:AG154" si="75">IF(OR(AA91&lt;=$F$18,AA91&lt;=30),EXP(-LN(2)/$D$106)*AG90+((1-EXP(-LN(2)/$D$106))/(LN(2)/$D$106))*$AB91*AD91*0.475*$F$19*44/12,)</f>
        <v>0</v>
      </c>
      <c r="AH91" s="197">
        <f t="shared" ref="AH91:AH154" si="76">IF(OR(AA91&lt;=$F$18,AA91&lt;=30),EXP(-LN(2)/$D$105)*AH90+((1-EXP(-LN(2)/$D$105))/(LN(2)/$D$105))*$AB91*AE91*0.475*$F$19*44/12,)</f>
        <v>0</v>
      </c>
      <c r="AI91" s="202">
        <f t="shared" ref="AI91:AI154" si="77">IF(OR(AA91&lt;=$F$18,AA91&lt;=30),SUM(AF91:AH91),)</f>
        <v>0</v>
      </c>
      <c r="AK91" s="69">
        <v>86</v>
      </c>
      <c r="AL91" s="31">
        <f t="shared" si="53"/>
        <v>0</v>
      </c>
      <c r="AM91" s="31">
        <f t="shared" si="54"/>
        <v>0</v>
      </c>
      <c r="AN91" s="31">
        <f t="shared" si="55"/>
        <v>0</v>
      </c>
      <c r="AO91" s="31">
        <f t="shared" si="56"/>
        <v>0</v>
      </c>
      <c r="AP91" s="31">
        <f t="shared" si="57"/>
        <v>0</v>
      </c>
      <c r="AQ91" s="197">
        <f t="shared" si="58"/>
        <v>0</v>
      </c>
      <c r="AR91" s="197">
        <f t="shared" si="58"/>
        <v>0</v>
      </c>
      <c r="AS91" s="197">
        <f t="shared" si="58"/>
        <v>0</v>
      </c>
      <c r="AT91" s="197">
        <f t="shared" si="58"/>
        <v>0</v>
      </c>
      <c r="AU91" s="31"/>
      <c r="AV91" s="31"/>
      <c r="AW91" s="31"/>
      <c r="AX91" s="31"/>
      <c r="AY91" s="74"/>
    </row>
    <row r="92" spans="2:51">
      <c r="B92" s="182" t="str">
        <f>IF(C45&lt;$F$18,C45+1,"-")</f>
        <v>-</v>
      </c>
      <c r="C92" s="154"/>
      <c r="D92" s="155">
        <v>0.95</v>
      </c>
      <c r="E92" s="129">
        <f t="shared" si="72"/>
        <v>2.8000000000000028E-2</v>
      </c>
      <c r="F92" s="129">
        <f t="shared" si="73"/>
        <v>2.200000000000002E-2</v>
      </c>
      <c r="G92" s="156"/>
      <c r="H92" s="56">
        <f t="shared" si="67"/>
        <v>0</v>
      </c>
      <c r="I92" s="53">
        <v>87</v>
      </c>
      <c r="J92" s="31">
        <f t="shared" si="61"/>
        <v>0</v>
      </c>
      <c r="K92" s="31">
        <f t="shared" si="62"/>
        <v>0</v>
      </c>
      <c r="L92" s="31">
        <f t="shared" si="63"/>
        <v>0</v>
      </c>
      <c r="M92" s="31">
        <f t="shared" si="64"/>
        <v>0</v>
      </c>
      <c r="N92" s="31">
        <f t="shared" si="44"/>
        <v>0</v>
      </c>
      <c r="O92" s="32">
        <f t="shared" si="45"/>
        <v>0</v>
      </c>
      <c r="P92" s="53">
        <v>87</v>
      </c>
      <c r="Q92" s="31">
        <f t="shared" si="59"/>
        <v>0</v>
      </c>
      <c r="R92" s="31">
        <f t="shared" si="65"/>
        <v>0</v>
      </c>
      <c r="S92" s="31">
        <f t="shared" si="66"/>
        <v>0</v>
      </c>
      <c r="T92" s="31">
        <f t="shared" si="46"/>
        <v>0</v>
      </c>
      <c r="U92" s="31">
        <f t="shared" si="60"/>
        <v>0</v>
      </c>
      <c r="V92" s="31">
        <f t="shared" si="47"/>
        <v>0</v>
      </c>
      <c r="W92" s="31">
        <v>0</v>
      </c>
      <c r="X92" s="31">
        <f t="shared" si="48"/>
        <v>0</v>
      </c>
      <c r="Y92" s="36">
        <f t="shared" si="49"/>
        <v>0</v>
      </c>
      <c r="AA92" s="69">
        <v>87</v>
      </c>
      <c r="AB92" s="31">
        <f t="shared" si="50"/>
        <v>0</v>
      </c>
      <c r="AC92" s="212">
        <f t="shared" si="41"/>
        <v>0</v>
      </c>
      <c r="AD92" s="99">
        <f t="shared" si="51"/>
        <v>0</v>
      </c>
      <c r="AE92" s="99">
        <f t="shared" si="52"/>
        <v>0</v>
      </c>
      <c r="AF92" s="197">
        <f t="shared" si="74"/>
        <v>0</v>
      </c>
      <c r="AG92" s="197">
        <f t="shared" si="75"/>
        <v>0</v>
      </c>
      <c r="AH92" s="197">
        <f t="shared" si="76"/>
        <v>0</v>
      </c>
      <c r="AI92" s="202">
        <f t="shared" si="77"/>
        <v>0</v>
      </c>
      <c r="AK92" s="69">
        <v>87</v>
      </c>
      <c r="AL92" s="31">
        <f t="shared" si="53"/>
        <v>0</v>
      </c>
      <c r="AM92" s="31">
        <f t="shared" si="54"/>
        <v>0</v>
      </c>
      <c r="AN92" s="31">
        <f t="shared" si="55"/>
        <v>0</v>
      </c>
      <c r="AO92" s="31">
        <f t="shared" si="56"/>
        <v>0</v>
      </c>
      <c r="AP92" s="31">
        <f t="shared" si="57"/>
        <v>0</v>
      </c>
      <c r="AQ92" s="197">
        <f t="shared" si="58"/>
        <v>0</v>
      </c>
      <c r="AR92" s="197">
        <f t="shared" si="58"/>
        <v>0</v>
      </c>
      <c r="AS92" s="197">
        <f t="shared" si="58"/>
        <v>0</v>
      </c>
      <c r="AT92" s="197">
        <f t="shared" si="58"/>
        <v>0</v>
      </c>
      <c r="AU92" s="31"/>
      <c r="AV92" s="31"/>
      <c r="AW92" s="31"/>
      <c r="AX92" s="31"/>
      <c r="AY92" s="74"/>
    </row>
    <row r="93" spans="2:51">
      <c r="B93" s="182" t="str">
        <f>IF(C47&lt;$F$18,C47+1,"-")</f>
        <v>-</v>
      </c>
      <c r="C93" s="154"/>
      <c r="D93" s="155">
        <v>0.95</v>
      </c>
      <c r="E93" s="129">
        <f t="shared" si="72"/>
        <v>2.8000000000000028E-2</v>
      </c>
      <c r="F93" s="129">
        <f t="shared" si="73"/>
        <v>2.200000000000002E-2</v>
      </c>
      <c r="G93" s="156"/>
      <c r="H93" s="56">
        <f t="shared" si="67"/>
        <v>0</v>
      </c>
      <c r="I93" s="53">
        <v>88</v>
      </c>
      <c r="J93" s="31">
        <f t="shared" si="61"/>
        <v>0</v>
      </c>
      <c r="K93" s="31">
        <f t="shared" si="62"/>
        <v>0</v>
      </c>
      <c r="L93" s="31">
        <f t="shared" si="63"/>
        <v>0</v>
      </c>
      <c r="M93" s="31">
        <f t="shared" si="64"/>
        <v>0</v>
      </c>
      <c r="N93" s="31">
        <f t="shared" si="44"/>
        <v>0</v>
      </c>
      <c r="O93" s="32">
        <f t="shared" si="45"/>
        <v>0</v>
      </c>
      <c r="P93" s="53">
        <v>88</v>
      </c>
      <c r="Q93" s="31">
        <f t="shared" si="59"/>
        <v>0</v>
      </c>
      <c r="R93" s="31">
        <f t="shared" si="65"/>
        <v>0</v>
      </c>
      <c r="S93" s="31">
        <f t="shared" si="66"/>
        <v>0</v>
      </c>
      <c r="T93" s="31">
        <f t="shared" si="46"/>
        <v>0</v>
      </c>
      <c r="U93" s="31">
        <f t="shared" si="60"/>
        <v>0</v>
      </c>
      <c r="V93" s="31">
        <f t="shared" si="47"/>
        <v>0</v>
      </c>
      <c r="W93" s="31">
        <v>0</v>
      </c>
      <c r="X93" s="31">
        <f t="shared" si="48"/>
        <v>0</v>
      </c>
      <c r="Y93" s="36">
        <f t="shared" si="49"/>
        <v>0</v>
      </c>
      <c r="AA93" s="69">
        <v>88</v>
      </c>
      <c r="AB93" s="31">
        <f t="shared" si="50"/>
        <v>0</v>
      </c>
      <c r="AC93" s="212">
        <f t="shared" si="41"/>
        <v>0</v>
      </c>
      <c r="AD93" s="99">
        <f t="shared" si="51"/>
        <v>0</v>
      </c>
      <c r="AE93" s="99">
        <f t="shared" si="52"/>
        <v>0</v>
      </c>
      <c r="AF93" s="197">
        <f t="shared" si="74"/>
        <v>0</v>
      </c>
      <c r="AG93" s="197">
        <f t="shared" si="75"/>
        <v>0</v>
      </c>
      <c r="AH93" s="197">
        <f t="shared" si="76"/>
        <v>0</v>
      </c>
      <c r="AI93" s="202">
        <f t="shared" si="77"/>
        <v>0</v>
      </c>
      <c r="AK93" s="69">
        <v>88</v>
      </c>
      <c r="AL93" s="31">
        <f t="shared" si="53"/>
        <v>0</v>
      </c>
      <c r="AM93" s="31">
        <f t="shared" si="54"/>
        <v>0</v>
      </c>
      <c r="AN93" s="31">
        <f t="shared" si="55"/>
        <v>0</v>
      </c>
      <c r="AO93" s="31">
        <f t="shared" si="56"/>
        <v>0</v>
      </c>
      <c r="AP93" s="31">
        <f t="shared" si="57"/>
        <v>0</v>
      </c>
      <c r="AQ93" s="197">
        <f t="shared" si="58"/>
        <v>0</v>
      </c>
      <c r="AR93" s="197">
        <f t="shared" si="58"/>
        <v>0</v>
      </c>
      <c r="AS93" s="197">
        <f t="shared" si="58"/>
        <v>0</v>
      </c>
      <c r="AT93" s="197">
        <f t="shared" si="58"/>
        <v>0</v>
      </c>
      <c r="AU93" s="31"/>
      <c r="AV93" s="31"/>
      <c r="AW93" s="31"/>
      <c r="AX93" s="31"/>
      <c r="AY93" s="74"/>
    </row>
    <row r="94" spans="2:51">
      <c r="B94" s="189">
        <f>F18+1</f>
        <v>31</v>
      </c>
      <c r="C94" s="186">
        <f>D31</f>
        <v>498</v>
      </c>
      <c r="D94" s="187">
        <v>0.95</v>
      </c>
      <c r="E94" s="188">
        <f t="shared" si="68"/>
        <v>2.8000000000000028E-2</v>
      </c>
      <c r="F94" s="188">
        <f t="shared" si="69"/>
        <v>2.200000000000002E-2</v>
      </c>
      <c r="G94" s="159"/>
      <c r="H94" s="56">
        <f t="shared" si="67"/>
        <v>0</v>
      </c>
      <c r="I94" s="53">
        <v>89</v>
      </c>
      <c r="J94" s="31">
        <f t="shared" si="61"/>
        <v>0</v>
      </c>
      <c r="K94" s="31">
        <f t="shared" si="62"/>
        <v>0</v>
      </c>
      <c r="L94" s="31">
        <f t="shared" si="63"/>
        <v>0</v>
      </c>
      <c r="M94" s="31">
        <f t="shared" si="64"/>
        <v>0</v>
      </c>
      <c r="N94" s="31">
        <f t="shared" si="44"/>
        <v>0</v>
      </c>
      <c r="O94" s="32">
        <f t="shared" si="45"/>
        <v>0</v>
      </c>
      <c r="P94" s="53">
        <v>89</v>
      </c>
      <c r="Q94" s="31">
        <f t="shared" si="59"/>
        <v>0</v>
      </c>
      <c r="R94" s="31">
        <f t="shared" si="65"/>
        <v>0</v>
      </c>
      <c r="S94" s="31">
        <f t="shared" si="66"/>
        <v>0</v>
      </c>
      <c r="T94" s="31">
        <f t="shared" si="46"/>
        <v>0</v>
      </c>
      <c r="U94" s="31">
        <f t="shared" si="60"/>
        <v>0</v>
      </c>
      <c r="V94" s="31">
        <f t="shared" si="47"/>
        <v>0</v>
      </c>
      <c r="W94" s="31">
        <v>0</v>
      </c>
      <c r="X94" s="31">
        <f t="shared" si="48"/>
        <v>0</v>
      </c>
      <c r="Y94" s="36">
        <f t="shared" si="49"/>
        <v>0</v>
      </c>
      <c r="AA94" s="69">
        <v>89</v>
      </c>
      <c r="AB94" s="31">
        <f t="shared" si="50"/>
        <v>0</v>
      </c>
      <c r="AC94" s="212">
        <f t="shared" si="41"/>
        <v>0</v>
      </c>
      <c r="AD94" s="99">
        <f t="shared" si="51"/>
        <v>0</v>
      </c>
      <c r="AE94" s="99">
        <f t="shared" si="52"/>
        <v>0</v>
      </c>
      <c r="AF94" s="197">
        <f t="shared" si="74"/>
        <v>0</v>
      </c>
      <c r="AG94" s="197">
        <f t="shared" si="75"/>
        <v>0</v>
      </c>
      <c r="AH94" s="197">
        <f t="shared" si="76"/>
        <v>0</v>
      </c>
      <c r="AI94" s="202">
        <f t="shared" si="77"/>
        <v>0</v>
      </c>
      <c r="AK94" s="69">
        <v>89</v>
      </c>
      <c r="AL94" s="31">
        <f t="shared" si="53"/>
        <v>0</v>
      </c>
      <c r="AM94" s="31">
        <f t="shared" si="54"/>
        <v>0</v>
      </c>
      <c r="AN94" s="31">
        <f t="shared" si="55"/>
        <v>0</v>
      </c>
      <c r="AO94" s="31">
        <f t="shared" si="56"/>
        <v>0</v>
      </c>
      <c r="AP94" s="31">
        <f t="shared" si="57"/>
        <v>0</v>
      </c>
      <c r="AQ94" s="197">
        <f t="shared" si="58"/>
        <v>0</v>
      </c>
      <c r="AR94" s="197">
        <f t="shared" si="58"/>
        <v>0</v>
      </c>
      <c r="AS94" s="197">
        <f t="shared" si="58"/>
        <v>0</v>
      </c>
      <c r="AT94" s="197">
        <f t="shared" si="58"/>
        <v>0</v>
      </c>
      <c r="AU94" s="31"/>
      <c r="AV94" s="31"/>
      <c r="AW94" s="31"/>
      <c r="AX94" s="31"/>
      <c r="AY94" s="74"/>
    </row>
    <row r="95" spans="2:51">
      <c r="I95" s="53">
        <v>90</v>
      </c>
      <c r="J95" s="31">
        <f t="shared" si="61"/>
        <v>0</v>
      </c>
      <c r="K95" s="31">
        <f t="shared" si="62"/>
        <v>0</v>
      </c>
      <c r="L95" s="31">
        <f t="shared" si="63"/>
        <v>0</v>
      </c>
      <c r="M95" s="31">
        <f t="shared" si="64"/>
        <v>0</v>
      </c>
      <c r="N95" s="31">
        <f t="shared" si="44"/>
        <v>0</v>
      </c>
      <c r="O95" s="32">
        <f t="shared" si="45"/>
        <v>0</v>
      </c>
      <c r="P95" s="53">
        <v>90</v>
      </c>
      <c r="Q95" s="31">
        <f t="shared" si="59"/>
        <v>0</v>
      </c>
      <c r="R95" s="31">
        <f t="shared" si="65"/>
        <v>0</v>
      </c>
      <c r="S95" s="31">
        <f t="shared" si="66"/>
        <v>0</v>
      </c>
      <c r="T95" s="31">
        <f t="shared" si="46"/>
        <v>0</v>
      </c>
      <c r="U95" s="31">
        <f t="shared" si="60"/>
        <v>0</v>
      </c>
      <c r="V95" s="31">
        <f t="shared" si="47"/>
        <v>0</v>
      </c>
      <c r="W95" s="31">
        <v>0</v>
      </c>
      <c r="X95" s="31">
        <f t="shared" si="48"/>
        <v>0</v>
      </c>
      <c r="Y95" s="36">
        <f t="shared" si="49"/>
        <v>0</v>
      </c>
      <c r="AA95" s="69">
        <v>90</v>
      </c>
      <c r="AB95" s="31">
        <f t="shared" si="50"/>
        <v>0</v>
      </c>
      <c r="AC95" s="212">
        <f t="shared" ref="AC95:AC158" si="78">IF(AA95&lt;=$F$18,IFERROR(VLOOKUP($AA95,$B$82:$G$94,3,FALSE),0),)*50%</f>
        <v>0</v>
      </c>
      <c r="AD95" s="99">
        <f t="shared" si="51"/>
        <v>0</v>
      </c>
      <c r="AE95" s="99">
        <f t="shared" si="52"/>
        <v>0</v>
      </c>
      <c r="AF95" s="197">
        <f t="shared" si="74"/>
        <v>0</v>
      </c>
      <c r="AG95" s="197">
        <f t="shared" si="75"/>
        <v>0</v>
      </c>
      <c r="AH95" s="197">
        <f t="shared" si="76"/>
        <v>0</v>
      </c>
      <c r="AI95" s="202">
        <f t="shared" si="77"/>
        <v>0</v>
      </c>
      <c r="AK95" s="69">
        <v>90</v>
      </c>
      <c r="AL95" s="31">
        <f t="shared" si="53"/>
        <v>0</v>
      </c>
      <c r="AM95" s="31">
        <f t="shared" si="54"/>
        <v>0</v>
      </c>
      <c r="AN95" s="31">
        <f t="shared" si="55"/>
        <v>0</v>
      </c>
      <c r="AO95" s="31">
        <f t="shared" si="56"/>
        <v>0</v>
      </c>
      <c r="AP95" s="31">
        <f t="shared" si="57"/>
        <v>0</v>
      </c>
      <c r="AQ95" s="197">
        <f t="shared" si="58"/>
        <v>0</v>
      </c>
      <c r="AR95" s="197">
        <f t="shared" si="58"/>
        <v>0</v>
      </c>
      <c r="AS95" s="197">
        <f t="shared" si="58"/>
        <v>0</v>
      </c>
      <c r="AT95" s="197">
        <f t="shared" si="58"/>
        <v>0</v>
      </c>
      <c r="AU95" s="31"/>
      <c r="AV95" s="31"/>
      <c r="AW95" s="31"/>
      <c r="AX95" s="31"/>
      <c r="AY95" s="74"/>
    </row>
    <row r="96" spans="2:51">
      <c r="C96" s="65" t="s">
        <v>154</v>
      </c>
      <c r="D96" t="s">
        <v>137</v>
      </c>
      <c r="E96" s="6"/>
      <c r="I96" s="53">
        <v>91</v>
      </c>
      <c r="J96" s="31">
        <f t="shared" si="61"/>
        <v>0</v>
      </c>
      <c r="K96" s="31">
        <f t="shared" si="62"/>
        <v>0</v>
      </c>
      <c r="L96" s="31">
        <f t="shared" si="63"/>
        <v>0</v>
      </c>
      <c r="M96" s="31">
        <f t="shared" si="64"/>
        <v>0</v>
      </c>
      <c r="N96" s="31">
        <f t="shared" si="44"/>
        <v>0</v>
      </c>
      <c r="O96" s="32">
        <f t="shared" si="45"/>
        <v>0</v>
      </c>
      <c r="P96" s="53">
        <v>91</v>
      </c>
      <c r="Q96" s="31">
        <f t="shared" si="59"/>
        <v>0</v>
      </c>
      <c r="R96" s="31">
        <f t="shared" si="65"/>
        <v>0</v>
      </c>
      <c r="S96" s="31">
        <f t="shared" si="66"/>
        <v>0</v>
      </c>
      <c r="T96" s="31">
        <f t="shared" si="46"/>
        <v>0</v>
      </c>
      <c r="U96" s="31">
        <f t="shared" si="60"/>
        <v>0</v>
      </c>
      <c r="V96" s="31">
        <f t="shared" si="47"/>
        <v>0</v>
      </c>
      <c r="W96" s="31">
        <v>0</v>
      </c>
      <c r="X96" s="31">
        <f t="shared" si="48"/>
        <v>0</v>
      </c>
      <c r="Y96" s="36">
        <f t="shared" si="49"/>
        <v>0</v>
      </c>
      <c r="AA96" s="69">
        <v>91</v>
      </c>
      <c r="AB96" s="31">
        <f t="shared" si="50"/>
        <v>0</v>
      </c>
      <c r="AC96" s="212">
        <f t="shared" si="78"/>
        <v>0</v>
      </c>
      <c r="AD96" s="99">
        <f t="shared" si="51"/>
        <v>0</v>
      </c>
      <c r="AE96" s="99">
        <f t="shared" si="52"/>
        <v>0</v>
      </c>
      <c r="AF96" s="197">
        <f t="shared" si="74"/>
        <v>0</v>
      </c>
      <c r="AG96" s="197">
        <f t="shared" si="75"/>
        <v>0</v>
      </c>
      <c r="AH96" s="197">
        <f t="shared" si="76"/>
        <v>0</v>
      </c>
      <c r="AI96" s="202">
        <f t="shared" si="77"/>
        <v>0</v>
      </c>
      <c r="AK96" s="69">
        <v>91</v>
      </c>
      <c r="AL96" s="31">
        <f t="shared" si="53"/>
        <v>0</v>
      </c>
      <c r="AM96" s="31">
        <f t="shared" si="54"/>
        <v>0</v>
      </c>
      <c r="AN96" s="31">
        <f t="shared" si="55"/>
        <v>0</v>
      </c>
      <c r="AO96" s="31">
        <f t="shared" si="56"/>
        <v>0</v>
      </c>
      <c r="AP96" s="31">
        <f t="shared" si="57"/>
        <v>0</v>
      </c>
      <c r="AQ96" s="197">
        <f t="shared" si="58"/>
        <v>0</v>
      </c>
      <c r="AR96" s="197">
        <f t="shared" si="58"/>
        <v>0</v>
      </c>
      <c r="AS96" s="197">
        <f t="shared" si="58"/>
        <v>0</v>
      </c>
      <c r="AT96" s="197">
        <f t="shared" si="58"/>
        <v>0</v>
      </c>
      <c r="AU96" s="31"/>
      <c r="AV96" s="31"/>
      <c r="AW96" s="31"/>
      <c r="AX96" s="31"/>
      <c r="AY96" s="74"/>
    </row>
    <row r="97" spans="2:51">
      <c r="B97" s="2" t="s">
        <v>0</v>
      </c>
      <c r="C97">
        <v>32</v>
      </c>
      <c r="D97">
        <v>0</v>
      </c>
      <c r="E97" s="6"/>
      <c r="I97" s="53">
        <v>92</v>
      </c>
      <c r="J97" s="31">
        <f t="shared" si="61"/>
        <v>0</v>
      </c>
      <c r="K97" s="31">
        <f t="shared" si="62"/>
        <v>0</v>
      </c>
      <c r="L97" s="31">
        <f t="shared" si="63"/>
        <v>0</v>
      </c>
      <c r="M97" s="31">
        <f t="shared" si="64"/>
        <v>0</v>
      </c>
      <c r="N97" s="31">
        <f t="shared" si="44"/>
        <v>0</v>
      </c>
      <c r="O97" s="32">
        <f t="shared" si="45"/>
        <v>0</v>
      </c>
      <c r="P97" s="53">
        <v>92</v>
      </c>
      <c r="Q97" s="31">
        <f t="shared" si="59"/>
        <v>0</v>
      </c>
      <c r="R97" s="31">
        <f t="shared" si="65"/>
        <v>0</v>
      </c>
      <c r="S97" s="31">
        <f t="shared" si="66"/>
        <v>0</v>
      </c>
      <c r="T97" s="31">
        <f t="shared" si="46"/>
        <v>0</v>
      </c>
      <c r="U97" s="31">
        <f t="shared" si="60"/>
        <v>0</v>
      </c>
      <c r="V97" s="31">
        <f t="shared" si="47"/>
        <v>0</v>
      </c>
      <c r="W97" s="31">
        <v>0</v>
      </c>
      <c r="X97" s="31">
        <f t="shared" si="48"/>
        <v>0</v>
      </c>
      <c r="Y97" s="36">
        <f t="shared" si="49"/>
        <v>0</v>
      </c>
      <c r="AA97" s="69">
        <v>92</v>
      </c>
      <c r="AB97" s="31">
        <f t="shared" si="50"/>
        <v>0</v>
      </c>
      <c r="AC97" s="212">
        <f t="shared" si="78"/>
        <v>0</v>
      </c>
      <c r="AD97" s="99">
        <f t="shared" si="51"/>
        <v>0</v>
      </c>
      <c r="AE97" s="99">
        <f t="shared" si="52"/>
        <v>0</v>
      </c>
      <c r="AF97" s="197">
        <f t="shared" si="74"/>
        <v>0</v>
      </c>
      <c r="AG97" s="197">
        <f t="shared" si="75"/>
        <v>0</v>
      </c>
      <c r="AH97" s="197">
        <f t="shared" si="76"/>
        <v>0</v>
      </c>
      <c r="AI97" s="202">
        <f t="shared" si="77"/>
        <v>0</v>
      </c>
      <c r="AK97" s="69">
        <v>92</v>
      </c>
      <c r="AL97" s="31">
        <f t="shared" si="53"/>
        <v>0</v>
      </c>
      <c r="AM97" s="31">
        <f t="shared" si="54"/>
        <v>0</v>
      </c>
      <c r="AN97" s="31">
        <f t="shared" si="55"/>
        <v>0</v>
      </c>
      <c r="AO97" s="31">
        <f t="shared" si="56"/>
        <v>0</v>
      </c>
      <c r="AP97" s="31">
        <f t="shared" si="57"/>
        <v>0</v>
      </c>
      <c r="AQ97" s="197">
        <f t="shared" si="58"/>
        <v>0</v>
      </c>
      <c r="AR97" s="197">
        <f t="shared" si="58"/>
        <v>0</v>
      </c>
      <c r="AS97" s="197">
        <f t="shared" si="58"/>
        <v>0</v>
      </c>
      <c r="AT97" s="197">
        <f t="shared" si="58"/>
        <v>0</v>
      </c>
      <c r="AU97" s="31"/>
      <c r="AV97" s="31"/>
      <c r="AW97" s="31"/>
      <c r="AX97" s="31"/>
      <c r="AY97" s="74"/>
    </row>
    <row r="98" spans="2:51">
      <c r="B98" s="2" t="s">
        <v>1</v>
      </c>
      <c r="C98">
        <v>45</v>
      </c>
      <c r="D98">
        <v>0</v>
      </c>
      <c r="E98" s="6"/>
      <c r="I98" s="53">
        <v>93</v>
      </c>
      <c r="J98" s="31">
        <f t="shared" si="61"/>
        <v>0</v>
      </c>
      <c r="K98" s="31">
        <f t="shared" si="62"/>
        <v>0</v>
      </c>
      <c r="L98" s="31">
        <f t="shared" si="63"/>
        <v>0</v>
      </c>
      <c r="M98" s="31">
        <f t="shared" si="64"/>
        <v>0</v>
      </c>
      <c r="N98" s="31">
        <f t="shared" si="44"/>
        <v>0</v>
      </c>
      <c r="O98" s="32">
        <f t="shared" si="45"/>
        <v>0</v>
      </c>
      <c r="P98" s="53">
        <v>93</v>
      </c>
      <c r="Q98" s="31">
        <f t="shared" si="59"/>
        <v>0</v>
      </c>
      <c r="R98" s="31">
        <f t="shared" si="65"/>
        <v>0</v>
      </c>
      <c r="S98" s="31">
        <f t="shared" si="66"/>
        <v>0</v>
      </c>
      <c r="T98" s="31">
        <f t="shared" si="46"/>
        <v>0</v>
      </c>
      <c r="U98" s="31">
        <f t="shared" si="60"/>
        <v>0</v>
      </c>
      <c r="V98" s="31">
        <f t="shared" si="47"/>
        <v>0</v>
      </c>
      <c r="W98" s="31">
        <v>0</v>
      </c>
      <c r="X98" s="31">
        <f t="shared" si="48"/>
        <v>0</v>
      </c>
      <c r="Y98" s="36">
        <f t="shared" si="49"/>
        <v>0</v>
      </c>
      <c r="AA98" s="69">
        <v>93</v>
      </c>
      <c r="AB98" s="31">
        <f t="shared" si="50"/>
        <v>0</v>
      </c>
      <c r="AC98" s="212">
        <f t="shared" si="78"/>
        <v>0</v>
      </c>
      <c r="AD98" s="99">
        <f t="shared" si="51"/>
        <v>0</v>
      </c>
      <c r="AE98" s="99">
        <f t="shared" si="52"/>
        <v>0</v>
      </c>
      <c r="AF98" s="197">
        <f t="shared" si="74"/>
        <v>0</v>
      </c>
      <c r="AG98" s="197">
        <f t="shared" si="75"/>
        <v>0</v>
      </c>
      <c r="AH98" s="197">
        <f t="shared" si="76"/>
        <v>0</v>
      </c>
      <c r="AI98" s="202">
        <f t="shared" si="77"/>
        <v>0</v>
      </c>
      <c r="AK98" s="69">
        <v>93</v>
      </c>
      <c r="AL98" s="31">
        <f t="shared" si="53"/>
        <v>0</v>
      </c>
      <c r="AM98" s="31">
        <f t="shared" si="54"/>
        <v>0</v>
      </c>
      <c r="AN98" s="31">
        <f t="shared" si="55"/>
        <v>0</v>
      </c>
      <c r="AO98" s="31">
        <f t="shared" si="56"/>
        <v>0</v>
      </c>
      <c r="AP98" s="31">
        <f t="shared" si="57"/>
        <v>0</v>
      </c>
      <c r="AQ98" s="197">
        <f t="shared" si="58"/>
        <v>0</v>
      </c>
      <c r="AR98" s="197">
        <f t="shared" si="58"/>
        <v>0</v>
      </c>
      <c r="AS98" s="197">
        <f t="shared" si="58"/>
        <v>0</v>
      </c>
      <c r="AT98" s="197">
        <f t="shared" si="58"/>
        <v>0</v>
      </c>
      <c r="AU98" s="31"/>
      <c r="AV98" s="31"/>
      <c r="AW98" s="31"/>
      <c r="AX98" s="31"/>
      <c r="AY98" s="74"/>
    </row>
    <row r="99" spans="2:51">
      <c r="B99" s="2" t="s">
        <v>2</v>
      </c>
      <c r="C99">
        <v>70</v>
      </c>
      <c r="D99">
        <v>0</v>
      </c>
      <c r="E99" s="6"/>
      <c r="I99" s="53">
        <v>94</v>
      </c>
      <c r="J99" s="31">
        <f t="shared" si="61"/>
        <v>0</v>
      </c>
      <c r="K99" s="31">
        <f t="shared" si="62"/>
        <v>0</v>
      </c>
      <c r="L99" s="31">
        <f t="shared" si="63"/>
        <v>0</v>
      </c>
      <c r="M99" s="31">
        <f t="shared" si="64"/>
        <v>0</v>
      </c>
      <c r="N99" s="31">
        <f t="shared" si="44"/>
        <v>0</v>
      </c>
      <c r="O99" s="32">
        <f t="shared" si="45"/>
        <v>0</v>
      </c>
      <c r="P99" s="53">
        <v>94</v>
      </c>
      <c r="Q99" s="31">
        <f t="shared" si="59"/>
        <v>0</v>
      </c>
      <c r="R99" s="31">
        <f t="shared" si="65"/>
        <v>0</v>
      </c>
      <c r="S99" s="31">
        <f t="shared" si="66"/>
        <v>0</v>
      </c>
      <c r="T99" s="31">
        <f t="shared" si="46"/>
        <v>0</v>
      </c>
      <c r="U99" s="31">
        <f t="shared" si="60"/>
        <v>0</v>
      </c>
      <c r="V99" s="31">
        <f t="shared" si="47"/>
        <v>0</v>
      </c>
      <c r="W99" s="31">
        <v>0</v>
      </c>
      <c r="X99" s="31">
        <f t="shared" si="48"/>
        <v>0</v>
      </c>
      <c r="Y99" s="36">
        <f t="shared" si="49"/>
        <v>0</v>
      </c>
      <c r="AA99" s="69">
        <v>94</v>
      </c>
      <c r="AB99" s="31">
        <f t="shared" si="50"/>
        <v>0</v>
      </c>
      <c r="AC99" s="212">
        <f t="shared" si="78"/>
        <v>0</v>
      </c>
      <c r="AD99" s="99">
        <f t="shared" si="51"/>
        <v>0</v>
      </c>
      <c r="AE99" s="99">
        <f t="shared" si="52"/>
        <v>0</v>
      </c>
      <c r="AF99" s="197">
        <f t="shared" si="74"/>
        <v>0</v>
      </c>
      <c r="AG99" s="197">
        <f t="shared" si="75"/>
        <v>0</v>
      </c>
      <c r="AH99" s="197">
        <f t="shared" si="76"/>
        <v>0</v>
      </c>
      <c r="AI99" s="202">
        <f t="shared" si="77"/>
        <v>0</v>
      </c>
      <c r="AK99" s="69">
        <v>94</v>
      </c>
      <c r="AL99" s="31">
        <f t="shared" si="53"/>
        <v>0</v>
      </c>
      <c r="AM99" s="31">
        <f t="shared" si="54"/>
        <v>0</v>
      </c>
      <c r="AN99" s="31">
        <f t="shared" si="55"/>
        <v>0</v>
      </c>
      <c r="AO99" s="31">
        <f t="shared" si="56"/>
        <v>0</v>
      </c>
      <c r="AP99" s="31">
        <f t="shared" si="57"/>
        <v>0</v>
      </c>
      <c r="AQ99" s="197">
        <f t="shared" si="58"/>
        <v>0</v>
      </c>
      <c r="AR99" s="197">
        <f t="shared" si="58"/>
        <v>0</v>
      </c>
      <c r="AS99" s="197">
        <f t="shared" si="58"/>
        <v>0</v>
      </c>
      <c r="AT99" s="197">
        <f t="shared" si="58"/>
        <v>0</v>
      </c>
      <c r="AU99" s="31"/>
      <c r="AV99" s="31"/>
      <c r="AW99" s="31"/>
      <c r="AX99" s="31"/>
      <c r="AY99" s="74"/>
    </row>
    <row r="100" spans="2:51">
      <c r="B100" s="2" t="s">
        <v>135</v>
      </c>
      <c r="C100">
        <v>70</v>
      </c>
      <c r="D100">
        <v>0</v>
      </c>
      <c r="E100" s="6"/>
      <c r="I100" s="53">
        <v>95</v>
      </c>
      <c r="J100" s="31">
        <f t="shared" si="61"/>
        <v>0</v>
      </c>
      <c r="K100" s="31">
        <f t="shared" si="62"/>
        <v>0</v>
      </c>
      <c r="L100" s="31">
        <f t="shared" si="63"/>
        <v>0</v>
      </c>
      <c r="M100" s="31">
        <f t="shared" si="64"/>
        <v>0</v>
      </c>
      <c r="N100" s="31">
        <f t="shared" si="44"/>
        <v>0</v>
      </c>
      <c r="O100" s="32">
        <f t="shared" si="45"/>
        <v>0</v>
      </c>
      <c r="P100" s="53">
        <v>95</v>
      </c>
      <c r="Q100" s="31">
        <f t="shared" si="59"/>
        <v>0</v>
      </c>
      <c r="R100" s="31">
        <f t="shared" si="65"/>
        <v>0</v>
      </c>
      <c r="S100" s="31">
        <f t="shared" si="66"/>
        <v>0</v>
      </c>
      <c r="T100" s="31">
        <f t="shared" si="46"/>
        <v>0</v>
      </c>
      <c r="U100" s="31">
        <f t="shared" si="60"/>
        <v>0</v>
      </c>
      <c r="V100" s="31">
        <f t="shared" si="47"/>
        <v>0</v>
      </c>
      <c r="W100" s="31">
        <v>0</v>
      </c>
      <c r="X100" s="31">
        <f t="shared" si="48"/>
        <v>0</v>
      </c>
      <c r="Y100" s="36">
        <f t="shared" si="49"/>
        <v>0</v>
      </c>
      <c r="AA100" s="69">
        <v>95</v>
      </c>
      <c r="AB100" s="31">
        <f t="shared" si="50"/>
        <v>0</v>
      </c>
      <c r="AC100" s="212">
        <f t="shared" si="78"/>
        <v>0</v>
      </c>
      <c r="AD100" s="99">
        <f t="shared" si="51"/>
        <v>0</v>
      </c>
      <c r="AE100" s="99">
        <f t="shared" si="52"/>
        <v>0</v>
      </c>
      <c r="AF100" s="197">
        <f t="shared" si="74"/>
        <v>0</v>
      </c>
      <c r="AG100" s="197">
        <f t="shared" si="75"/>
        <v>0</v>
      </c>
      <c r="AH100" s="197">
        <f t="shared" si="76"/>
        <v>0</v>
      </c>
      <c r="AI100" s="202">
        <f t="shared" si="77"/>
        <v>0</v>
      </c>
      <c r="AK100" s="69">
        <v>95</v>
      </c>
      <c r="AL100" s="31">
        <f t="shared" si="53"/>
        <v>0</v>
      </c>
      <c r="AM100" s="31">
        <f t="shared" si="54"/>
        <v>0</v>
      </c>
      <c r="AN100" s="31">
        <f t="shared" si="55"/>
        <v>0</v>
      </c>
      <c r="AO100" s="31">
        <f t="shared" si="56"/>
        <v>0</v>
      </c>
      <c r="AP100" s="31">
        <f t="shared" si="57"/>
        <v>0</v>
      </c>
      <c r="AQ100" s="197">
        <f t="shared" si="58"/>
        <v>0</v>
      </c>
      <c r="AR100" s="197">
        <f t="shared" si="58"/>
        <v>0</v>
      </c>
      <c r="AS100" s="197">
        <f t="shared" si="58"/>
        <v>0</v>
      </c>
      <c r="AT100" s="197">
        <f t="shared" si="58"/>
        <v>0</v>
      </c>
      <c r="AU100" s="31"/>
      <c r="AV100" s="31"/>
      <c r="AW100" s="31"/>
      <c r="AX100" s="31"/>
      <c r="AY100" s="74"/>
    </row>
    <row r="101" spans="2:51">
      <c r="C101" s="25"/>
      <c r="E101" s="6"/>
      <c r="I101" s="53">
        <v>96</v>
      </c>
      <c r="J101" s="31">
        <f t="shared" si="61"/>
        <v>0</v>
      </c>
      <c r="K101" s="31">
        <f t="shared" si="62"/>
        <v>0</v>
      </c>
      <c r="L101" s="31">
        <f t="shared" si="63"/>
        <v>0</v>
      </c>
      <c r="M101" s="31">
        <f t="shared" si="64"/>
        <v>0</v>
      </c>
      <c r="N101" s="31">
        <f t="shared" si="44"/>
        <v>0</v>
      </c>
      <c r="O101" s="32">
        <f t="shared" si="45"/>
        <v>0</v>
      </c>
      <c r="P101" s="53">
        <v>96</v>
      </c>
      <c r="Q101" s="31">
        <f t="shared" si="59"/>
        <v>0</v>
      </c>
      <c r="R101" s="31">
        <f t="shared" si="65"/>
        <v>0</v>
      </c>
      <c r="S101" s="31">
        <f t="shared" si="66"/>
        <v>0</v>
      </c>
      <c r="T101" s="31">
        <f t="shared" si="46"/>
        <v>0</v>
      </c>
      <c r="U101" s="31">
        <f t="shared" si="60"/>
        <v>0</v>
      </c>
      <c r="V101" s="31">
        <f t="shared" si="47"/>
        <v>0</v>
      </c>
      <c r="W101" s="31">
        <v>0</v>
      </c>
      <c r="X101" s="31">
        <f t="shared" si="48"/>
        <v>0</v>
      </c>
      <c r="Y101" s="36">
        <f t="shared" si="49"/>
        <v>0</v>
      </c>
      <c r="AA101" s="69">
        <v>96</v>
      </c>
      <c r="AB101" s="31">
        <f t="shared" si="50"/>
        <v>0</v>
      </c>
      <c r="AC101" s="212">
        <f t="shared" si="78"/>
        <v>0</v>
      </c>
      <c r="AD101" s="99">
        <f t="shared" si="51"/>
        <v>0</v>
      </c>
      <c r="AE101" s="99">
        <f t="shared" si="52"/>
        <v>0</v>
      </c>
      <c r="AF101" s="197">
        <f t="shared" si="74"/>
        <v>0</v>
      </c>
      <c r="AG101" s="197">
        <f t="shared" si="75"/>
        <v>0</v>
      </c>
      <c r="AH101" s="197">
        <f t="shared" si="76"/>
        <v>0</v>
      </c>
      <c r="AI101" s="202">
        <f t="shared" si="77"/>
        <v>0</v>
      </c>
      <c r="AK101" s="69">
        <v>96</v>
      </c>
      <c r="AL101" s="31">
        <f t="shared" si="53"/>
        <v>0</v>
      </c>
      <c r="AM101" s="31">
        <f t="shared" si="54"/>
        <v>0</v>
      </c>
      <c r="AN101" s="31">
        <f t="shared" si="55"/>
        <v>0</v>
      </c>
      <c r="AO101" s="31">
        <f t="shared" si="56"/>
        <v>0</v>
      </c>
      <c r="AP101" s="31">
        <f t="shared" si="57"/>
        <v>0</v>
      </c>
      <c r="AQ101" s="197">
        <f t="shared" si="58"/>
        <v>0</v>
      </c>
      <c r="AR101" s="197">
        <f t="shared" si="58"/>
        <v>0</v>
      </c>
      <c r="AS101" s="197">
        <f t="shared" si="58"/>
        <v>0</v>
      </c>
      <c r="AT101" s="197">
        <f t="shared" si="58"/>
        <v>0</v>
      </c>
      <c r="AU101" s="31"/>
      <c r="AV101" s="31"/>
      <c r="AW101" s="31"/>
      <c r="AX101" s="31"/>
      <c r="AY101" s="74"/>
    </row>
    <row r="102" spans="2:51">
      <c r="C102" s="25"/>
      <c r="E102" s="6"/>
      <c r="I102" s="53">
        <v>97</v>
      </c>
      <c r="J102" s="31">
        <f t="shared" si="61"/>
        <v>0</v>
      </c>
      <c r="K102" s="31">
        <f t="shared" si="62"/>
        <v>0</v>
      </c>
      <c r="L102" s="31">
        <f t="shared" si="63"/>
        <v>0</v>
      </c>
      <c r="M102" s="31">
        <f t="shared" si="64"/>
        <v>0</v>
      </c>
      <c r="N102" s="31">
        <f t="shared" si="44"/>
        <v>0</v>
      </c>
      <c r="O102" s="32">
        <f t="shared" si="45"/>
        <v>0</v>
      </c>
      <c r="P102" s="53">
        <v>97</v>
      </c>
      <c r="Q102" s="31">
        <f t="shared" si="59"/>
        <v>0</v>
      </c>
      <c r="R102" s="31">
        <f t="shared" si="65"/>
        <v>0</v>
      </c>
      <c r="S102" s="31">
        <f t="shared" si="66"/>
        <v>0</v>
      </c>
      <c r="T102" s="31">
        <f t="shared" si="46"/>
        <v>0</v>
      </c>
      <c r="U102" s="31">
        <f t="shared" si="60"/>
        <v>0</v>
      </c>
      <c r="V102" s="31">
        <f t="shared" si="47"/>
        <v>0</v>
      </c>
      <c r="W102" s="31">
        <v>0</v>
      </c>
      <c r="X102" s="31">
        <f t="shared" si="48"/>
        <v>0</v>
      </c>
      <c r="Y102" s="36">
        <f t="shared" si="49"/>
        <v>0</v>
      </c>
      <c r="AA102" s="69">
        <v>97</v>
      </c>
      <c r="AB102" s="31">
        <f t="shared" si="50"/>
        <v>0</v>
      </c>
      <c r="AC102" s="212">
        <f t="shared" si="78"/>
        <v>0</v>
      </c>
      <c r="AD102" s="99">
        <f t="shared" si="51"/>
        <v>0</v>
      </c>
      <c r="AE102" s="99">
        <f t="shared" si="52"/>
        <v>0</v>
      </c>
      <c r="AF102" s="197">
        <f t="shared" si="74"/>
        <v>0</v>
      </c>
      <c r="AG102" s="197">
        <f t="shared" si="75"/>
        <v>0</v>
      </c>
      <c r="AH102" s="197">
        <f t="shared" si="76"/>
        <v>0</v>
      </c>
      <c r="AI102" s="202">
        <f t="shared" si="77"/>
        <v>0</v>
      </c>
      <c r="AK102" s="69">
        <v>97</v>
      </c>
      <c r="AL102" s="31">
        <f t="shared" si="53"/>
        <v>0</v>
      </c>
      <c r="AM102" s="31">
        <f t="shared" si="54"/>
        <v>0</v>
      </c>
      <c r="AN102" s="31">
        <f t="shared" si="55"/>
        <v>0</v>
      </c>
      <c r="AO102" s="31">
        <f t="shared" si="56"/>
        <v>0</v>
      </c>
      <c r="AP102" s="31">
        <f t="shared" si="57"/>
        <v>0</v>
      </c>
      <c r="AQ102" s="197">
        <f t="shared" si="58"/>
        <v>0</v>
      </c>
      <c r="AR102" s="197">
        <f t="shared" si="58"/>
        <v>0</v>
      </c>
      <c r="AS102" s="197">
        <f t="shared" si="58"/>
        <v>0</v>
      </c>
      <c r="AT102" s="197">
        <f t="shared" si="58"/>
        <v>0</v>
      </c>
      <c r="AU102" s="31"/>
      <c r="AV102" s="31"/>
      <c r="AW102" s="31"/>
      <c r="AX102" s="31"/>
      <c r="AY102" s="74"/>
    </row>
    <row r="103" spans="2:51" ht="16">
      <c r="C103" s="23" t="s">
        <v>157</v>
      </c>
      <c r="D103" s="166" t="s">
        <v>158</v>
      </c>
      <c r="F103" s="193" t="s">
        <v>200</v>
      </c>
      <c r="I103" s="53">
        <v>98</v>
      </c>
      <c r="J103" s="31">
        <f t="shared" si="61"/>
        <v>0</v>
      </c>
      <c r="K103" s="31">
        <f t="shared" si="62"/>
        <v>0</v>
      </c>
      <c r="L103" s="31">
        <f t="shared" si="63"/>
        <v>0</v>
      </c>
      <c r="M103" s="31">
        <f t="shared" si="64"/>
        <v>0</v>
      </c>
      <c r="N103" s="31">
        <f t="shared" si="44"/>
        <v>0</v>
      </c>
      <c r="O103" s="32">
        <f t="shared" si="45"/>
        <v>0</v>
      </c>
      <c r="P103" s="53">
        <v>98</v>
      </c>
      <c r="Q103" s="31">
        <f t="shared" si="59"/>
        <v>0</v>
      </c>
      <c r="R103" s="31">
        <f t="shared" si="65"/>
        <v>0</v>
      </c>
      <c r="S103" s="31">
        <f t="shared" si="66"/>
        <v>0</v>
      </c>
      <c r="T103" s="31">
        <f t="shared" si="46"/>
        <v>0</v>
      </c>
      <c r="U103" s="31">
        <f t="shared" si="60"/>
        <v>0</v>
      </c>
      <c r="V103" s="31">
        <f t="shared" si="47"/>
        <v>0</v>
      </c>
      <c r="W103" s="31">
        <v>0</v>
      </c>
      <c r="X103" s="31">
        <f t="shared" si="48"/>
        <v>0</v>
      </c>
      <c r="Y103" s="36">
        <f t="shared" si="49"/>
        <v>0</v>
      </c>
      <c r="AA103" s="69">
        <v>98</v>
      </c>
      <c r="AB103" s="31">
        <f t="shared" si="50"/>
        <v>0</v>
      </c>
      <c r="AC103" s="212">
        <f t="shared" si="78"/>
        <v>0</v>
      </c>
      <c r="AD103" s="99">
        <f t="shared" si="51"/>
        <v>0</v>
      </c>
      <c r="AE103" s="99">
        <f t="shared" si="52"/>
        <v>0</v>
      </c>
      <c r="AF103" s="197">
        <f t="shared" si="74"/>
        <v>0</v>
      </c>
      <c r="AG103" s="197">
        <f t="shared" si="75"/>
        <v>0</v>
      </c>
      <c r="AH103" s="197">
        <f t="shared" si="76"/>
        <v>0</v>
      </c>
      <c r="AI103" s="202">
        <f t="shared" si="77"/>
        <v>0</v>
      </c>
      <c r="AK103" s="69">
        <v>98</v>
      </c>
      <c r="AL103" s="31">
        <f t="shared" si="53"/>
        <v>0</v>
      </c>
      <c r="AM103" s="31">
        <f t="shared" si="54"/>
        <v>0</v>
      </c>
      <c r="AN103" s="31">
        <f t="shared" si="55"/>
        <v>0</v>
      </c>
      <c r="AO103" s="31">
        <f t="shared" si="56"/>
        <v>0</v>
      </c>
      <c r="AP103" s="31">
        <f t="shared" si="57"/>
        <v>0</v>
      </c>
      <c r="AQ103" s="197">
        <f t="shared" si="58"/>
        <v>0</v>
      </c>
      <c r="AR103" s="197">
        <f t="shared" si="58"/>
        <v>0</v>
      </c>
      <c r="AS103" s="197">
        <f t="shared" si="58"/>
        <v>0</v>
      </c>
      <c r="AT103" s="197">
        <f t="shared" si="58"/>
        <v>0</v>
      </c>
      <c r="AU103" s="31"/>
      <c r="AV103" s="31"/>
      <c r="AW103" s="31"/>
      <c r="AX103" s="31"/>
      <c r="AY103" s="74"/>
    </row>
    <row r="104" spans="2:51">
      <c r="B104" t="s">
        <v>78</v>
      </c>
      <c r="C104">
        <v>1.52</v>
      </c>
      <c r="D104">
        <v>35</v>
      </c>
      <c r="F104" s="192" t="s">
        <v>196</v>
      </c>
      <c r="G104" s="22">
        <v>0.25</v>
      </c>
      <c r="I104" s="53">
        <v>99</v>
      </c>
      <c r="J104" s="31">
        <f t="shared" si="61"/>
        <v>0</v>
      </c>
      <c r="K104" s="31">
        <f t="shared" si="62"/>
        <v>0</v>
      </c>
      <c r="L104" s="31">
        <f t="shared" si="63"/>
        <v>0</v>
      </c>
      <c r="M104" s="31">
        <f t="shared" si="64"/>
        <v>0</v>
      </c>
      <c r="N104" s="31">
        <f t="shared" si="44"/>
        <v>0</v>
      </c>
      <c r="O104" s="32">
        <f t="shared" si="45"/>
        <v>0</v>
      </c>
      <c r="P104" s="53">
        <v>99</v>
      </c>
      <c r="Q104" s="31">
        <f t="shared" si="59"/>
        <v>0</v>
      </c>
      <c r="R104" s="31">
        <f t="shared" si="65"/>
        <v>0</v>
      </c>
      <c r="S104" s="31">
        <f t="shared" si="66"/>
        <v>0</v>
      </c>
      <c r="T104" s="31">
        <f t="shared" si="46"/>
        <v>0</v>
      </c>
      <c r="U104" s="31">
        <f t="shared" si="60"/>
        <v>0</v>
      </c>
      <c r="V104" s="31">
        <f t="shared" si="47"/>
        <v>0</v>
      </c>
      <c r="W104" s="31">
        <v>0</v>
      </c>
      <c r="X104" s="31">
        <f t="shared" si="48"/>
        <v>0</v>
      </c>
      <c r="Y104" s="36">
        <f t="shared" si="49"/>
        <v>0</v>
      </c>
      <c r="AA104" s="69">
        <v>99</v>
      </c>
      <c r="AB104" s="31">
        <f t="shared" si="50"/>
        <v>0</v>
      </c>
      <c r="AC104" s="212">
        <f t="shared" si="78"/>
        <v>0</v>
      </c>
      <c r="AD104" s="99">
        <f t="shared" si="51"/>
        <v>0</v>
      </c>
      <c r="AE104" s="99">
        <f t="shared" si="52"/>
        <v>0</v>
      </c>
      <c r="AF104" s="197">
        <f t="shared" si="74"/>
        <v>0</v>
      </c>
      <c r="AG104" s="197">
        <f t="shared" si="75"/>
        <v>0</v>
      </c>
      <c r="AH104" s="197">
        <f t="shared" si="76"/>
        <v>0</v>
      </c>
      <c r="AI104" s="202">
        <f t="shared" si="77"/>
        <v>0</v>
      </c>
      <c r="AK104" s="69">
        <v>99</v>
      </c>
      <c r="AL104" s="31">
        <f t="shared" si="53"/>
        <v>0</v>
      </c>
      <c r="AM104" s="31">
        <f t="shared" si="54"/>
        <v>0</v>
      </c>
      <c r="AN104" s="31">
        <f t="shared" si="55"/>
        <v>0</v>
      </c>
      <c r="AO104" s="31">
        <f t="shared" si="56"/>
        <v>0</v>
      </c>
      <c r="AP104" s="31">
        <f t="shared" si="57"/>
        <v>0</v>
      </c>
      <c r="AQ104" s="197">
        <f t="shared" si="58"/>
        <v>0</v>
      </c>
      <c r="AR104" s="197">
        <f t="shared" si="58"/>
        <v>0</v>
      </c>
      <c r="AS104" s="197">
        <f t="shared" si="58"/>
        <v>0</v>
      </c>
      <c r="AT104" s="197">
        <f t="shared" si="58"/>
        <v>0</v>
      </c>
      <c r="AU104" s="31"/>
      <c r="AV104" s="31"/>
      <c r="AW104" s="31"/>
      <c r="AX104" s="31"/>
      <c r="AY104" s="74"/>
    </row>
    <row r="105" spans="2:51">
      <c r="B105" t="s">
        <v>80</v>
      </c>
      <c r="C105">
        <v>0</v>
      </c>
      <c r="D105">
        <v>2</v>
      </c>
      <c r="F105" s="192" t="s">
        <v>198</v>
      </c>
      <c r="G105" s="22">
        <v>1.03</v>
      </c>
      <c r="I105" s="53">
        <v>100</v>
      </c>
      <c r="J105" s="31">
        <f t="shared" si="61"/>
        <v>0</v>
      </c>
      <c r="K105" s="31">
        <f t="shared" si="62"/>
        <v>0</v>
      </c>
      <c r="L105" s="31">
        <f t="shared" si="63"/>
        <v>0</v>
      </c>
      <c r="M105" s="31">
        <f t="shared" si="64"/>
        <v>0</v>
      </c>
      <c r="N105" s="31">
        <f t="shared" si="44"/>
        <v>0</v>
      </c>
      <c r="O105" s="32">
        <f t="shared" si="45"/>
        <v>0</v>
      </c>
      <c r="P105" s="53">
        <v>100</v>
      </c>
      <c r="Q105" s="31">
        <f t="shared" si="59"/>
        <v>0</v>
      </c>
      <c r="R105" s="31">
        <f t="shared" si="65"/>
        <v>0</v>
      </c>
      <c r="S105" s="31">
        <f t="shared" si="66"/>
        <v>0</v>
      </c>
      <c r="T105" s="31">
        <f t="shared" si="46"/>
        <v>0</v>
      </c>
      <c r="U105" s="31">
        <f t="shared" si="60"/>
        <v>0</v>
      </c>
      <c r="V105" s="31">
        <f t="shared" si="47"/>
        <v>0</v>
      </c>
      <c r="W105" s="31">
        <v>0</v>
      </c>
      <c r="X105" s="31">
        <f t="shared" si="48"/>
        <v>0</v>
      </c>
      <c r="Y105" s="36">
        <f t="shared" si="49"/>
        <v>0</v>
      </c>
      <c r="AA105" s="69">
        <v>100</v>
      </c>
      <c r="AB105" s="31">
        <f t="shared" si="50"/>
        <v>0</v>
      </c>
      <c r="AC105" s="212">
        <f t="shared" si="78"/>
        <v>0</v>
      </c>
      <c r="AD105" s="99">
        <f t="shared" si="51"/>
        <v>0</v>
      </c>
      <c r="AE105" s="99">
        <f t="shared" si="52"/>
        <v>0</v>
      </c>
      <c r="AF105" s="197">
        <f t="shared" si="74"/>
        <v>0</v>
      </c>
      <c r="AG105" s="197">
        <f t="shared" si="75"/>
        <v>0</v>
      </c>
      <c r="AH105" s="197">
        <f t="shared" si="76"/>
        <v>0</v>
      </c>
      <c r="AI105" s="202">
        <f t="shared" si="77"/>
        <v>0</v>
      </c>
      <c r="AK105" s="69">
        <v>100</v>
      </c>
      <c r="AL105" s="31">
        <f t="shared" si="53"/>
        <v>0</v>
      </c>
      <c r="AM105" s="31">
        <f t="shared" si="54"/>
        <v>0</v>
      </c>
      <c r="AN105" s="31">
        <f t="shared" si="55"/>
        <v>0</v>
      </c>
      <c r="AO105" s="31">
        <f t="shared" si="56"/>
        <v>0</v>
      </c>
      <c r="AP105" s="31">
        <f t="shared" si="57"/>
        <v>0</v>
      </c>
      <c r="AQ105" s="197">
        <f t="shared" si="58"/>
        <v>0</v>
      </c>
      <c r="AR105" s="197">
        <f t="shared" si="58"/>
        <v>0</v>
      </c>
      <c r="AS105" s="197">
        <f t="shared" si="58"/>
        <v>0</v>
      </c>
      <c r="AT105" s="197">
        <f t="shared" si="58"/>
        <v>0</v>
      </c>
      <c r="AU105" s="31"/>
      <c r="AV105" s="31"/>
      <c r="AW105" s="31"/>
      <c r="AX105" s="31"/>
      <c r="AY105" s="74"/>
    </row>
    <row r="106" spans="2:51" ht="30">
      <c r="B106" t="s">
        <v>81</v>
      </c>
      <c r="C106">
        <v>0.77</v>
      </c>
      <c r="D106">
        <v>25</v>
      </c>
      <c r="F106" s="192" t="s">
        <v>199</v>
      </c>
      <c r="G106" s="22">
        <v>0.59</v>
      </c>
      <c r="I106" s="53">
        <v>101</v>
      </c>
      <c r="J106" s="31">
        <f t="shared" si="61"/>
        <v>0</v>
      </c>
      <c r="K106" s="31">
        <f t="shared" si="62"/>
        <v>0</v>
      </c>
      <c r="L106" s="31">
        <f t="shared" si="63"/>
        <v>0</v>
      </c>
      <c r="M106" s="31">
        <f t="shared" si="64"/>
        <v>0</v>
      </c>
      <c r="N106" s="31">
        <f t="shared" si="44"/>
        <v>0</v>
      </c>
      <c r="O106" s="32">
        <f t="shared" si="45"/>
        <v>0</v>
      </c>
      <c r="P106" s="53">
        <v>101</v>
      </c>
      <c r="Q106" s="31">
        <f t="shared" si="59"/>
        <v>0</v>
      </c>
      <c r="R106" s="31">
        <f t="shared" si="65"/>
        <v>0</v>
      </c>
      <c r="S106" s="31">
        <f t="shared" si="66"/>
        <v>0</v>
      </c>
      <c r="T106" s="31">
        <f t="shared" si="46"/>
        <v>0</v>
      </c>
      <c r="U106" s="31">
        <f t="shared" si="60"/>
        <v>0</v>
      </c>
      <c r="V106" s="31">
        <f t="shared" si="47"/>
        <v>0</v>
      </c>
      <c r="W106" s="31">
        <v>0</v>
      </c>
      <c r="X106" s="31">
        <f t="shared" si="48"/>
        <v>0</v>
      </c>
      <c r="Y106" s="36">
        <f t="shared" si="49"/>
        <v>0</v>
      </c>
      <c r="AA106" s="69">
        <v>101</v>
      </c>
      <c r="AB106" s="31">
        <f t="shared" si="50"/>
        <v>0</v>
      </c>
      <c r="AC106" s="212">
        <f t="shared" si="78"/>
        <v>0</v>
      </c>
      <c r="AD106" s="99">
        <f t="shared" si="51"/>
        <v>0</v>
      </c>
      <c r="AE106" s="99">
        <f t="shared" si="52"/>
        <v>0</v>
      </c>
      <c r="AF106" s="197">
        <f t="shared" si="74"/>
        <v>0</v>
      </c>
      <c r="AG106" s="197">
        <f t="shared" si="75"/>
        <v>0</v>
      </c>
      <c r="AH106" s="197">
        <f t="shared" si="76"/>
        <v>0</v>
      </c>
      <c r="AI106" s="202">
        <f t="shared" si="77"/>
        <v>0</v>
      </c>
      <c r="AK106" s="69">
        <v>101</v>
      </c>
      <c r="AL106" s="31">
        <f t="shared" si="53"/>
        <v>0</v>
      </c>
      <c r="AM106" s="31">
        <f t="shared" si="54"/>
        <v>0</v>
      </c>
      <c r="AN106" s="31">
        <f t="shared" si="55"/>
        <v>0</v>
      </c>
      <c r="AO106" s="31">
        <f t="shared" si="56"/>
        <v>0</v>
      </c>
      <c r="AP106" s="31">
        <f t="shared" si="57"/>
        <v>0</v>
      </c>
      <c r="AQ106" s="197">
        <f t="shared" si="58"/>
        <v>0</v>
      </c>
      <c r="AR106" s="197">
        <f t="shared" si="58"/>
        <v>0</v>
      </c>
      <c r="AS106" s="197">
        <f t="shared" si="58"/>
        <v>0</v>
      </c>
      <c r="AT106" s="197">
        <f t="shared" si="58"/>
        <v>0</v>
      </c>
      <c r="AU106" s="31"/>
      <c r="AV106" s="31"/>
      <c r="AW106" s="31"/>
      <c r="AX106" s="31"/>
      <c r="AY106" s="74"/>
    </row>
    <row r="107" spans="2:51">
      <c r="B107" t="s">
        <v>82</v>
      </c>
      <c r="C107">
        <f>44%*C105+56%*C106</f>
        <v>0.43120000000000003</v>
      </c>
      <c r="D107">
        <f>44%*D105+56%*D106</f>
        <v>14.880000000000003</v>
      </c>
      <c r="F107" s="192" t="s">
        <v>197</v>
      </c>
      <c r="G107" s="22">
        <v>0.43</v>
      </c>
      <c r="I107" s="53">
        <v>102</v>
      </c>
      <c r="J107" s="31">
        <f t="shared" si="61"/>
        <v>0</v>
      </c>
      <c r="K107" s="31">
        <f t="shared" si="62"/>
        <v>0</v>
      </c>
      <c r="L107" s="31">
        <f t="shared" si="63"/>
        <v>0</v>
      </c>
      <c r="M107" s="31">
        <f t="shared" si="64"/>
        <v>0</v>
      </c>
      <c r="N107" s="31">
        <f t="shared" si="44"/>
        <v>0</v>
      </c>
      <c r="O107" s="32">
        <f t="shared" si="45"/>
        <v>0</v>
      </c>
      <c r="P107" s="53">
        <v>102</v>
      </c>
      <c r="Q107" s="31">
        <f t="shared" si="59"/>
        <v>0</v>
      </c>
      <c r="R107" s="31">
        <f t="shared" si="65"/>
        <v>0</v>
      </c>
      <c r="S107" s="31">
        <f t="shared" si="66"/>
        <v>0</v>
      </c>
      <c r="T107" s="31">
        <f t="shared" si="46"/>
        <v>0</v>
      </c>
      <c r="U107" s="31">
        <f t="shared" si="60"/>
        <v>0</v>
      </c>
      <c r="V107" s="31">
        <f t="shared" si="47"/>
        <v>0</v>
      </c>
      <c r="W107" s="31">
        <v>0</v>
      </c>
      <c r="X107" s="31">
        <f t="shared" si="48"/>
        <v>0</v>
      </c>
      <c r="Y107" s="36">
        <f t="shared" si="49"/>
        <v>0</v>
      </c>
      <c r="AA107" s="69">
        <v>102</v>
      </c>
      <c r="AB107" s="31">
        <f t="shared" si="50"/>
        <v>0</v>
      </c>
      <c r="AC107" s="212">
        <f t="shared" si="78"/>
        <v>0</v>
      </c>
      <c r="AD107" s="99">
        <f t="shared" si="51"/>
        <v>0</v>
      </c>
      <c r="AE107" s="99">
        <f t="shared" si="52"/>
        <v>0</v>
      </c>
      <c r="AF107" s="197">
        <f t="shared" si="74"/>
        <v>0</v>
      </c>
      <c r="AG107" s="197">
        <f t="shared" si="75"/>
        <v>0</v>
      </c>
      <c r="AH107" s="197">
        <f t="shared" si="76"/>
        <v>0</v>
      </c>
      <c r="AI107" s="202">
        <f t="shared" si="77"/>
        <v>0</v>
      </c>
      <c r="AK107" s="69">
        <v>102</v>
      </c>
      <c r="AL107" s="31">
        <f t="shared" si="53"/>
        <v>0</v>
      </c>
      <c r="AM107" s="31">
        <f t="shared" si="54"/>
        <v>0</v>
      </c>
      <c r="AN107" s="31">
        <f t="shared" si="55"/>
        <v>0</v>
      </c>
      <c r="AO107" s="31">
        <f t="shared" si="56"/>
        <v>0</v>
      </c>
      <c r="AP107" s="31">
        <f t="shared" si="57"/>
        <v>0</v>
      </c>
      <c r="AQ107" s="197">
        <f t="shared" si="58"/>
        <v>0</v>
      </c>
      <c r="AR107" s="197">
        <f t="shared" si="58"/>
        <v>0</v>
      </c>
      <c r="AS107" s="197">
        <f t="shared" si="58"/>
        <v>0</v>
      </c>
      <c r="AT107" s="197">
        <f t="shared" si="58"/>
        <v>0</v>
      </c>
      <c r="AU107" s="31"/>
      <c r="AV107" s="31"/>
      <c r="AW107" s="31"/>
      <c r="AX107" s="31"/>
      <c r="AY107" s="74"/>
    </row>
    <row r="108" spans="2:51">
      <c r="B108" t="s">
        <v>79</v>
      </c>
      <c r="C108">
        <v>0.25</v>
      </c>
      <c r="D108">
        <v>0</v>
      </c>
      <c r="F108" s="194" t="s">
        <v>201</v>
      </c>
      <c r="G108" s="195">
        <f>G106</f>
        <v>0.59</v>
      </c>
      <c r="I108" s="53">
        <v>103</v>
      </c>
      <c r="J108" s="31">
        <f t="shared" si="61"/>
        <v>0</v>
      </c>
      <c r="K108" s="31">
        <f t="shared" si="62"/>
        <v>0</v>
      </c>
      <c r="L108" s="31">
        <f t="shared" si="63"/>
        <v>0</v>
      </c>
      <c r="M108" s="31">
        <f t="shared" si="64"/>
        <v>0</v>
      </c>
      <c r="N108" s="31">
        <f t="shared" si="44"/>
        <v>0</v>
      </c>
      <c r="O108" s="32">
        <f t="shared" si="45"/>
        <v>0</v>
      </c>
      <c r="P108" s="53">
        <v>103</v>
      </c>
      <c r="Q108" s="31">
        <f t="shared" si="59"/>
        <v>0</v>
      </c>
      <c r="R108" s="31">
        <f t="shared" si="65"/>
        <v>0</v>
      </c>
      <c r="S108" s="31">
        <f t="shared" si="66"/>
        <v>0</v>
      </c>
      <c r="T108" s="31">
        <f t="shared" si="46"/>
        <v>0</v>
      </c>
      <c r="U108" s="31">
        <f t="shared" si="60"/>
        <v>0</v>
      </c>
      <c r="V108" s="31">
        <f t="shared" si="47"/>
        <v>0</v>
      </c>
      <c r="W108" s="31">
        <v>0</v>
      </c>
      <c r="X108" s="31">
        <f t="shared" si="48"/>
        <v>0</v>
      </c>
      <c r="Y108" s="36">
        <f t="shared" si="49"/>
        <v>0</v>
      </c>
      <c r="AA108" s="69">
        <v>103</v>
      </c>
      <c r="AB108" s="31">
        <f t="shared" si="50"/>
        <v>0</v>
      </c>
      <c r="AC108" s="212">
        <f t="shared" si="78"/>
        <v>0</v>
      </c>
      <c r="AD108" s="99">
        <f t="shared" si="51"/>
        <v>0</v>
      </c>
      <c r="AE108" s="99">
        <f t="shared" si="52"/>
        <v>0</v>
      </c>
      <c r="AF108" s="197">
        <f t="shared" si="74"/>
        <v>0</v>
      </c>
      <c r="AG108" s="197">
        <f t="shared" si="75"/>
        <v>0</v>
      </c>
      <c r="AH108" s="197">
        <f t="shared" si="76"/>
        <v>0</v>
      </c>
      <c r="AI108" s="202">
        <f t="shared" si="77"/>
        <v>0</v>
      </c>
      <c r="AK108" s="69">
        <v>103</v>
      </c>
      <c r="AL108" s="31">
        <f t="shared" si="53"/>
        <v>0</v>
      </c>
      <c r="AM108" s="31">
        <f t="shared" si="54"/>
        <v>0</v>
      </c>
      <c r="AN108" s="31">
        <f t="shared" si="55"/>
        <v>0</v>
      </c>
      <c r="AO108" s="31">
        <f t="shared" si="56"/>
        <v>0</v>
      </c>
      <c r="AP108" s="31">
        <f t="shared" si="57"/>
        <v>0</v>
      </c>
      <c r="AQ108" s="197">
        <f t="shared" si="58"/>
        <v>0</v>
      </c>
      <c r="AR108" s="197">
        <f t="shared" si="58"/>
        <v>0</v>
      </c>
      <c r="AS108" s="197">
        <f t="shared" si="58"/>
        <v>0</v>
      </c>
      <c r="AT108" s="197">
        <f t="shared" si="58"/>
        <v>0</v>
      </c>
      <c r="AU108" s="31"/>
      <c r="AV108" s="31"/>
      <c r="AW108" s="31"/>
      <c r="AX108" s="31"/>
      <c r="AY108" s="74"/>
    </row>
    <row r="109" spans="2:51">
      <c r="I109" s="53">
        <v>104</v>
      </c>
      <c r="J109" s="31">
        <f t="shared" si="61"/>
        <v>0</v>
      </c>
      <c r="K109" s="31">
        <f t="shared" si="62"/>
        <v>0</v>
      </c>
      <c r="L109" s="31">
        <f t="shared" si="63"/>
        <v>0</v>
      </c>
      <c r="M109" s="31">
        <f t="shared" si="64"/>
        <v>0</v>
      </c>
      <c r="N109" s="31">
        <f t="shared" si="44"/>
        <v>0</v>
      </c>
      <c r="O109" s="32">
        <f t="shared" si="45"/>
        <v>0</v>
      </c>
      <c r="P109" s="53">
        <v>104</v>
      </c>
      <c r="Q109" s="31">
        <f t="shared" si="59"/>
        <v>0</v>
      </c>
      <c r="R109" s="31">
        <f t="shared" si="65"/>
        <v>0</v>
      </c>
      <c r="S109" s="31">
        <f t="shared" si="66"/>
        <v>0</v>
      </c>
      <c r="T109" s="31">
        <f t="shared" si="46"/>
        <v>0</v>
      </c>
      <c r="U109" s="31">
        <f t="shared" si="60"/>
        <v>0</v>
      </c>
      <c r="V109" s="31">
        <f t="shared" si="47"/>
        <v>0</v>
      </c>
      <c r="W109" s="31">
        <v>0</v>
      </c>
      <c r="X109" s="31">
        <f t="shared" si="48"/>
        <v>0</v>
      </c>
      <c r="Y109" s="36">
        <f t="shared" si="49"/>
        <v>0</v>
      </c>
      <c r="AA109" s="69">
        <v>104</v>
      </c>
      <c r="AB109" s="31">
        <f t="shared" si="50"/>
        <v>0</v>
      </c>
      <c r="AC109" s="212">
        <f t="shared" si="78"/>
        <v>0</v>
      </c>
      <c r="AD109" s="99">
        <f t="shared" si="51"/>
        <v>0</v>
      </c>
      <c r="AE109" s="99">
        <f t="shared" si="52"/>
        <v>0</v>
      </c>
      <c r="AF109" s="197">
        <f t="shared" si="74"/>
        <v>0</v>
      </c>
      <c r="AG109" s="197">
        <f t="shared" si="75"/>
        <v>0</v>
      </c>
      <c r="AH109" s="197">
        <f t="shared" si="76"/>
        <v>0</v>
      </c>
      <c r="AI109" s="202">
        <f t="shared" si="77"/>
        <v>0</v>
      </c>
      <c r="AK109" s="69">
        <v>104</v>
      </c>
      <c r="AL109" s="31">
        <f t="shared" si="53"/>
        <v>0</v>
      </c>
      <c r="AM109" s="31">
        <f t="shared" si="54"/>
        <v>0</v>
      </c>
      <c r="AN109" s="31">
        <f t="shared" si="55"/>
        <v>0</v>
      </c>
      <c r="AO109" s="31">
        <f t="shared" si="56"/>
        <v>0</v>
      </c>
      <c r="AP109" s="31">
        <f t="shared" si="57"/>
        <v>0</v>
      </c>
      <c r="AQ109" s="197">
        <f t="shared" si="58"/>
        <v>0</v>
      </c>
      <c r="AR109" s="197">
        <f t="shared" si="58"/>
        <v>0</v>
      </c>
      <c r="AS109" s="197">
        <f t="shared" si="58"/>
        <v>0</v>
      </c>
      <c r="AT109" s="197">
        <f t="shared" si="58"/>
        <v>0</v>
      </c>
      <c r="AU109" s="31"/>
      <c r="AV109" s="31"/>
      <c r="AW109" s="31"/>
      <c r="AX109" s="31"/>
      <c r="AY109" s="74"/>
    </row>
    <row r="110" spans="2:51">
      <c r="I110" s="53">
        <v>105</v>
      </c>
      <c r="J110" s="31">
        <f t="shared" si="61"/>
        <v>0</v>
      </c>
      <c r="K110" s="31">
        <f t="shared" si="62"/>
        <v>0</v>
      </c>
      <c r="L110" s="31">
        <f t="shared" si="63"/>
        <v>0</v>
      </c>
      <c r="M110" s="31">
        <f t="shared" si="64"/>
        <v>0</v>
      </c>
      <c r="N110" s="31">
        <f t="shared" si="44"/>
        <v>0</v>
      </c>
      <c r="O110" s="32">
        <f t="shared" si="45"/>
        <v>0</v>
      </c>
      <c r="P110" s="53">
        <v>105</v>
      </c>
      <c r="Q110" s="31">
        <f t="shared" si="59"/>
        <v>0</v>
      </c>
      <c r="R110" s="31">
        <f t="shared" si="65"/>
        <v>0</v>
      </c>
      <c r="S110" s="31">
        <f t="shared" si="66"/>
        <v>0</v>
      </c>
      <c r="T110" s="31">
        <f t="shared" si="46"/>
        <v>0</v>
      </c>
      <c r="U110" s="31">
        <f t="shared" si="60"/>
        <v>0</v>
      </c>
      <c r="V110" s="31">
        <f t="shared" si="47"/>
        <v>0</v>
      </c>
      <c r="W110" s="31">
        <v>0</v>
      </c>
      <c r="X110" s="31">
        <f t="shared" si="48"/>
        <v>0</v>
      </c>
      <c r="Y110" s="36">
        <f t="shared" si="49"/>
        <v>0</v>
      </c>
      <c r="AA110" s="69">
        <v>105</v>
      </c>
      <c r="AB110" s="31">
        <f t="shared" si="50"/>
        <v>0</v>
      </c>
      <c r="AC110" s="212">
        <f t="shared" si="78"/>
        <v>0</v>
      </c>
      <c r="AD110" s="99">
        <f t="shared" si="51"/>
        <v>0</v>
      </c>
      <c r="AE110" s="99">
        <f t="shared" si="52"/>
        <v>0</v>
      </c>
      <c r="AF110" s="197">
        <f t="shared" si="74"/>
        <v>0</v>
      </c>
      <c r="AG110" s="197">
        <f t="shared" si="75"/>
        <v>0</v>
      </c>
      <c r="AH110" s="197">
        <f t="shared" si="76"/>
        <v>0</v>
      </c>
      <c r="AI110" s="202">
        <f t="shared" si="77"/>
        <v>0</v>
      </c>
      <c r="AK110" s="69">
        <v>105</v>
      </c>
      <c r="AL110" s="31">
        <f t="shared" si="53"/>
        <v>0</v>
      </c>
      <c r="AM110" s="31">
        <f t="shared" si="54"/>
        <v>0</v>
      </c>
      <c r="AN110" s="31">
        <f t="shared" si="55"/>
        <v>0</v>
      </c>
      <c r="AO110" s="31">
        <f t="shared" si="56"/>
        <v>0</v>
      </c>
      <c r="AP110" s="31">
        <f t="shared" si="57"/>
        <v>0</v>
      </c>
      <c r="AQ110" s="197">
        <f t="shared" si="58"/>
        <v>0</v>
      </c>
      <c r="AR110" s="197">
        <f t="shared" si="58"/>
        <v>0</v>
      </c>
      <c r="AS110" s="197">
        <f t="shared" si="58"/>
        <v>0</v>
      </c>
      <c r="AT110" s="197">
        <f t="shared" si="58"/>
        <v>0</v>
      </c>
      <c r="AU110" s="31"/>
      <c r="AV110" s="31"/>
      <c r="AW110" s="31"/>
      <c r="AX110" s="31"/>
      <c r="AY110" s="74"/>
    </row>
    <row r="111" spans="2:51">
      <c r="C111" s="166" t="s">
        <v>169</v>
      </c>
      <c r="D111" s="166"/>
      <c r="E111" s="166"/>
      <c r="I111" s="53">
        <v>106</v>
      </c>
      <c r="J111" s="31">
        <f t="shared" si="61"/>
        <v>0</v>
      </c>
      <c r="K111" s="31">
        <f t="shared" si="62"/>
        <v>0</v>
      </c>
      <c r="L111" s="31">
        <f t="shared" si="63"/>
        <v>0</v>
      </c>
      <c r="M111" s="31">
        <f t="shared" si="64"/>
        <v>0</v>
      </c>
      <c r="N111" s="31">
        <f t="shared" si="44"/>
        <v>0</v>
      </c>
      <c r="O111" s="32">
        <f t="shared" si="45"/>
        <v>0</v>
      </c>
      <c r="P111" s="53">
        <v>106</v>
      </c>
      <c r="Q111" s="31">
        <f t="shared" si="59"/>
        <v>0</v>
      </c>
      <c r="R111" s="31">
        <f t="shared" si="65"/>
        <v>0</v>
      </c>
      <c r="S111" s="31">
        <f t="shared" si="66"/>
        <v>0</v>
      </c>
      <c r="T111" s="31">
        <f t="shared" si="46"/>
        <v>0</v>
      </c>
      <c r="U111" s="31">
        <f t="shared" si="60"/>
        <v>0</v>
      </c>
      <c r="V111" s="31">
        <f t="shared" si="47"/>
        <v>0</v>
      </c>
      <c r="W111" s="31">
        <v>0</v>
      </c>
      <c r="X111" s="31">
        <f t="shared" si="48"/>
        <v>0</v>
      </c>
      <c r="Y111" s="36">
        <f t="shared" si="49"/>
        <v>0</v>
      </c>
      <c r="AA111" s="69">
        <v>106</v>
      </c>
      <c r="AB111" s="31">
        <f t="shared" si="50"/>
        <v>0</v>
      </c>
      <c r="AC111" s="212">
        <f t="shared" si="78"/>
        <v>0</v>
      </c>
      <c r="AD111" s="99">
        <f t="shared" si="51"/>
        <v>0</v>
      </c>
      <c r="AE111" s="99">
        <f t="shared" si="52"/>
        <v>0</v>
      </c>
      <c r="AF111" s="197">
        <f t="shared" si="74"/>
        <v>0</v>
      </c>
      <c r="AG111" s="197">
        <f t="shared" si="75"/>
        <v>0</v>
      </c>
      <c r="AH111" s="197">
        <f t="shared" si="76"/>
        <v>0</v>
      </c>
      <c r="AI111" s="202">
        <f t="shared" si="77"/>
        <v>0</v>
      </c>
      <c r="AK111" s="69">
        <v>106</v>
      </c>
      <c r="AL111" s="31">
        <f t="shared" si="53"/>
        <v>0</v>
      </c>
      <c r="AM111" s="31">
        <f t="shared" si="54"/>
        <v>0</v>
      </c>
      <c r="AN111" s="31">
        <f t="shared" si="55"/>
        <v>0</v>
      </c>
      <c r="AO111" s="31">
        <f t="shared" si="56"/>
        <v>0</v>
      </c>
      <c r="AP111" s="31">
        <f t="shared" si="57"/>
        <v>0</v>
      </c>
      <c r="AQ111" s="197">
        <f t="shared" si="58"/>
        <v>0</v>
      </c>
      <c r="AR111" s="197">
        <f t="shared" si="58"/>
        <v>0</v>
      </c>
      <c r="AS111" s="197">
        <f t="shared" si="58"/>
        <v>0</v>
      </c>
      <c r="AT111" s="197">
        <f t="shared" si="58"/>
        <v>0</v>
      </c>
      <c r="AU111" s="31"/>
      <c r="AV111" s="31"/>
      <c r="AW111" s="31"/>
      <c r="AX111" s="31"/>
      <c r="AY111" s="74"/>
    </row>
    <row r="112" spans="2:51">
      <c r="C112" s="72" t="s">
        <v>145</v>
      </c>
      <c r="D112" s="72" t="s">
        <v>72</v>
      </c>
      <c r="E112" s="72" t="s">
        <v>166</v>
      </c>
      <c r="I112" s="53">
        <v>107</v>
      </c>
      <c r="J112" s="31">
        <f t="shared" si="61"/>
        <v>0</v>
      </c>
      <c r="K112" s="31">
        <f t="shared" si="62"/>
        <v>0</v>
      </c>
      <c r="L112" s="31">
        <f t="shared" si="63"/>
        <v>0</v>
      </c>
      <c r="M112" s="31">
        <f t="shared" si="64"/>
        <v>0</v>
      </c>
      <c r="N112" s="31">
        <f t="shared" si="44"/>
        <v>0</v>
      </c>
      <c r="O112" s="32">
        <f t="shared" si="45"/>
        <v>0</v>
      </c>
      <c r="P112" s="53">
        <v>107</v>
      </c>
      <c r="Q112" s="31">
        <f t="shared" si="59"/>
        <v>0</v>
      </c>
      <c r="R112" s="31">
        <f t="shared" si="65"/>
        <v>0</v>
      </c>
      <c r="S112" s="31">
        <f t="shared" si="66"/>
        <v>0</v>
      </c>
      <c r="T112" s="31">
        <f t="shared" si="46"/>
        <v>0</v>
      </c>
      <c r="U112" s="31">
        <f t="shared" si="60"/>
        <v>0</v>
      </c>
      <c r="V112" s="31">
        <f t="shared" si="47"/>
        <v>0</v>
      </c>
      <c r="W112" s="31">
        <v>0</v>
      </c>
      <c r="X112" s="31">
        <f t="shared" si="48"/>
        <v>0</v>
      </c>
      <c r="Y112" s="36">
        <f t="shared" si="49"/>
        <v>0</v>
      </c>
      <c r="AA112" s="69">
        <v>107</v>
      </c>
      <c r="AB112" s="31">
        <f t="shared" si="50"/>
        <v>0</v>
      </c>
      <c r="AC112" s="212">
        <f t="shared" si="78"/>
        <v>0</v>
      </c>
      <c r="AD112" s="99">
        <f t="shared" si="51"/>
        <v>0</v>
      </c>
      <c r="AE112" s="99">
        <f t="shared" si="52"/>
        <v>0</v>
      </c>
      <c r="AF112" s="197">
        <f t="shared" si="74"/>
        <v>0</v>
      </c>
      <c r="AG112" s="197">
        <f t="shared" si="75"/>
        <v>0</v>
      </c>
      <c r="AH112" s="197">
        <f t="shared" si="76"/>
        <v>0</v>
      </c>
      <c r="AI112" s="202">
        <f t="shared" si="77"/>
        <v>0</v>
      </c>
      <c r="AK112" s="69">
        <v>107</v>
      </c>
      <c r="AL112" s="31">
        <f t="shared" si="53"/>
        <v>0</v>
      </c>
      <c r="AM112" s="31">
        <f t="shared" si="54"/>
        <v>0</v>
      </c>
      <c r="AN112" s="31">
        <f t="shared" si="55"/>
        <v>0</v>
      </c>
      <c r="AO112" s="31">
        <f t="shared" si="56"/>
        <v>0</v>
      </c>
      <c r="AP112" s="31">
        <f t="shared" si="57"/>
        <v>0</v>
      </c>
      <c r="AQ112" s="197">
        <f t="shared" si="58"/>
        <v>0</v>
      </c>
      <c r="AR112" s="197">
        <f t="shared" si="58"/>
        <v>0</v>
      </c>
      <c r="AS112" s="197">
        <f t="shared" si="58"/>
        <v>0</v>
      </c>
      <c r="AT112" s="197">
        <f t="shared" si="58"/>
        <v>0</v>
      </c>
      <c r="AU112" s="31"/>
      <c r="AV112" s="31"/>
      <c r="AW112" s="31"/>
      <c r="AX112" s="31"/>
      <c r="AY112" s="74"/>
    </row>
    <row r="113" spans="2:51">
      <c r="B113" s="65" t="s">
        <v>167</v>
      </c>
      <c r="C113" s="77">
        <f>1/$F$18*SUM(X6:X205)</f>
        <v>368.95590594415444</v>
      </c>
      <c r="D113" s="77">
        <f>1/$F$10*SUM(O6:O205)</f>
        <v>177.0359018050782</v>
      </c>
      <c r="E113" s="76">
        <f>C113-D113</f>
        <v>191.92000413907624</v>
      </c>
      <c r="I113" s="53">
        <v>108</v>
      </c>
      <c r="J113" s="31">
        <f t="shared" si="61"/>
        <v>0</v>
      </c>
      <c r="K113" s="31">
        <f t="shared" si="62"/>
        <v>0</v>
      </c>
      <c r="L113" s="31">
        <f t="shared" si="63"/>
        <v>0</v>
      </c>
      <c r="M113" s="31">
        <f t="shared" si="64"/>
        <v>0</v>
      </c>
      <c r="N113" s="31">
        <f t="shared" si="44"/>
        <v>0</v>
      </c>
      <c r="O113" s="32">
        <f t="shared" si="45"/>
        <v>0</v>
      </c>
      <c r="P113" s="53">
        <v>108</v>
      </c>
      <c r="Q113" s="31">
        <f t="shared" si="59"/>
        <v>0</v>
      </c>
      <c r="R113" s="31">
        <f t="shared" si="65"/>
        <v>0</v>
      </c>
      <c r="S113" s="31">
        <f t="shared" si="66"/>
        <v>0</v>
      </c>
      <c r="T113" s="31">
        <f t="shared" si="46"/>
        <v>0</v>
      </c>
      <c r="U113" s="31">
        <f t="shared" si="60"/>
        <v>0</v>
      </c>
      <c r="V113" s="31">
        <f t="shared" si="47"/>
        <v>0</v>
      </c>
      <c r="W113" s="31">
        <v>0</v>
      </c>
      <c r="X113" s="31">
        <f t="shared" si="48"/>
        <v>0</v>
      </c>
      <c r="Y113" s="36">
        <f t="shared" si="49"/>
        <v>0</v>
      </c>
      <c r="AA113" s="69">
        <v>108</v>
      </c>
      <c r="AB113" s="31">
        <f t="shared" si="50"/>
        <v>0</v>
      </c>
      <c r="AC113" s="212">
        <f t="shared" si="78"/>
        <v>0</v>
      </c>
      <c r="AD113" s="99">
        <f t="shared" si="51"/>
        <v>0</v>
      </c>
      <c r="AE113" s="99">
        <f t="shared" si="52"/>
        <v>0</v>
      </c>
      <c r="AF113" s="197">
        <f t="shared" si="74"/>
        <v>0</v>
      </c>
      <c r="AG113" s="197">
        <f t="shared" si="75"/>
        <v>0</v>
      </c>
      <c r="AH113" s="197">
        <f t="shared" si="76"/>
        <v>0</v>
      </c>
      <c r="AI113" s="202">
        <f t="shared" si="77"/>
        <v>0</v>
      </c>
      <c r="AK113" s="69">
        <v>108</v>
      </c>
      <c r="AL113" s="31">
        <f t="shared" si="53"/>
        <v>0</v>
      </c>
      <c r="AM113" s="31">
        <f t="shared" si="54"/>
        <v>0</v>
      </c>
      <c r="AN113" s="31">
        <f t="shared" si="55"/>
        <v>0</v>
      </c>
      <c r="AO113" s="31">
        <f t="shared" si="56"/>
        <v>0</v>
      </c>
      <c r="AP113" s="31">
        <f t="shared" si="57"/>
        <v>0</v>
      </c>
      <c r="AQ113" s="197">
        <f t="shared" si="58"/>
        <v>0</v>
      </c>
      <c r="AR113" s="197">
        <f t="shared" si="58"/>
        <v>0</v>
      </c>
      <c r="AS113" s="197">
        <f t="shared" si="58"/>
        <v>0</v>
      </c>
      <c r="AT113" s="197">
        <f t="shared" si="58"/>
        <v>0</v>
      </c>
      <c r="AU113" s="31"/>
      <c r="AV113" s="31"/>
      <c r="AW113" s="31"/>
      <c r="AX113" s="31"/>
      <c r="AY113" s="74"/>
    </row>
    <row r="114" spans="2:51">
      <c r="B114" s="65" t="s">
        <v>168</v>
      </c>
      <c r="C114" s="77">
        <f>X35</f>
        <v>716.77012716262959</v>
      </c>
      <c r="D114" s="77">
        <f>O35</f>
        <v>177.03590180507811</v>
      </c>
      <c r="E114" s="76">
        <f>VLOOKUP(30,I5:Y205,17,FALSE)</f>
        <v>539.73422535755151</v>
      </c>
      <c r="I114" s="53">
        <v>109</v>
      </c>
      <c r="J114" s="31">
        <f t="shared" si="61"/>
        <v>0</v>
      </c>
      <c r="K114" s="31">
        <f t="shared" si="62"/>
        <v>0</v>
      </c>
      <c r="L114" s="31">
        <f t="shared" si="63"/>
        <v>0</v>
      </c>
      <c r="M114" s="31">
        <f t="shared" si="64"/>
        <v>0</v>
      </c>
      <c r="N114" s="31">
        <f t="shared" si="44"/>
        <v>0</v>
      </c>
      <c r="O114" s="32">
        <f t="shared" si="45"/>
        <v>0</v>
      </c>
      <c r="P114" s="53">
        <v>109</v>
      </c>
      <c r="Q114" s="31">
        <f t="shared" si="59"/>
        <v>0</v>
      </c>
      <c r="R114" s="31">
        <f t="shared" si="65"/>
        <v>0</v>
      </c>
      <c r="S114" s="31">
        <f t="shared" si="66"/>
        <v>0</v>
      </c>
      <c r="T114" s="31">
        <f t="shared" si="46"/>
        <v>0</v>
      </c>
      <c r="U114" s="31">
        <f t="shared" si="60"/>
        <v>0</v>
      </c>
      <c r="V114" s="31">
        <f t="shared" si="47"/>
        <v>0</v>
      </c>
      <c r="W114" s="31">
        <v>0</v>
      </c>
      <c r="X114" s="31">
        <f t="shared" si="48"/>
        <v>0</v>
      </c>
      <c r="Y114" s="36">
        <f t="shared" si="49"/>
        <v>0</v>
      </c>
      <c r="AA114" s="69">
        <v>109</v>
      </c>
      <c r="AB114" s="31">
        <f t="shared" si="50"/>
        <v>0</v>
      </c>
      <c r="AC114" s="212">
        <f t="shared" si="78"/>
        <v>0</v>
      </c>
      <c r="AD114" s="99">
        <f t="shared" si="51"/>
        <v>0</v>
      </c>
      <c r="AE114" s="99">
        <f t="shared" si="52"/>
        <v>0</v>
      </c>
      <c r="AF114" s="197">
        <f t="shared" si="74"/>
        <v>0</v>
      </c>
      <c r="AG114" s="197">
        <f t="shared" si="75"/>
        <v>0</v>
      </c>
      <c r="AH114" s="197">
        <f t="shared" si="76"/>
        <v>0</v>
      </c>
      <c r="AI114" s="202">
        <f t="shared" si="77"/>
        <v>0</v>
      </c>
      <c r="AK114" s="69">
        <v>109</v>
      </c>
      <c r="AL114" s="31">
        <f t="shared" si="53"/>
        <v>0</v>
      </c>
      <c r="AM114" s="31">
        <f t="shared" si="54"/>
        <v>0</v>
      </c>
      <c r="AN114" s="31">
        <f t="shared" si="55"/>
        <v>0</v>
      </c>
      <c r="AO114" s="31">
        <f t="shared" si="56"/>
        <v>0</v>
      </c>
      <c r="AP114" s="31">
        <f t="shared" si="57"/>
        <v>0</v>
      </c>
      <c r="AQ114" s="197">
        <f t="shared" si="58"/>
        <v>0</v>
      </c>
      <c r="AR114" s="197">
        <f t="shared" si="58"/>
        <v>0</v>
      </c>
      <c r="AS114" s="197">
        <f t="shared" si="58"/>
        <v>0</v>
      </c>
      <c r="AT114" s="197">
        <f t="shared" si="58"/>
        <v>0</v>
      </c>
      <c r="AU114" s="31"/>
      <c r="AV114" s="31"/>
      <c r="AW114" s="31"/>
      <c r="AX114" s="31"/>
      <c r="AY114" s="74"/>
    </row>
    <row r="115" spans="2:51">
      <c r="C115" s="78"/>
      <c r="D115" s="78"/>
      <c r="E115" s="78"/>
      <c r="I115" s="53">
        <v>110</v>
      </c>
      <c r="J115" s="31">
        <f t="shared" si="61"/>
        <v>0</v>
      </c>
      <c r="K115" s="31">
        <f t="shared" si="62"/>
        <v>0</v>
      </c>
      <c r="L115" s="31">
        <f t="shared" si="63"/>
        <v>0</v>
      </c>
      <c r="M115" s="31">
        <f t="shared" si="64"/>
        <v>0</v>
      </c>
      <c r="N115" s="31">
        <f t="shared" si="44"/>
        <v>0</v>
      </c>
      <c r="O115" s="32">
        <f t="shared" si="45"/>
        <v>0</v>
      </c>
      <c r="P115" s="53">
        <v>110</v>
      </c>
      <c r="Q115" s="31">
        <f t="shared" si="59"/>
        <v>0</v>
      </c>
      <c r="R115" s="31">
        <f t="shared" si="65"/>
        <v>0</v>
      </c>
      <c r="S115" s="31">
        <f t="shared" si="66"/>
        <v>0</v>
      </c>
      <c r="T115" s="31">
        <f t="shared" si="46"/>
        <v>0</v>
      </c>
      <c r="U115" s="31">
        <f t="shared" si="60"/>
        <v>0</v>
      </c>
      <c r="V115" s="31">
        <f t="shared" si="47"/>
        <v>0</v>
      </c>
      <c r="W115" s="31">
        <v>0</v>
      </c>
      <c r="X115" s="31">
        <f t="shared" si="48"/>
        <v>0</v>
      </c>
      <c r="Y115" s="36">
        <f t="shared" si="49"/>
        <v>0</v>
      </c>
      <c r="AA115" s="69">
        <v>110</v>
      </c>
      <c r="AB115" s="31">
        <f t="shared" si="50"/>
        <v>0</v>
      </c>
      <c r="AC115" s="212">
        <f t="shared" si="78"/>
        <v>0</v>
      </c>
      <c r="AD115" s="99">
        <f t="shared" si="51"/>
        <v>0</v>
      </c>
      <c r="AE115" s="99">
        <f t="shared" si="52"/>
        <v>0</v>
      </c>
      <c r="AF115" s="197">
        <f t="shared" si="74"/>
        <v>0</v>
      </c>
      <c r="AG115" s="197">
        <f t="shared" si="75"/>
        <v>0</v>
      </c>
      <c r="AH115" s="197">
        <f t="shared" si="76"/>
        <v>0</v>
      </c>
      <c r="AI115" s="202">
        <f t="shared" si="77"/>
        <v>0</v>
      </c>
      <c r="AK115" s="69">
        <v>110</v>
      </c>
      <c r="AL115" s="31">
        <f t="shared" si="53"/>
        <v>0</v>
      </c>
      <c r="AM115" s="31">
        <f t="shared" si="54"/>
        <v>0</v>
      </c>
      <c r="AN115" s="31">
        <f t="shared" si="55"/>
        <v>0</v>
      </c>
      <c r="AO115" s="31">
        <f t="shared" si="56"/>
        <v>0</v>
      </c>
      <c r="AP115" s="31">
        <f t="shared" si="57"/>
        <v>0</v>
      </c>
      <c r="AQ115" s="197">
        <f t="shared" si="58"/>
        <v>0</v>
      </c>
      <c r="AR115" s="197">
        <f t="shared" si="58"/>
        <v>0</v>
      </c>
      <c r="AS115" s="197">
        <f t="shared" si="58"/>
        <v>0</v>
      </c>
      <c r="AT115" s="197">
        <f t="shared" si="58"/>
        <v>0</v>
      </c>
      <c r="AU115" s="31"/>
      <c r="AV115" s="31"/>
      <c r="AW115" s="31"/>
      <c r="AX115" s="31"/>
      <c r="AY115" s="74"/>
    </row>
    <row r="116" spans="2:51">
      <c r="C116" s="137" t="s">
        <v>125</v>
      </c>
      <c r="D116" s="137"/>
      <c r="E116" s="137"/>
      <c r="I116" s="53">
        <v>111</v>
      </c>
      <c r="J116" s="31">
        <f t="shared" si="61"/>
        <v>0</v>
      </c>
      <c r="K116" s="31">
        <f t="shared" si="62"/>
        <v>0</v>
      </c>
      <c r="L116" s="31">
        <f t="shared" si="63"/>
        <v>0</v>
      </c>
      <c r="M116" s="31">
        <f t="shared" si="64"/>
        <v>0</v>
      </c>
      <c r="N116" s="31">
        <f t="shared" si="44"/>
        <v>0</v>
      </c>
      <c r="O116" s="32">
        <f t="shared" si="45"/>
        <v>0</v>
      </c>
      <c r="P116" s="53">
        <v>111</v>
      </c>
      <c r="Q116" s="31">
        <f t="shared" si="59"/>
        <v>0</v>
      </c>
      <c r="R116" s="31">
        <f t="shared" si="65"/>
        <v>0</v>
      </c>
      <c r="S116" s="31">
        <f t="shared" si="66"/>
        <v>0</v>
      </c>
      <c r="T116" s="31">
        <f t="shared" si="46"/>
        <v>0</v>
      </c>
      <c r="U116" s="31">
        <f t="shared" si="60"/>
        <v>0</v>
      </c>
      <c r="V116" s="31">
        <f t="shared" si="47"/>
        <v>0</v>
      </c>
      <c r="W116" s="31">
        <v>0</v>
      </c>
      <c r="X116" s="31">
        <f t="shared" si="48"/>
        <v>0</v>
      </c>
      <c r="Y116" s="36">
        <f t="shared" si="49"/>
        <v>0</v>
      </c>
      <c r="AA116" s="69">
        <v>111</v>
      </c>
      <c r="AB116" s="31">
        <f t="shared" si="50"/>
        <v>0</v>
      </c>
      <c r="AC116" s="212">
        <f t="shared" si="78"/>
        <v>0</v>
      </c>
      <c r="AD116" s="99">
        <f t="shared" si="51"/>
        <v>0</v>
      </c>
      <c r="AE116" s="99">
        <f t="shared" si="52"/>
        <v>0</v>
      </c>
      <c r="AF116" s="197">
        <f t="shared" si="74"/>
        <v>0</v>
      </c>
      <c r="AG116" s="197">
        <f t="shared" si="75"/>
        <v>0</v>
      </c>
      <c r="AH116" s="197">
        <f t="shared" si="76"/>
        <v>0</v>
      </c>
      <c r="AI116" s="202">
        <f t="shared" si="77"/>
        <v>0</v>
      </c>
      <c r="AK116" s="69">
        <v>111</v>
      </c>
      <c r="AL116" s="31">
        <f t="shared" si="53"/>
        <v>0</v>
      </c>
      <c r="AM116" s="31">
        <f t="shared" si="54"/>
        <v>0</v>
      </c>
      <c r="AN116" s="31">
        <f t="shared" si="55"/>
        <v>0</v>
      </c>
      <c r="AO116" s="31">
        <f t="shared" si="56"/>
        <v>0</v>
      </c>
      <c r="AP116" s="31">
        <f t="shared" si="57"/>
        <v>0</v>
      </c>
      <c r="AQ116" s="197">
        <f t="shared" si="58"/>
        <v>0</v>
      </c>
      <c r="AR116" s="197">
        <f t="shared" si="58"/>
        <v>0</v>
      </c>
      <c r="AS116" s="197">
        <f t="shared" si="58"/>
        <v>0</v>
      </c>
      <c r="AT116" s="197">
        <f t="shared" si="58"/>
        <v>0</v>
      </c>
      <c r="AU116" s="31"/>
      <c r="AV116" s="31"/>
      <c r="AW116" s="31"/>
      <c r="AX116" s="31"/>
      <c r="AY116" s="74"/>
    </row>
    <row r="117" spans="2:51">
      <c r="C117" s="137" t="s">
        <v>145</v>
      </c>
      <c r="D117" s="137" t="s">
        <v>72</v>
      </c>
      <c r="E117" s="79" t="s">
        <v>166</v>
      </c>
      <c r="I117" s="53">
        <v>112</v>
      </c>
      <c r="J117" s="31">
        <f t="shared" si="61"/>
        <v>0</v>
      </c>
      <c r="K117" s="31">
        <f t="shared" si="62"/>
        <v>0</v>
      </c>
      <c r="L117" s="31">
        <f t="shared" si="63"/>
        <v>0</v>
      </c>
      <c r="M117" s="31">
        <f t="shared" si="64"/>
        <v>0</v>
      </c>
      <c r="N117" s="31">
        <f t="shared" si="44"/>
        <v>0</v>
      </c>
      <c r="O117" s="32">
        <f t="shared" si="45"/>
        <v>0</v>
      </c>
      <c r="P117" s="53">
        <v>112</v>
      </c>
      <c r="Q117" s="31">
        <f t="shared" si="59"/>
        <v>0</v>
      </c>
      <c r="R117" s="31">
        <f t="shared" si="65"/>
        <v>0</v>
      </c>
      <c r="S117" s="31">
        <f t="shared" si="66"/>
        <v>0</v>
      </c>
      <c r="T117" s="31">
        <f t="shared" si="46"/>
        <v>0</v>
      </c>
      <c r="U117" s="31">
        <f t="shared" si="60"/>
        <v>0</v>
      </c>
      <c r="V117" s="31">
        <f t="shared" si="47"/>
        <v>0</v>
      </c>
      <c r="W117" s="31">
        <v>0</v>
      </c>
      <c r="X117" s="31">
        <f t="shared" si="48"/>
        <v>0</v>
      </c>
      <c r="Y117" s="36">
        <f t="shared" si="49"/>
        <v>0</v>
      </c>
      <c r="AA117" s="69">
        <v>112</v>
      </c>
      <c r="AB117" s="31">
        <f t="shared" si="50"/>
        <v>0</v>
      </c>
      <c r="AC117" s="212">
        <f t="shared" si="78"/>
        <v>0</v>
      </c>
      <c r="AD117" s="99">
        <f t="shared" si="51"/>
        <v>0</v>
      </c>
      <c r="AE117" s="99">
        <f t="shared" si="52"/>
        <v>0</v>
      </c>
      <c r="AF117" s="197">
        <f t="shared" si="74"/>
        <v>0</v>
      </c>
      <c r="AG117" s="197">
        <f t="shared" si="75"/>
        <v>0</v>
      </c>
      <c r="AH117" s="197">
        <f t="shared" si="76"/>
        <v>0</v>
      </c>
      <c r="AI117" s="202">
        <f t="shared" si="77"/>
        <v>0</v>
      </c>
      <c r="AK117" s="69">
        <v>112</v>
      </c>
      <c r="AL117" s="31">
        <f t="shared" si="53"/>
        <v>0</v>
      </c>
      <c r="AM117" s="31">
        <f t="shared" si="54"/>
        <v>0</v>
      </c>
      <c r="AN117" s="31">
        <f t="shared" si="55"/>
        <v>0</v>
      </c>
      <c r="AO117" s="31">
        <f t="shared" si="56"/>
        <v>0</v>
      </c>
      <c r="AP117" s="31">
        <f t="shared" si="57"/>
        <v>0</v>
      </c>
      <c r="AQ117" s="197">
        <f t="shared" si="58"/>
        <v>0</v>
      </c>
      <c r="AR117" s="197">
        <f t="shared" si="58"/>
        <v>0</v>
      </c>
      <c r="AS117" s="197">
        <f t="shared" si="58"/>
        <v>0</v>
      </c>
      <c r="AT117" s="197">
        <f t="shared" si="58"/>
        <v>0</v>
      </c>
      <c r="AU117" s="31"/>
      <c r="AV117" s="31"/>
      <c r="AW117" s="31"/>
      <c r="AX117" s="31"/>
      <c r="AY117" s="74"/>
    </row>
    <row r="118" spans="2:51">
      <c r="B118" s="65" t="s">
        <v>207</v>
      </c>
      <c r="C118" s="210">
        <f>1/30*SUM(AI6:AI35)</f>
        <v>19.945796449026279</v>
      </c>
      <c r="D118" s="77">
        <v>0</v>
      </c>
      <c r="E118" s="76">
        <f>C118-D118</f>
        <v>19.945796449026279</v>
      </c>
      <c r="I118" s="53">
        <v>113</v>
      </c>
      <c r="J118" s="31">
        <f t="shared" si="61"/>
        <v>0</v>
      </c>
      <c r="K118" s="31">
        <f t="shared" si="62"/>
        <v>0</v>
      </c>
      <c r="L118" s="31">
        <f t="shared" si="63"/>
        <v>0</v>
      </c>
      <c r="M118" s="31">
        <f t="shared" si="64"/>
        <v>0</v>
      </c>
      <c r="N118" s="31">
        <f t="shared" si="44"/>
        <v>0</v>
      </c>
      <c r="O118" s="32">
        <f t="shared" si="45"/>
        <v>0</v>
      </c>
      <c r="P118" s="53">
        <v>113</v>
      </c>
      <c r="Q118" s="31">
        <f t="shared" si="59"/>
        <v>0</v>
      </c>
      <c r="R118" s="31">
        <f t="shared" si="65"/>
        <v>0</v>
      </c>
      <c r="S118" s="31">
        <f t="shared" si="66"/>
        <v>0</v>
      </c>
      <c r="T118" s="31">
        <f t="shared" si="46"/>
        <v>0</v>
      </c>
      <c r="U118" s="31">
        <f t="shared" si="60"/>
        <v>0</v>
      </c>
      <c r="V118" s="31">
        <f t="shared" si="47"/>
        <v>0</v>
      </c>
      <c r="W118" s="31">
        <v>0</v>
      </c>
      <c r="X118" s="31">
        <f t="shared" si="48"/>
        <v>0</v>
      </c>
      <c r="Y118" s="36">
        <f t="shared" si="49"/>
        <v>0</v>
      </c>
      <c r="AA118" s="69">
        <v>113</v>
      </c>
      <c r="AB118" s="31">
        <f t="shared" si="50"/>
        <v>0</v>
      </c>
      <c r="AC118" s="212">
        <f t="shared" si="78"/>
        <v>0</v>
      </c>
      <c r="AD118" s="99">
        <f t="shared" si="51"/>
        <v>0</v>
      </c>
      <c r="AE118" s="99">
        <f t="shared" si="52"/>
        <v>0</v>
      </c>
      <c r="AF118" s="197">
        <f t="shared" si="74"/>
        <v>0</v>
      </c>
      <c r="AG118" s="197">
        <f t="shared" si="75"/>
        <v>0</v>
      </c>
      <c r="AH118" s="197">
        <f t="shared" si="76"/>
        <v>0</v>
      </c>
      <c r="AI118" s="202">
        <f t="shared" si="77"/>
        <v>0</v>
      </c>
      <c r="AK118" s="69">
        <v>113</v>
      </c>
      <c r="AL118" s="31">
        <f t="shared" si="53"/>
        <v>0</v>
      </c>
      <c r="AM118" s="31">
        <f t="shared" si="54"/>
        <v>0</v>
      </c>
      <c r="AN118" s="31">
        <f t="shared" si="55"/>
        <v>0</v>
      </c>
      <c r="AO118" s="31">
        <f t="shared" si="56"/>
        <v>0</v>
      </c>
      <c r="AP118" s="31">
        <f t="shared" si="57"/>
        <v>0</v>
      </c>
      <c r="AQ118" s="197">
        <f t="shared" si="58"/>
        <v>0</v>
      </c>
      <c r="AR118" s="197">
        <f t="shared" si="58"/>
        <v>0</v>
      </c>
      <c r="AS118" s="197">
        <f t="shared" si="58"/>
        <v>0</v>
      </c>
      <c r="AT118" s="197">
        <f t="shared" si="58"/>
        <v>0</v>
      </c>
      <c r="AU118" s="31"/>
      <c r="AV118" s="31"/>
      <c r="AW118" s="31"/>
      <c r="AX118" s="31"/>
      <c r="AY118" s="74"/>
    </row>
    <row r="119" spans="2:51">
      <c r="B119" s="65"/>
      <c r="C119" s="80"/>
      <c r="D119" s="77"/>
      <c r="E119" s="76"/>
      <c r="I119" s="53">
        <v>114</v>
      </c>
      <c r="J119" s="31">
        <f t="shared" si="61"/>
        <v>0</v>
      </c>
      <c r="K119" s="31">
        <f t="shared" si="62"/>
        <v>0</v>
      </c>
      <c r="L119" s="31">
        <f t="shared" si="63"/>
        <v>0</v>
      </c>
      <c r="M119" s="31">
        <f t="shared" si="64"/>
        <v>0</v>
      </c>
      <c r="N119" s="31">
        <f t="shared" si="44"/>
        <v>0</v>
      </c>
      <c r="O119" s="32">
        <f t="shared" si="45"/>
        <v>0</v>
      </c>
      <c r="P119" s="53">
        <v>114</v>
      </c>
      <c r="Q119" s="31">
        <f t="shared" si="59"/>
        <v>0</v>
      </c>
      <c r="R119" s="31">
        <f t="shared" si="65"/>
        <v>0</v>
      </c>
      <c r="S119" s="31">
        <f t="shared" si="66"/>
        <v>0</v>
      </c>
      <c r="T119" s="31">
        <f t="shared" si="46"/>
        <v>0</v>
      </c>
      <c r="U119" s="31">
        <f t="shared" si="60"/>
        <v>0</v>
      </c>
      <c r="V119" s="31">
        <f t="shared" si="47"/>
        <v>0</v>
      </c>
      <c r="W119" s="31">
        <v>0</v>
      </c>
      <c r="X119" s="31">
        <f t="shared" si="48"/>
        <v>0</v>
      </c>
      <c r="Y119" s="36">
        <f t="shared" si="49"/>
        <v>0</v>
      </c>
      <c r="AA119" s="69">
        <v>114</v>
      </c>
      <c r="AB119" s="31">
        <f t="shared" si="50"/>
        <v>0</v>
      </c>
      <c r="AC119" s="212">
        <f t="shared" si="78"/>
        <v>0</v>
      </c>
      <c r="AD119" s="99">
        <f t="shared" si="51"/>
        <v>0</v>
      </c>
      <c r="AE119" s="99">
        <f t="shared" si="52"/>
        <v>0</v>
      </c>
      <c r="AF119" s="197">
        <f t="shared" si="74"/>
        <v>0</v>
      </c>
      <c r="AG119" s="197">
        <f t="shared" si="75"/>
        <v>0</v>
      </c>
      <c r="AH119" s="197">
        <f t="shared" si="76"/>
        <v>0</v>
      </c>
      <c r="AI119" s="202">
        <f t="shared" si="77"/>
        <v>0</v>
      </c>
      <c r="AK119" s="69">
        <v>114</v>
      </c>
      <c r="AL119" s="31">
        <f t="shared" si="53"/>
        <v>0</v>
      </c>
      <c r="AM119" s="31">
        <f t="shared" si="54"/>
        <v>0</v>
      </c>
      <c r="AN119" s="31">
        <f t="shared" si="55"/>
        <v>0</v>
      </c>
      <c r="AO119" s="31">
        <f t="shared" si="56"/>
        <v>0</v>
      </c>
      <c r="AP119" s="31">
        <f t="shared" si="57"/>
        <v>0</v>
      </c>
      <c r="AQ119" s="197">
        <f t="shared" si="58"/>
        <v>0</v>
      </c>
      <c r="AR119" s="197">
        <f t="shared" si="58"/>
        <v>0</v>
      </c>
      <c r="AS119" s="197">
        <f t="shared" si="58"/>
        <v>0</v>
      </c>
      <c r="AT119" s="197">
        <f t="shared" si="58"/>
        <v>0</v>
      </c>
      <c r="AU119" s="31"/>
      <c r="AV119" s="31"/>
      <c r="AW119" s="31"/>
      <c r="AX119" s="31"/>
      <c r="AY119" s="74"/>
    </row>
    <row r="120" spans="2:51">
      <c r="C120" s="78"/>
      <c r="D120" s="78"/>
      <c r="E120" s="81"/>
      <c r="I120" s="53">
        <v>115</v>
      </c>
      <c r="J120" s="31">
        <f t="shared" si="61"/>
        <v>0</v>
      </c>
      <c r="K120" s="31">
        <f t="shared" si="62"/>
        <v>0</v>
      </c>
      <c r="L120" s="31">
        <f t="shared" si="63"/>
        <v>0</v>
      </c>
      <c r="M120" s="31">
        <f t="shared" si="64"/>
        <v>0</v>
      </c>
      <c r="N120" s="31">
        <f t="shared" si="44"/>
        <v>0</v>
      </c>
      <c r="O120" s="32">
        <f t="shared" si="45"/>
        <v>0</v>
      </c>
      <c r="P120" s="53">
        <v>115</v>
      </c>
      <c r="Q120" s="31">
        <f t="shared" si="59"/>
        <v>0</v>
      </c>
      <c r="R120" s="31">
        <f t="shared" si="65"/>
        <v>0</v>
      </c>
      <c r="S120" s="31">
        <f t="shared" si="66"/>
        <v>0</v>
      </c>
      <c r="T120" s="31">
        <f t="shared" si="46"/>
        <v>0</v>
      </c>
      <c r="U120" s="31">
        <f t="shared" si="60"/>
        <v>0</v>
      </c>
      <c r="V120" s="31">
        <f t="shared" si="47"/>
        <v>0</v>
      </c>
      <c r="W120" s="31">
        <v>0</v>
      </c>
      <c r="X120" s="31">
        <f t="shared" si="48"/>
        <v>0</v>
      </c>
      <c r="Y120" s="36">
        <f t="shared" si="49"/>
        <v>0</v>
      </c>
      <c r="AA120" s="69">
        <v>115</v>
      </c>
      <c r="AB120" s="31">
        <f t="shared" si="50"/>
        <v>0</v>
      </c>
      <c r="AC120" s="212">
        <f t="shared" si="78"/>
        <v>0</v>
      </c>
      <c r="AD120" s="99">
        <f t="shared" si="51"/>
        <v>0</v>
      </c>
      <c r="AE120" s="99">
        <f t="shared" si="52"/>
        <v>0</v>
      </c>
      <c r="AF120" s="197">
        <f t="shared" si="74"/>
        <v>0</v>
      </c>
      <c r="AG120" s="197">
        <f t="shared" si="75"/>
        <v>0</v>
      </c>
      <c r="AH120" s="197">
        <f t="shared" si="76"/>
        <v>0</v>
      </c>
      <c r="AI120" s="202">
        <f t="shared" si="77"/>
        <v>0</v>
      </c>
      <c r="AK120" s="69">
        <v>115</v>
      </c>
      <c r="AL120" s="31">
        <f t="shared" si="53"/>
        <v>0</v>
      </c>
      <c r="AM120" s="31">
        <f t="shared" si="54"/>
        <v>0</v>
      </c>
      <c r="AN120" s="31">
        <f t="shared" si="55"/>
        <v>0</v>
      </c>
      <c r="AO120" s="31">
        <f t="shared" si="56"/>
        <v>0</v>
      </c>
      <c r="AP120" s="31">
        <f t="shared" si="57"/>
        <v>0</v>
      </c>
      <c r="AQ120" s="197">
        <f t="shared" si="58"/>
        <v>0</v>
      </c>
      <c r="AR120" s="197">
        <f t="shared" si="58"/>
        <v>0</v>
      </c>
      <c r="AS120" s="197">
        <f t="shared" si="58"/>
        <v>0</v>
      </c>
      <c r="AT120" s="197">
        <f t="shared" si="58"/>
        <v>0</v>
      </c>
      <c r="AU120" s="31"/>
      <c r="AV120" s="31"/>
      <c r="AW120" s="31"/>
      <c r="AX120" s="31"/>
      <c r="AY120" s="74"/>
    </row>
    <row r="121" spans="2:51">
      <c r="C121" s="137" t="s">
        <v>160</v>
      </c>
      <c r="D121" s="137"/>
      <c r="E121" s="137"/>
      <c r="I121" s="53">
        <v>116</v>
      </c>
      <c r="J121" s="31">
        <f t="shared" si="61"/>
        <v>0</v>
      </c>
      <c r="K121" s="31">
        <f t="shared" si="62"/>
        <v>0</v>
      </c>
      <c r="L121" s="31">
        <f t="shared" si="63"/>
        <v>0</v>
      </c>
      <c r="M121" s="31">
        <f t="shared" si="64"/>
        <v>0</v>
      </c>
      <c r="N121" s="31">
        <f t="shared" si="44"/>
        <v>0</v>
      </c>
      <c r="O121" s="32">
        <f t="shared" si="45"/>
        <v>0</v>
      </c>
      <c r="P121" s="53">
        <v>116</v>
      </c>
      <c r="Q121" s="31">
        <f t="shared" si="59"/>
        <v>0</v>
      </c>
      <c r="R121" s="31">
        <f t="shared" si="65"/>
        <v>0</v>
      </c>
      <c r="S121" s="31">
        <f t="shared" si="66"/>
        <v>0</v>
      </c>
      <c r="T121" s="31">
        <f t="shared" si="46"/>
        <v>0</v>
      </c>
      <c r="U121" s="31">
        <f t="shared" si="60"/>
        <v>0</v>
      </c>
      <c r="V121" s="31">
        <f t="shared" si="47"/>
        <v>0</v>
      </c>
      <c r="W121" s="31">
        <v>0</v>
      </c>
      <c r="X121" s="31">
        <f t="shared" si="48"/>
        <v>0</v>
      </c>
      <c r="Y121" s="36">
        <f t="shared" si="49"/>
        <v>0</v>
      </c>
      <c r="AA121" s="69">
        <v>116</v>
      </c>
      <c r="AB121" s="31">
        <f t="shared" si="50"/>
        <v>0</v>
      </c>
      <c r="AC121" s="212">
        <f t="shared" si="78"/>
        <v>0</v>
      </c>
      <c r="AD121" s="99">
        <f t="shared" si="51"/>
        <v>0</v>
      </c>
      <c r="AE121" s="99">
        <f t="shared" si="52"/>
        <v>0</v>
      </c>
      <c r="AF121" s="197">
        <f t="shared" si="74"/>
        <v>0</v>
      </c>
      <c r="AG121" s="197">
        <f t="shared" si="75"/>
        <v>0</v>
      </c>
      <c r="AH121" s="197">
        <f t="shared" si="76"/>
        <v>0</v>
      </c>
      <c r="AI121" s="202">
        <f t="shared" si="77"/>
        <v>0</v>
      </c>
      <c r="AK121" s="69">
        <v>116</v>
      </c>
      <c r="AL121" s="31">
        <f t="shared" si="53"/>
        <v>0</v>
      </c>
      <c r="AM121" s="31">
        <f t="shared" si="54"/>
        <v>0</v>
      </c>
      <c r="AN121" s="31">
        <f t="shared" si="55"/>
        <v>0</v>
      </c>
      <c r="AO121" s="31">
        <f t="shared" si="56"/>
        <v>0</v>
      </c>
      <c r="AP121" s="31">
        <f t="shared" si="57"/>
        <v>0</v>
      </c>
      <c r="AQ121" s="197">
        <f t="shared" si="58"/>
        <v>0</v>
      </c>
      <c r="AR121" s="197">
        <f t="shared" si="58"/>
        <v>0</v>
      </c>
      <c r="AS121" s="197">
        <f t="shared" si="58"/>
        <v>0</v>
      </c>
      <c r="AT121" s="197">
        <f t="shared" si="58"/>
        <v>0</v>
      </c>
      <c r="AU121" s="31"/>
      <c r="AV121" s="31"/>
      <c r="AW121" s="31"/>
      <c r="AX121" s="31"/>
      <c r="AY121" s="74"/>
    </row>
    <row r="122" spans="2:51">
      <c r="C122" s="137" t="s">
        <v>145</v>
      </c>
      <c r="D122" s="137" t="s">
        <v>72</v>
      </c>
      <c r="E122" s="79" t="s">
        <v>166</v>
      </c>
      <c r="I122" s="53">
        <v>117</v>
      </c>
      <c r="J122" s="31">
        <f t="shared" si="61"/>
        <v>0</v>
      </c>
      <c r="K122" s="31">
        <f t="shared" si="62"/>
        <v>0</v>
      </c>
      <c r="L122" s="31">
        <f t="shared" si="63"/>
        <v>0</v>
      </c>
      <c r="M122" s="31">
        <f t="shared" si="64"/>
        <v>0</v>
      </c>
      <c r="N122" s="31">
        <f t="shared" si="44"/>
        <v>0</v>
      </c>
      <c r="O122" s="32">
        <f t="shared" si="45"/>
        <v>0</v>
      </c>
      <c r="P122" s="53">
        <v>117</v>
      </c>
      <c r="Q122" s="31">
        <f t="shared" si="59"/>
        <v>0</v>
      </c>
      <c r="R122" s="31">
        <f t="shared" si="65"/>
        <v>0</v>
      </c>
      <c r="S122" s="31">
        <f t="shared" si="66"/>
        <v>0</v>
      </c>
      <c r="T122" s="31">
        <f t="shared" si="46"/>
        <v>0</v>
      </c>
      <c r="U122" s="31">
        <f t="shared" si="60"/>
        <v>0</v>
      </c>
      <c r="V122" s="31">
        <f t="shared" si="47"/>
        <v>0</v>
      </c>
      <c r="W122" s="31">
        <v>0</v>
      </c>
      <c r="X122" s="31">
        <f t="shared" si="48"/>
        <v>0</v>
      </c>
      <c r="Y122" s="36">
        <f t="shared" si="49"/>
        <v>0</v>
      </c>
      <c r="AA122" s="69">
        <v>117</v>
      </c>
      <c r="AB122" s="31">
        <f t="shared" si="50"/>
        <v>0</v>
      </c>
      <c r="AC122" s="212">
        <f t="shared" si="78"/>
        <v>0</v>
      </c>
      <c r="AD122" s="99">
        <f t="shared" si="51"/>
        <v>0</v>
      </c>
      <c r="AE122" s="99">
        <f t="shared" si="52"/>
        <v>0</v>
      </c>
      <c r="AF122" s="197">
        <f t="shared" si="74"/>
        <v>0</v>
      </c>
      <c r="AG122" s="197">
        <f t="shared" si="75"/>
        <v>0</v>
      </c>
      <c r="AH122" s="197">
        <f t="shared" si="76"/>
        <v>0</v>
      </c>
      <c r="AI122" s="202">
        <f t="shared" si="77"/>
        <v>0</v>
      </c>
      <c r="AK122" s="69">
        <v>117</v>
      </c>
      <c r="AL122" s="31">
        <f t="shared" si="53"/>
        <v>0</v>
      </c>
      <c r="AM122" s="31">
        <f t="shared" si="54"/>
        <v>0</v>
      </c>
      <c r="AN122" s="31">
        <f t="shared" si="55"/>
        <v>0</v>
      </c>
      <c r="AO122" s="31">
        <f t="shared" si="56"/>
        <v>0</v>
      </c>
      <c r="AP122" s="31">
        <f t="shared" si="57"/>
        <v>0</v>
      </c>
      <c r="AQ122" s="197">
        <f t="shared" si="58"/>
        <v>0</v>
      </c>
      <c r="AR122" s="197">
        <f t="shared" si="58"/>
        <v>0</v>
      </c>
      <c r="AS122" s="197">
        <f t="shared" si="58"/>
        <v>0</v>
      </c>
      <c r="AT122" s="197">
        <f t="shared" si="58"/>
        <v>0</v>
      </c>
      <c r="AU122" s="31"/>
      <c r="AV122" s="31"/>
      <c r="AW122" s="31"/>
      <c r="AX122" s="31"/>
      <c r="AY122" s="74"/>
    </row>
    <row r="123" spans="2:51">
      <c r="B123" s="65" t="s">
        <v>168</v>
      </c>
      <c r="C123" s="80">
        <f>AY35</f>
        <v>131.57</v>
      </c>
      <c r="D123" s="211">
        <f>IF(AND(D8=B100,F12=C194),J34*50%*G107,0)</f>
        <v>0</v>
      </c>
      <c r="E123" s="76">
        <f>C123-D123</f>
        <v>131.57</v>
      </c>
      <c r="I123" s="53">
        <v>118</v>
      </c>
      <c r="J123" s="31">
        <f t="shared" si="61"/>
        <v>0</v>
      </c>
      <c r="K123" s="31">
        <f t="shared" si="62"/>
        <v>0</v>
      </c>
      <c r="L123" s="31">
        <f t="shared" si="63"/>
        <v>0</v>
      </c>
      <c r="M123" s="31">
        <f t="shared" si="64"/>
        <v>0</v>
      </c>
      <c r="N123" s="31">
        <f t="shared" si="44"/>
        <v>0</v>
      </c>
      <c r="O123" s="32">
        <f t="shared" si="45"/>
        <v>0</v>
      </c>
      <c r="P123" s="53">
        <v>118</v>
      </c>
      <c r="Q123" s="31">
        <f t="shared" si="59"/>
        <v>0</v>
      </c>
      <c r="R123" s="31">
        <f t="shared" si="65"/>
        <v>0</v>
      </c>
      <c r="S123" s="31">
        <f t="shared" si="66"/>
        <v>0</v>
      </c>
      <c r="T123" s="31">
        <f t="shared" si="46"/>
        <v>0</v>
      </c>
      <c r="U123" s="31">
        <f t="shared" si="60"/>
        <v>0</v>
      </c>
      <c r="V123" s="31">
        <f t="shared" si="47"/>
        <v>0</v>
      </c>
      <c r="W123" s="31">
        <v>0</v>
      </c>
      <c r="X123" s="31">
        <f t="shared" si="48"/>
        <v>0</v>
      </c>
      <c r="Y123" s="36">
        <f t="shared" si="49"/>
        <v>0</v>
      </c>
      <c r="AA123" s="69">
        <v>118</v>
      </c>
      <c r="AB123" s="31">
        <f t="shared" si="50"/>
        <v>0</v>
      </c>
      <c r="AC123" s="212">
        <f t="shared" si="78"/>
        <v>0</v>
      </c>
      <c r="AD123" s="99">
        <f t="shared" si="51"/>
        <v>0</v>
      </c>
      <c r="AE123" s="99">
        <f t="shared" si="52"/>
        <v>0</v>
      </c>
      <c r="AF123" s="197">
        <f t="shared" si="74"/>
        <v>0</v>
      </c>
      <c r="AG123" s="197">
        <f t="shared" si="75"/>
        <v>0</v>
      </c>
      <c r="AH123" s="197">
        <f t="shared" si="76"/>
        <v>0</v>
      </c>
      <c r="AI123" s="202">
        <f t="shared" si="77"/>
        <v>0</v>
      </c>
      <c r="AK123" s="69">
        <v>118</v>
      </c>
      <c r="AL123" s="31">
        <f t="shared" si="53"/>
        <v>0</v>
      </c>
      <c r="AM123" s="31">
        <f t="shared" si="54"/>
        <v>0</v>
      </c>
      <c r="AN123" s="31">
        <f t="shared" si="55"/>
        <v>0</v>
      </c>
      <c r="AO123" s="31">
        <f t="shared" si="56"/>
        <v>0</v>
      </c>
      <c r="AP123" s="31">
        <f t="shared" si="57"/>
        <v>0</v>
      </c>
      <c r="AQ123" s="197">
        <f t="shared" si="58"/>
        <v>0</v>
      </c>
      <c r="AR123" s="197">
        <f t="shared" si="58"/>
        <v>0</v>
      </c>
      <c r="AS123" s="197">
        <f t="shared" si="58"/>
        <v>0</v>
      </c>
      <c r="AT123" s="197">
        <f t="shared" si="58"/>
        <v>0</v>
      </c>
      <c r="AU123" s="31"/>
      <c r="AV123" s="31"/>
      <c r="AW123" s="31"/>
      <c r="AX123" s="31"/>
      <c r="AY123" s="74"/>
    </row>
    <row r="124" spans="2:51">
      <c r="I124" s="53">
        <v>119</v>
      </c>
      <c r="J124" s="31">
        <f t="shared" si="61"/>
        <v>0</v>
      </c>
      <c r="K124" s="31">
        <f t="shared" si="62"/>
        <v>0</v>
      </c>
      <c r="L124" s="31">
        <f t="shared" si="63"/>
        <v>0</v>
      </c>
      <c r="M124" s="31">
        <f t="shared" si="64"/>
        <v>0</v>
      </c>
      <c r="N124" s="31">
        <f t="shared" si="44"/>
        <v>0</v>
      </c>
      <c r="O124" s="32">
        <f t="shared" si="45"/>
        <v>0</v>
      </c>
      <c r="P124" s="53">
        <v>119</v>
      </c>
      <c r="Q124" s="31">
        <f t="shared" si="59"/>
        <v>0</v>
      </c>
      <c r="R124" s="31">
        <f t="shared" si="65"/>
        <v>0</v>
      </c>
      <c r="S124" s="31">
        <f t="shared" si="66"/>
        <v>0</v>
      </c>
      <c r="T124" s="31">
        <f t="shared" si="46"/>
        <v>0</v>
      </c>
      <c r="U124" s="31">
        <f t="shared" si="60"/>
        <v>0</v>
      </c>
      <c r="V124" s="31">
        <f t="shared" si="47"/>
        <v>0</v>
      </c>
      <c r="W124" s="31">
        <v>0</v>
      </c>
      <c r="X124" s="31">
        <f t="shared" si="48"/>
        <v>0</v>
      </c>
      <c r="Y124" s="36">
        <f t="shared" si="49"/>
        <v>0</v>
      </c>
      <c r="AA124" s="69">
        <v>119</v>
      </c>
      <c r="AB124" s="31">
        <f t="shared" si="50"/>
        <v>0</v>
      </c>
      <c r="AC124" s="212">
        <f t="shared" si="78"/>
        <v>0</v>
      </c>
      <c r="AD124" s="99">
        <f t="shared" si="51"/>
        <v>0</v>
      </c>
      <c r="AE124" s="99">
        <f t="shared" si="52"/>
        <v>0</v>
      </c>
      <c r="AF124" s="197">
        <f t="shared" si="74"/>
        <v>0</v>
      </c>
      <c r="AG124" s="197">
        <f t="shared" si="75"/>
        <v>0</v>
      </c>
      <c r="AH124" s="197">
        <f t="shared" si="76"/>
        <v>0</v>
      </c>
      <c r="AI124" s="202">
        <f t="shared" si="77"/>
        <v>0</v>
      </c>
      <c r="AK124" s="69">
        <v>119</v>
      </c>
      <c r="AL124" s="31">
        <f t="shared" si="53"/>
        <v>0</v>
      </c>
      <c r="AM124" s="31">
        <f t="shared" si="54"/>
        <v>0</v>
      </c>
      <c r="AN124" s="31">
        <f t="shared" si="55"/>
        <v>0</v>
      </c>
      <c r="AO124" s="31">
        <f t="shared" si="56"/>
        <v>0</v>
      </c>
      <c r="AP124" s="31">
        <f t="shared" si="57"/>
        <v>0</v>
      </c>
      <c r="AQ124" s="197">
        <f t="shared" si="58"/>
        <v>0</v>
      </c>
      <c r="AR124" s="197">
        <f t="shared" si="58"/>
        <v>0</v>
      </c>
      <c r="AS124" s="197">
        <f t="shared" si="58"/>
        <v>0</v>
      </c>
      <c r="AT124" s="197">
        <f t="shared" si="58"/>
        <v>0</v>
      </c>
      <c r="AU124" s="31"/>
      <c r="AV124" s="31"/>
      <c r="AW124" s="31"/>
      <c r="AX124" s="31"/>
      <c r="AY124" s="74"/>
    </row>
    <row r="125" spans="2:51">
      <c r="C125" s="78"/>
      <c r="D125" s="78"/>
      <c r="E125" s="81"/>
      <c r="I125" s="53">
        <v>120</v>
      </c>
      <c r="J125" s="31">
        <f t="shared" si="61"/>
        <v>0</v>
      </c>
      <c r="K125" s="31">
        <f t="shared" si="62"/>
        <v>0</v>
      </c>
      <c r="L125" s="31">
        <f t="shared" si="63"/>
        <v>0</v>
      </c>
      <c r="M125" s="31">
        <f t="shared" si="64"/>
        <v>0</v>
      </c>
      <c r="N125" s="31">
        <f t="shared" si="44"/>
        <v>0</v>
      </c>
      <c r="O125" s="32">
        <f t="shared" si="45"/>
        <v>0</v>
      </c>
      <c r="P125" s="53">
        <v>120</v>
      </c>
      <c r="Q125" s="31">
        <f t="shared" si="59"/>
        <v>0</v>
      </c>
      <c r="R125" s="31">
        <f t="shared" si="65"/>
        <v>0</v>
      </c>
      <c r="S125" s="31">
        <f t="shared" si="66"/>
        <v>0</v>
      </c>
      <c r="T125" s="31">
        <f t="shared" si="46"/>
        <v>0</v>
      </c>
      <c r="U125" s="31">
        <f t="shared" si="60"/>
        <v>0</v>
      </c>
      <c r="V125" s="31">
        <f t="shared" si="47"/>
        <v>0</v>
      </c>
      <c r="W125" s="31">
        <v>0</v>
      </c>
      <c r="X125" s="31">
        <f t="shared" si="48"/>
        <v>0</v>
      </c>
      <c r="Y125" s="36">
        <f t="shared" si="49"/>
        <v>0</v>
      </c>
      <c r="AA125" s="69">
        <v>120</v>
      </c>
      <c r="AB125" s="31">
        <f t="shared" si="50"/>
        <v>0</v>
      </c>
      <c r="AC125" s="212">
        <f t="shared" si="78"/>
        <v>0</v>
      </c>
      <c r="AD125" s="99">
        <f t="shared" si="51"/>
        <v>0</v>
      </c>
      <c r="AE125" s="99">
        <f t="shared" si="52"/>
        <v>0</v>
      </c>
      <c r="AF125" s="197">
        <f t="shared" si="74"/>
        <v>0</v>
      </c>
      <c r="AG125" s="197">
        <f t="shared" si="75"/>
        <v>0</v>
      </c>
      <c r="AH125" s="197">
        <f t="shared" si="76"/>
        <v>0</v>
      </c>
      <c r="AI125" s="202">
        <f t="shared" si="77"/>
        <v>0</v>
      </c>
      <c r="AK125" s="69">
        <v>120</v>
      </c>
      <c r="AL125" s="31">
        <f t="shared" si="53"/>
        <v>0</v>
      </c>
      <c r="AM125" s="31">
        <f t="shared" si="54"/>
        <v>0</v>
      </c>
      <c r="AN125" s="31">
        <f t="shared" si="55"/>
        <v>0</v>
      </c>
      <c r="AO125" s="31">
        <f t="shared" si="56"/>
        <v>0</v>
      </c>
      <c r="AP125" s="31">
        <f t="shared" si="57"/>
        <v>0</v>
      </c>
      <c r="AQ125" s="197">
        <f t="shared" si="58"/>
        <v>0</v>
      </c>
      <c r="AR125" s="197">
        <f t="shared" si="58"/>
        <v>0</v>
      </c>
      <c r="AS125" s="197">
        <f t="shared" si="58"/>
        <v>0</v>
      </c>
      <c r="AT125" s="197">
        <f t="shared" si="58"/>
        <v>0</v>
      </c>
      <c r="AU125" s="31"/>
      <c r="AV125" s="31"/>
      <c r="AW125" s="31"/>
      <c r="AX125" s="31"/>
      <c r="AY125" s="74"/>
    </row>
    <row r="126" spans="2:51">
      <c r="C126" s="82" t="s">
        <v>129</v>
      </c>
      <c r="D126" s="82" t="s">
        <v>130</v>
      </c>
      <c r="E126" s="82" t="s">
        <v>160</v>
      </c>
      <c r="F126" s="166" t="s">
        <v>170</v>
      </c>
      <c r="I126" s="53">
        <v>121</v>
      </c>
      <c r="J126" s="31">
        <f t="shared" si="61"/>
        <v>0</v>
      </c>
      <c r="K126" s="31">
        <f t="shared" si="62"/>
        <v>0</v>
      </c>
      <c r="L126" s="31">
        <f t="shared" si="63"/>
        <v>0</v>
      </c>
      <c r="M126" s="31">
        <f t="shared" si="64"/>
        <v>0</v>
      </c>
      <c r="N126" s="31">
        <f t="shared" si="44"/>
        <v>0</v>
      </c>
      <c r="O126" s="32">
        <f t="shared" si="45"/>
        <v>0</v>
      </c>
      <c r="P126" s="53">
        <v>121</v>
      </c>
      <c r="Q126" s="31">
        <f t="shared" si="59"/>
        <v>0</v>
      </c>
      <c r="R126" s="31">
        <f t="shared" si="65"/>
        <v>0</v>
      </c>
      <c r="S126" s="31">
        <f t="shared" si="66"/>
        <v>0</v>
      </c>
      <c r="T126" s="31">
        <f t="shared" si="46"/>
        <v>0</v>
      </c>
      <c r="U126" s="31">
        <f t="shared" si="60"/>
        <v>0</v>
      </c>
      <c r="V126" s="31">
        <f t="shared" si="47"/>
        <v>0</v>
      </c>
      <c r="W126" s="31">
        <v>0</v>
      </c>
      <c r="X126" s="31">
        <f t="shared" si="48"/>
        <v>0</v>
      </c>
      <c r="Y126" s="36">
        <f t="shared" si="49"/>
        <v>0</v>
      </c>
      <c r="AA126" s="69">
        <v>121</v>
      </c>
      <c r="AB126" s="31">
        <f t="shared" si="50"/>
        <v>0</v>
      </c>
      <c r="AC126" s="212">
        <f t="shared" si="78"/>
        <v>0</v>
      </c>
      <c r="AD126" s="99">
        <f t="shared" si="51"/>
        <v>0</v>
      </c>
      <c r="AE126" s="99">
        <f t="shared" si="52"/>
        <v>0</v>
      </c>
      <c r="AF126" s="197">
        <f t="shared" si="74"/>
        <v>0</v>
      </c>
      <c r="AG126" s="197">
        <f t="shared" si="75"/>
        <v>0</v>
      </c>
      <c r="AH126" s="197">
        <f t="shared" si="76"/>
        <v>0</v>
      </c>
      <c r="AI126" s="202">
        <f t="shared" si="77"/>
        <v>0</v>
      </c>
      <c r="AK126" s="69">
        <v>121</v>
      </c>
      <c r="AL126" s="31">
        <f t="shared" si="53"/>
        <v>0</v>
      </c>
      <c r="AM126" s="31">
        <f t="shared" si="54"/>
        <v>0</v>
      </c>
      <c r="AN126" s="31">
        <f t="shared" si="55"/>
        <v>0</v>
      </c>
      <c r="AO126" s="31">
        <f t="shared" si="56"/>
        <v>0</v>
      </c>
      <c r="AP126" s="31">
        <f t="shared" si="57"/>
        <v>0</v>
      </c>
      <c r="AQ126" s="197">
        <f t="shared" si="58"/>
        <v>0</v>
      </c>
      <c r="AR126" s="197">
        <f t="shared" si="58"/>
        <v>0</v>
      </c>
      <c r="AS126" s="197">
        <f t="shared" si="58"/>
        <v>0</v>
      </c>
      <c r="AT126" s="197">
        <f t="shared" si="58"/>
        <v>0</v>
      </c>
      <c r="AU126" s="31"/>
      <c r="AV126" s="31"/>
      <c r="AW126" s="31"/>
      <c r="AX126" s="31"/>
      <c r="AY126" s="74"/>
    </row>
    <row r="127" spans="2:51">
      <c r="C127" s="80">
        <f>IF(F18&gt;30,MIN(E113:E114),E113)</f>
        <v>191.92000413907624</v>
      </c>
      <c r="D127" s="80">
        <f>MIN(E118:E119)</f>
        <v>19.945796449026279</v>
      </c>
      <c r="E127" s="83">
        <f>E123</f>
        <v>131.57</v>
      </c>
      <c r="F127" s="84">
        <f>SUM(C127:E127)</f>
        <v>343.43580058810255</v>
      </c>
      <c r="I127" s="53">
        <v>122</v>
      </c>
      <c r="J127" s="31">
        <f t="shared" si="61"/>
        <v>0</v>
      </c>
      <c r="K127" s="31">
        <f t="shared" si="62"/>
        <v>0</v>
      </c>
      <c r="L127" s="31">
        <f t="shared" si="63"/>
        <v>0</v>
      </c>
      <c r="M127" s="31">
        <f t="shared" si="64"/>
        <v>0</v>
      </c>
      <c r="N127" s="31">
        <f t="shared" si="44"/>
        <v>0</v>
      </c>
      <c r="O127" s="32">
        <f t="shared" si="45"/>
        <v>0</v>
      </c>
      <c r="P127" s="53">
        <v>122</v>
      </c>
      <c r="Q127" s="31">
        <f t="shared" si="59"/>
        <v>0</v>
      </c>
      <c r="R127" s="31">
        <f t="shared" si="65"/>
        <v>0</v>
      </c>
      <c r="S127" s="31">
        <f t="shared" si="66"/>
        <v>0</v>
      </c>
      <c r="T127" s="31">
        <f t="shared" si="46"/>
        <v>0</v>
      </c>
      <c r="U127" s="31">
        <f t="shared" si="60"/>
        <v>0</v>
      </c>
      <c r="V127" s="31">
        <f t="shared" si="47"/>
        <v>0</v>
      </c>
      <c r="W127" s="31">
        <v>0</v>
      </c>
      <c r="X127" s="31">
        <f t="shared" si="48"/>
        <v>0</v>
      </c>
      <c r="Y127" s="36">
        <f t="shared" si="49"/>
        <v>0</v>
      </c>
      <c r="AA127" s="69">
        <v>122</v>
      </c>
      <c r="AB127" s="31">
        <f t="shared" si="50"/>
        <v>0</v>
      </c>
      <c r="AC127" s="212">
        <f t="shared" si="78"/>
        <v>0</v>
      </c>
      <c r="AD127" s="99">
        <f t="shared" si="51"/>
        <v>0</v>
      </c>
      <c r="AE127" s="99">
        <f t="shared" si="52"/>
        <v>0</v>
      </c>
      <c r="AF127" s="197">
        <f t="shared" si="74"/>
        <v>0</v>
      </c>
      <c r="AG127" s="197">
        <f t="shared" si="75"/>
        <v>0</v>
      </c>
      <c r="AH127" s="197">
        <f t="shared" si="76"/>
        <v>0</v>
      </c>
      <c r="AI127" s="202">
        <f t="shared" si="77"/>
        <v>0</v>
      </c>
      <c r="AK127" s="69">
        <v>122</v>
      </c>
      <c r="AL127" s="31">
        <f t="shared" si="53"/>
        <v>0</v>
      </c>
      <c r="AM127" s="31">
        <f t="shared" si="54"/>
        <v>0</v>
      </c>
      <c r="AN127" s="31">
        <f t="shared" si="55"/>
        <v>0</v>
      </c>
      <c r="AO127" s="31">
        <f t="shared" si="56"/>
        <v>0</v>
      </c>
      <c r="AP127" s="31">
        <f t="shared" si="57"/>
        <v>0</v>
      </c>
      <c r="AQ127" s="197">
        <f t="shared" si="58"/>
        <v>0</v>
      </c>
      <c r="AR127" s="197">
        <f t="shared" si="58"/>
        <v>0</v>
      </c>
      <c r="AS127" s="197">
        <f t="shared" si="58"/>
        <v>0</v>
      </c>
      <c r="AT127" s="197">
        <f t="shared" si="58"/>
        <v>0</v>
      </c>
      <c r="AU127" s="31"/>
      <c r="AV127" s="31"/>
      <c r="AW127" s="31"/>
      <c r="AX127" s="31"/>
      <c r="AY127" s="74"/>
    </row>
    <row r="128" spans="2:51">
      <c r="E128" s="22"/>
      <c r="I128" s="53">
        <v>123</v>
      </c>
      <c r="J128" s="31">
        <f t="shared" si="61"/>
        <v>0</v>
      </c>
      <c r="K128" s="31">
        <f t="shared" si="62"/>
        <v>0</v>
      </c>
      <c r="L128" s="31">
        <f t="shared" si="63"/>
        <v>0</v>
      </c>
      <c r="M128" s="31">
        <f t="shared" si="64"/>
        <v>0</v>
      </c>
      <c r="N128" s="31">
        <f t="shared" si="44"/>
        <v>0</v>
      </c>
      <c r="O128" s="32">
        <f t="shared" si="45"/>
        <v>0</v>
      </c>
      <c r="P128" s="53">
        <v>123</v>
      </c>
      <c r="Q128" s="31">
        <f t="shared" si="59"/>
        <v>0</v>
      </c>
      <c r="R128" s="31">
        <f t="shared" si="65"/>
        <v>0</v>
      </c>
      <c r="S128" s="31">
        <f t="shared" si="66"/>
        <v>0</v>
      </c>
      <c r="T128" s="31">
        <f t="shared" si="46"/>
        <v>0</v>
      </c>
      <c r="U128" s="31">
        <f t="shared" si="60"/>
        <v>0</v>
      </c>
      <c r="V128" s="31">
        <f t="shared" si="47"/>
        <v>0</v>
      </c>
      <c r="W128" s="31">
        <v>0</v>
      </c>
      <c r="X128" s="31">
        <f t="shared" si="48"/>
        <v>0</v>
      </c>
      <c r="Y128" s="36">
        <f t="shared" si="49"/>
        <v>0</v>
      </c>
      <c r="AA128" s="69">
        <v>123</v>
      </c>
      <c r="AB128" s="31">
        <f t="shared" si="50"/>
        <v>0</v>
      </c>
      <c r="AC128" s="212">
        <f t="shared" si="78"/>
        <v>0</v>
      </c>
      <c r="AD128" s="99">
        <f t="shared" si="51"/>
        <v>0</v>
      </c>
      <c r="AE128" s="99">
        <f t="shared" si="52"/>
        <v>0</v>
      </c>
      <c r="AF128" s="197">
        <f t="shared" si="74"/>
        <v>0</v>
      </c>
      <c r="AG128" s="197">
        <f t="shared" si="75"/>
        <v>0</v>
      </c>
      <c r="AH128" s="197">
        <f t="shared" si="76"/>
        <v>0</v>
      </c>
      <c r="AI128" s="202">
        <f t="shared" si="77"/>
        <v>0</v>
      </c>
      <c r="AK128" s="69">
        <v>123</v>
      </c>
      <c r="AL128" s="31">
        <f t="shared" si="53"/>
        <v>0</v>
      </c>
      <c r="AM128" s="31">
        <f t="shared" si="54"/>
        <v>0</v>
      </c>
      <c r="AN128" s="31">
        <f t="shared" si="55"/>
        <v>0</v>
      </c>
      <c r="AO128" s="31">
        <f t="shared" si="56"/>
        <v>0</v>
      </c>
      <c r="AP128" s="31">
        <f t="shared" si="57"/>
        <v>0</v>
      </c>
      <c r="AQ128" s="197">
        <f t="shared" si="58"/>
        <v>0</v>
      </c>
      <c r="AR128" s="197">
        <f t="shared" si="58"/>
        <v>0</v>
      </c>
      <c r="AS128" s="197">
        <f t="shared" si="58"/>
        <v>0</v>
      </c>
      <c r="AT128" s="197">
        <f t="shared" si="58"/>
        <v>0</v>
      </c>
      <c r="AU128" s="31"/>
      <c r="AV128" s="31"/>
      <c r="AW128" s="31"/>
      <c r="AX128" s="31"/>
      <c r="AY128" s="74"/>
    </row>
    <row r="129" spans="3:51">
      <c r="E129" s="22"/>
      <c r="I129" s="53">
        <v>124</v>
      </c>
      <c r="J129" s="31">
        <f t="shared" si="61"/>
        <v>0</v>
      </c>
      <c r="K129" s="31">
        <f t="shared" si="62"/>
        <v>0</v>
      </c>
      <c r="L129" s="31">
        <f t="shared" si="63"/>
        <v>0</v>
      </c>
      <c r="M129" s="31">
        <f t="shared" si="64"/>
        <v>0</v>
      </c>
      <c r="N129" s="31">
        <f t="shared" si="44"/>
        <v>0</v>
      </c>
      <c r="O129" s="32">
        <f t="shared" si="45"/>
        <v>0</v>
      </c>
      <c r="P129" s="53">
        <v>124</v>
      </c>
      <c r="Q129" s="31">
        <f t="shared" si="59"/>
        <v>0</v>
      </c>
      <c r="R129" s="31">
        <f t="shared" si="65"/>
        <v>0</v>
      </c>
      <c r="S129" s="31">
        <f t="shared" si="66"/>
        <v>0</v>
      </c>
      <c r="T129" s="31">
        <f t="shared" si="46"/>
        <v>0</v>
      </c>
      <c r="U129" s="31">
        <f t="shared" si="60"/>
        <v>0</v>
      </c>
      <c r="V129" s="31">
        <f t="shared" si="47"/>
        <v>0</v>
      </c>
      <c r="W129" s="31">
        <v>0</v>
      </c>
      <c r="X129" s="31">
        <f t="shared" si="48"/>
        <v>0</v>
      </c>
      <c r="Y129" s="36">
        <f t="shared" si="49"/>
        <v>0</v>
      </c>
      <c r="AA129" s="69">
        <v>124</v>
      </c>
      <c r="AB129" s="31">
        <f t="shared" si="50"/>
        <v>0</v>
      </c>
      <c r="AC129" s="212">
        <f t="shared" si="78"/>
        <v>0</v>
      </c>
      <c r="AD129" s="99">
        <f t="shared" si="51"/>
        <v>0</v>
      </c>
      <c r="AE129" s="99">
        <f t="shared" si="52"/>
        <v>0</v>
      </c>
      <c r="AF129" s="197">
        <f t="shared" si="74"/>
        <v>0</v>
      </c>
      <c r="AG129" s="197">
        <f t="shared" si="75"/>
        <v>0</v>
      </c>
      <c r="AH129" s="197">
        <f t="shared" si="76"/>
        <v>0</v>
      </c>
      <c r="AI129" s="202">
        <f t="shared" si="77"/>
        <v>0</v>
      </c>
      <c r="AK129" s="69">
        <v>124</v>
      </c>
      <c r="AL129" s="31">
        <f t="shared" si="53"/>
        <v>0</v>
      </c>
      <c r="AM129" s="31">
        <f t="shared" si="54"/>
        <v>0</v>
      </c>
      <c r="AN129" s="31">
        <f t="shared" si="55"/>
        <v>0</v>
      </c>
      <c r="AO129" s="31">
        <f t="shared" si="56"/>
        <v>0</v>
      </c>
      <c r="AP129" s="31">
        <f t="shared" si="57"/>
        <v>0</v>
      </c>
      <c r="AQ129" s="197">
        <f t="shared" si="58"/>
        <v>0</v>
      </c>
      <c r="AR129" s="197">
        <f t="shared" si="58"/>
        <v>0</v>
      </c>
      <c r="AS129" s="197">
        <f t="shared" si="58"/>
        <v>0</v>
      </c>
      <c r="AT129" s="197">
        <f t="shared" si="58"/>
        <v>0</v>
      </c>
      <c r="AU129" s="31"/>
      <c r="AV129" s="31"/>
      <c r="AW129" s="31"/>
      <c r="AX129" s="31"/>
      <c r="AY129" s="74"/>
    </row>
    <row r="130" spans="3:51" ht="30">
      <c r="C130" s="3" t="s">
        <v>5</v>
      </c>
      <c r="D130" s="3" t="s">
        <v>6</v>
      </c>
      <c r="E130" s="191" t="s">
        <v>195</v>
      </c>
      <c r="I130" s="53">
        <v>125</v>
      </c>
      <c r="J130" s="31">
        <f t="shared" si="61"/>
        <v>0</v>
      </c>
      <c r="K130" s="31">
        <f t="shared" si="62"/>
        <v>0</v>
      </c>
      <c r="L130" s="31">
        <f t="shared" si="63"/>
        <v>0</v>
      </c>
      <c r="M130" s="31">
        <f t="shared" si="64"/>
        <v>0</v>
      </c>
      <c r="N130" s="31">
        <f t="shared" si="44"/>
        <v>0</v>
      </c>
      <c r="O130" s="32">
        <f t="shared" si="45"/>
        <v>0</v>
      </c>
      <c r="P130" s="53">
        <v>125</v>
      </c>
      <c r="Q130" s="31">
        <f t="shared" si="59"/>
        <v>0</v>
      </c>
      <c r="R130" s="31">
        <f t="shared" si="65"/>
        <v>0</v>
      </c>
      <c r="S130" s="31">
        <f t="shared" si="66"/>
        <v>0</v>
      </c>
      <c r="T130" s="31">
        <f t="shared" si="46"/>
        <v>0</v>
      </c>
      <c r="U130" s="31">
        <f t="shared" si="60"/>
        <v>0</v>
      </c>
      <c r="V130" s="31">
        <f t="shared" si="47"/>
        <v>0</v>
      </c>
      <c r="W130" s="31">
        <v>0</v>
      </c>
      <c r="X130" s="31">
        <f t="shared" si="48"/>
        <v>0</v>
      </c>
      <c r="Y130" s="36">
        <f t="shared" si="49"/>
        <v>0</v>
      </c>
      <c r="AA130" s="69">
        <v>125</v>
      </c>
      <c r="AB130" s="31">
        <f t="shared" si="50"/>
        <v>0</v>
      </c>
      <c r="AC130" s="212">
        <f t="shared" si="78"/>
        <v>0</v>
      </c>
      <c r="AD130" s="99">
        <f t="shared" si="51"/>
        <v>0</v>
      </c>
      <c r="AE130" s="99">
        <f t="shared" si="52"/>
        <v>0</v>
      </c>
      <c r="AF130" s="197">
        <f t="shared" si="74"/>
        <v>0</v>
      </c>
      <c r="AG130" s="197">
        <f t="shared" si="75"/>
        <v>0</v>
      </c>
      <c r="AH130" s="197">
        <f t="shared" si="76"/>
        <v>0</v>
      </c>
      <c r="AI130" s="202">
        <f t="shared" si="77"/>
        <v>0</v>
      </c>
      <c r="AK130" s="69">
        <v>125</v>
      </c>
      <c r="AL130" s="31">
        <f t="shared" si="53"/>
        <v>0</v>
      </c>
      <c r="AM130" s="31">
        <f t="shared" si="54"/>
        <v>0</v>
      </c>
      <c r="AN130" s="31">
        <f t="shared" si="55"/>
        <v>0</v>
      </c>
      <c r="AO130" s="31">
        <f t="shared" si="56"/>
        <v>0</v>
      </c>
      <c r="AP130" s="31">
        <f t="shared" si="57"/>
        <v>0</v>
      </c>
      <c r="AQ130" s="197">
        <f t="shared" si="58"/>
        <v>0</v>
      </c>
      <c r="AR130" s="197">
        <f t="shared" si="58"/>
        <v>0</v>
      </c>
      <c r="AS130" s="197">
        <f t="shared" si="58"/>
        <v>0</v>
      </c>
      <c r="AT130" s="197">
        <f t="shared" si="58"/>
        <v>0</v>
      </c>
      <c r="AU130" s="31"/>
      <c r="AV130" s="31"/>
      <c r="AW130" s="31"/>
      <c r="AX130" s="31"/>
      <c r="AY130" s="74"/>
    </row>
    <row r="131" spans="3:51">
      <c r="C131" s="177" t="s">
        <v>7</v>
      </c>
      <c r="D131" s="4">
        <v>0.62</v>
      </c>
      <c r="E131" s="191" t="s">
        <v>196</v>
      </c>
      <c r="I131" s="53">
        <v>126</v>
      </c>
      <c r="J131" s="31">
        <f t="shared" si="61"/>
        <v>0</v>
      </c>
      <c r="K131" s="31">
        <f t="shared" si="62"/>
        <v>0</v>
      </c>
      <c r="L131" s="31">
        <f t="shared" si="63"/>
        <v>0</v>
      </c>
      <c r="M131" s="31">
        <f t="shared" si="64"/>
        <v>0</v>
      </c>
      <c r="N131" s="31">
        <f t="shared" si="44"/>
        <v>0</v>
      </c>
      <c r="O131" s="32">
        <f t="shared" si="45"/>
        <v>0</v>
      </c>
      <c r="P131" s="53">
        <v>126</v>
      </c>
      <c r="Q131" s="31">
        <f t="shared" si="59"/>
        <v>0</v>
      </c>
      <c r="R131" s="31">
        <f t="shared" si="65"/>
        <v>0</v>
      </c>
      <c r="S131" s="31">
        <f t="shared" si="66"/>
        <v>0</v>
      </c>
      <c r="T131" s="31">
        <f t="shared" si="46"/>
        <v>0</v>
      </c>
      <c r="U131" s="31">
        <f t="shared" si="60"/>
        <v>0</v>
      </c>
      <c r="V131" s="31">
        <f t="shared" si="47"/>
        <v>0</v>
      </c>
      <c r="W131" s="31">
        <v>0</v>
      </c>
      <c r="X131" s="31">
        <f t="shared" si="48"/>
        <v>0</v>
      </c>
      <c r="Y131" s="36">
        <f t="shared" si="49"/>
        <v>0</v>
      </c>
      <c r="AA131" s="69">
        <v>126</v>
      </c>
      <c r="AB131" s="31">
        <f t="shared" si="50"/>
        <v>0</v>
      </c>
      <c r="AC131" s="212">
        <f t="shared" si="78"/>
        <v>0</v>
      </c>
      <c r="AD131" s="99">
        <f t="shared" si="51"/>
        <v>0</v>
      </c>
      <c r="AE131" s="99">
        <f t="shared" si="52"/>
        <v>0</v>
      </c>
      <c r="AF131" s="197">
        <f t="shared" si="74"/>
        <v>0</v>
      </c>
      <c r="AG131" s="197">
        <f t="shared" si="75"/>
        <v>0</v>
      </c>
      <c r="AH131" s="197">
        <f t="shared" si="76"/>
        <v>0</v>
      </c>
      <c r="AI131" s="202">
        <f t="shared" si="77"/>
        <v>0</v>
      </c>
      <c r="AK131" s="69">
        <v>126</v>
      </c>
      <c r="AL131" s="31">
        <f t="shared" si="53"/>
        <v>0</v>
      </c>
      <c r="AM131" s="31">
        <f t="shared" si="54"/>
        <v>0</v>
      </c>
      <c r="AN131" s="31">
        <f t="shared" si="55"/>
        <v>0</v>
      </c>
      <c r="AO131" s="31">
        <f t="shared" si="56"/>
        <v>0</v>
      </c>
      <c r="AP131" s="31">
        <f t="shared" si="57"/>
        <v>0</v>
      </c>
      <c r="AQ131" s="197">
        <f t="shared" si="58"/>
        <v>0</v>
      </c>
      <c r="AR131" s="197">
        <f t="shared" si="58"/>
        <v>0</v>
      </c>
      <c r="AS131" s="197">
        <f t="shared" si="58"/>
        <v>0</v>
      </c>
      <c r="AT131" s="197">
        <f t="shared" si="58"/>
        <v>0</v>
      </c>
      <c r="AU131" s="31"/>
      <c r="AV131" s="31"/>
      <c r="AW131" s="31"/>
      <c r="AX131" s="31"/>
      <c r="AY131" s="74"/>
    </row>
    <row r="132" spans="3:51">
      <c r="C132" s="177" t="s">
        <v>4</v>
      </c>
      <c r="D132" s="4">
        <v>0.64</v>
      </c>
      <c r="E132" s="191" t="s">
        <v>196</v>
      </c>
      <c r="I132" s="53">
        <v>127</v>
      </c>
      <c r="J132" s="31">
        <f t="shared" si="61"/>
        <v>0</v>
      </c>
      <c r="K132" s="31">
        <f t="shared" si="62"/>
        <v>0</v>
      </c>
      <c r="L132" s="31">
        <f t="shared" si="63"/>
        <v>0</v>
      </c>
      <c r="M132" s="31">
        <f t="shared" si="64"/>
        <v>0</v>
      </c>
      <c r="N132" s="31">
        <f t="shared" si="44"/>
        <v>0</v>
      </c>
      <c r="O132" s="32">
        <f t="shared" si="45"/>
        <v>0</v>
      </c>
      <c r="P132" s="53">
        <v>127</v>
      </c>
      <c r="Q132" s="31">
        <f t="shared" si="59"/>
        <v>0</v>
      </c>
      <c r="R132" s="31">
        <f t="shared" si="65"/>
        <v>0</v>
      </c>
      <c r="S132" s="31">
        <f t="shared" si="66"/>
        <v>0</v>
      </c>
      <c r="T132" s="31">
        <f t="shared" si="46"/>
        <v>0</v>
      </c>
      <c r="U132" s="31">
        <f t="shared" si="60"/>
        <v>0</v>
      </c>
      <c r="V132" s="31">
        <f t="shared" si="47"/>
        <v>0</v>
      </c>
      <c r="W132" s="31">
        <v>0</v>
      </c>
      <c r="X132" s="31">
        <f t="shared" si="48"/>
        <v>0</v>
      </c>
      <c r="Y132" s="36">
        <f t="shared" si="49"/>
        <v>0</v>
      </c>
      <c r="AA132" s="69">
        <v>127</v>
      </c>
      <c r="AB132" s="31">
        <f t="shared" si="50"/>
        <v>0</v>
      </c>
      <c r="AC132" s="212">
        <f t="shared" si="78"/>
        <v>0</v>
      </c>
      <c r="AD132" s="99">
        <f t="shared" si="51"/>
        <v>0</v>
      </c>
      <c r="AE132" s="99">
        <f t="shared" si="52"/>
        <v>0</v>
      </c>
      <c r="AF132" s="197">
        <f t="shared" si="74"/>
        <v>0</v>
      </c>
      <c r="AG132" s="197">
        <f t="shared" si="75"/>
        <v>0</v>
      </c>
      <c r="AH132" s="197">
        <f t="shared" si="76"/>
        <v>0</v>
      </c>
      <c r="AI132" s="202">
        <f t="shared" si="77"/>
        <v>0</v>
      </c>
      <c r="AK132" s="69">
        <v>127</v>
      </c>
      <c r="AL132" s="31">
        <f t="shared" si="53"/>
        <v>0</v>
      </c>
      <c r="AM132" s="31">
        <f t="shared" si="54"/>
        <v>0</v>
      </c>
      <c r="AN132" s="31">
        <f t="shared" si="55"/>
        <v>0</v>
      </c>
      <c r="AO132" s="31">
        <f t="shared" si="56"/>
        <v>0</v>
      </c>
      <c r="AP132" s="31">
        <f t="shared" si="57"/>
        <v>0</v>
      </c>
      <c r="AQ132" s="197">
        <f t="shared" si="58"/>
        <v>0</v>
      </c>
      <c r="AR132" s="197">
        <f t="shared" si="58"/>
        <v>0</v>
      </c>
      <c r="AS132" s="197">
        <f t="shared" si="58"/>
        <v>0</v>
      </c>
      <c r="AT132" s="197">
        <f t="shared" ref="AT132:AT195" si="79">IF($AK132&lt;=$F$18,$AL132*AP132,)</f>
        <v>0</v>
      </c>
      <c r="AU132" s="31"/>
      <c r="AV132" s="31"/>
      <c r="AW132" s="31"/>
      <c r="AX132" s="31"/>
      <c r="AY132" s="74"/>
    </row>
    <row r="133" spans="3:51">
      <c r="C133" s="177" t="s">
        <v>8</v>
      </c>
      <c r="D133" s="4">
        <v>0.42</v>
      </c>
      <c r="E133" s="191" t="s">
        <v>196</v>
      </c>
      <c r="I133" s="53">
        <v>128</v>
      </c>
      <c r="J133" s="31">
        <f t="shared" si="61"/>
        <v>0</v>
      </c>
      <c r="K133" s="31">
        <f t="shared" si="62"/>
        <v>0</v>
      </c>
      <c r="L133" s="31">
        <f t="shared" si="63"/>
        <v>0</v>
      </c>
      <c r="M133" s="31">
        <f t="shared" si="64"/>
        <v>0</v>
      </c>
      <c r="N133" s="31">
        <f t="shared" ref="N133:N196" si="80">IF(P134&lt;=$F$18,0,)</f>
        <v>0</v>
      </c>
      <c r="O133" s="32">
        <f t="shared" ref="O133:O196" si="81">((J133+K133)*0.475+L133+M133+N133)*44/12</f>
        <v>0</v>
      </c>
      <c r="P133" s="53">
        <v>128</v>
      </c>
      <c r="Q133" s="31">
        <f t="shared" si="59"/>
        <v>0</v>
      </c>
      <c r="R133" s="31">
        <f t="shared" si="65"/>
        <v>0</v>
      </c>
      <c r="S133" s="31">
        <f t="shared" si="66"/>
        <v>0</v>
      </c>
      <c r="T133" s="31">
        <f t="shared" ref="T133:T196" si="82">IF(S133=0,0,EXP(-1.0587+0.8836*LN(S133)+0.284))</f>
        <v>0</v>
      </c>
      <c r="U133" s="31">
        <f t="shared" si="60"/>
        <v>0</v>
      </c>
      <c r="V133" s="31">
        <f t="shared" ref="V133:V196" si="83">IF(P133&lt;=$F$18,IF(P133&lt;=30,P133*($F$16-$F$6)/30,$F$16-$F$6),)</f>
        <v>0</v>
      </c>
      <c r="W133" s="31">
        <v>0</v>
      </c>
      <c r="X133" s="31">
        <f t="shared" ref="X133:X196" si="84">((S133+T133)*0.475+U133+V133+W133)*44/12</f>
        <v>0</v>
      </c>
      <c r="Y133" s="36">
        <f t="shared" ref="Y133:Y196" si="85">IF(P133&lt;=$F$18,X133-O133,)</f>
        <v>0</v>
      </c>
      <c r="AA133" s="69">
        <v>128</v>
      </c>
      <c r="AB133" s="31">
        <f t="shared" ref="AB133:AB196" si="86">IF(AA133&lt;=$F$18,IFERROR(VLOOKUP($AA133,$B$82:$G$94,2,FALSE),0),)</f>
        <v>0</v>
      </c>
      <c r="AC133" s="212">
        <f t="shared" si="78"/>
        <v>0</v>
      </c>
      <c r="AD133" s="99">
        <f t="shared" ref="AD133:AD196" si="87">IF(AA133&lt;=$F$18,IFERROR(VLOOKUP($AA133,$B$82:$G$94,4,FALSE),0),)</f>
        <v>0</v>
      </c>
      <c r="AE133" s="99">
        <f t="shared" ref="AE133:AE196" si="88">IF(AA133&lt;=$F$18,IFERROR(VLOOKUP($AA133,$B$82:$G$94,5,FALSE),0),)</f>
        <v>0</v>
      </c>
      <c r="AF133" s="197">
        <f t="shared" si="74"/>
        <v>0</v>
      </c>
      <c r="AG133" s="197">
        <f t="shared" si="75"/>
        <v>0</v>
      </c>
      <c r="AH133" s="197">
        <f t="shared" si="76"/>
        <v>0</v>
      </c>
      <c r="AI133" s="202">
        <f t="shared" si="77"/>
        <v>0</v>
      </c>
      <c r="AK133" s="69">
        <v>128</v>
      </c>
      <c r="AL133" s="31">
        <f t="shared" ref="AL133:AL196" si="89">IF(AK133&lt;=$F$18,IFERROR(VLOOKUP($AA133,$B$82:$G$94,2,FALSE),0),)</f>
        <v>0</v>
      </c>
      <c r="AM133" s="31">
        <f t="shared" ref="AM133:AM196" si="90">IF(AK133&lt;=$F$18,IFERROR(VLOOKUP($AA133,$B$82:$G$94,3,FALSE),0),)</f>
        <v>0</v>
      </c>
      <c r="AN133" s="31">
        <f t="shared" ref="AN133:AN196" si="91">IF(AK133&lt;=$F$18,IFERROR(VLOOKUP($AA133,$B$82:$G$94,4,FALSE),0),)</f>
        <v>0</v>
      </c>
      <c r="AO133" s="31">
        <f t="shared" ref="AO133:AO196" si="92">IF(AK133&lt;=$F$18,IFERROR(VLOOKUP($AA133,$B$82:$G$94,5,FALSE),0),)</f>
        <v>0</v>
      </c>
      <c r="AP133" s="31">
        <f t="shared" ref="AP133:AP196" si="93">IF(AK133&lt;=$F$18,IFERROR(VLOOKUP($AA133,$B$82:$G$94,6,FALSE),0),)</f>
        <v>0</v>
      </c>
      <c r="AQ133" s="197">
        <f t="shared" ref="AQ133:AT196" si="94">IF($AK133&lt;=$F$18,$AL133*AM133,)</f>
        <v>0</v>
      </c>
      <c r="AR133" s="197">
        <f t="shared" si="94"/>
        <v>0</v>
      </c>
      <c r="AS133" s="197">
        <f t="shared" si="94"/>
        <v>0</v>
      </c>
      <c r="AT133" s="197">
        <f t="shared" si="79"/>
        <v>0</v>
      </c>
      <c r="AU133" s="31"/>
      <c r="AV133" s="31"/>
      <c r="AW133" s="31"/>
      <c r="AX133" s="31"/>
      <c r="AY133" s="74"/>
    </row>
    <row r="134" spans="3:51">
      <c r="C134" s="177" t="s">
        <v>9</v>
      </c>
      <c r="D134" s="4">
        <v>0.42</v>
      </c>
      <c r="E134" s="191" t="s">
        <v>196</v>
      </c>
      <c r="I134" s="53">
        <v>129</v>
      </c>
      <c r="J134" s="31">
        <f t="shared" si="61"/>
        <v>0</v>
      </c>
      <c r="K134" s="31">
        <f t="shared" si="62"/>
        <v>0</v>
      </c>
      <c r="L134" s="31">
        <f t="shared" si="63"/>
        <v>0</v>
      </c>
      <c r="M134" s="31">
        <f t="shared" si="64"/>
        <v>0</v>
      </c>
      <c r="N134" s="31">
        <f t="shared" si="80"/>
        <v>0</v>
      </c>
      <c r="O134" s="32">
        <f t="shared" si="81"/>
        <v>0</v>
      </c>
      <c r="P134" s="53">
        <v>129</v>
      </c>
      <c r="Q134" s="31">
        <f t="shared" ref="Q134:Q197" si="95">IF(P134&lt;=$F$18,LOOKUP(P134-1,$B$25:$B$78,$G$25:$G$78),)</f>
        <v>0</v>
      </c>
      <c r="R134" s="31">
        <f t="shared" si="65"/>
        <v>0</v>
      </c>
      <c r="S134" s="31">
        <f t="shared" si="66"/>
        <v>0</v>
      </c>
      <c r="T134" s="31">
        <f t="shared" si="82"/>
        <v>0</v>
      </c>
      <c r="U134" s="31">
        <f t="shared" ref="U134:U197" si="96">IF(P134&lt;=$F$18,$F$5+($F$15-$F$5)*(1-EXP(-0.0175*P134)),)</f>
        <v>0</v>
      </c>
      <c r="V134" s="31">
        <f t="shared" si="83"/>
        <v>0</v>
      </c>
      <c r="W134" s="31">
        <v>0</v>
      </c>
      <c r="X134" s="31">
        <f t="shared" si="84"/>
        <v>0</v>
      </c>
      <c r="Y134" s="36">
        <f t="shared" si="85"/>
        <v>0</v>
      </c>
      <c r="AA134" s="69">
        <v>129</v>
      </c>
      <c r="AB134" s="31">
        <f t="shared" si="86"/>
        <v>0</v>
      </c>
      <c r="AC134" s="212">
        <f t="shared" si="78"/>
        <v>0</v>
      </c>
      <c r="AD134" s="99">
        <f t="shared" si="87"/>
        <v>0</v>
      </c>
      <c r="AE134" s="99">
        <f t="shared" si="88"/>
        <v>0</v>
      </c>
      <c r="AF134" s="197">
        <f t="shared" si="74"/>
        <v>0</v>
      </c>
      <c r="AG134" s="197">
        <f t="shared" si="75"/>
        <v>0</v>
      </c>
      <c r="AH134" s="197">
        <f t="shared" si="76"/>
        <v>0</v>
      </c>
      <c r="AI134" s="202">
        <f t="shared" si="77"/>
        <v>0</v>
      </c>
      <c r="AK134" s="69">
        <v>129</v>
      </c>
      <c r="AL134" s="31">
        <f t="shared" si="89"/>
        <v>0</v>
      </c>
      <c r="AM134" s="31">
        <f t="shared" si="90"/>
        <v>0</v>
      </c>
      <c r="AN134" s="31">
        <f t="shared" si="91"/>
        <v>0</v>
      </c>
      <c r="AO134" s="31">
        <f t="shared" si="92"/>
        <v>0</v>
      </c>
      <c r="AP134" s="31">
        <f t="shared" si="93"/>
        <v>0</v>
      </c>
      <c r="AQ134" s="197">
        <f t="shared" si="94"/>
        <v>0</v>
      </c>
      <c r="AR134" s="197">
        <f t="shared" si="94"/>
        <v>0</v>
      </c>
      <c r="AS134" s="197">
        <f t="shared" si="94"/>
        <v>0</v>
      </c>
      <c r="AT134" s="197">
        <f t="shared" si="79"/>
        <v>0</v>
      </c>
      <c r="AU134" s="31"/>
      <c r="AV134" s="31"/>
      <c r="AW134" s="31"/>
      <c r="AX134" s="31"/>
      <c r="AY134" s="74"/>
    </row>
    <row r="135" spans="3:51">
      <c r="C135" s="177" t="s">
        <v>10</v>
      </c>
      <c r="D135" s="4">
        <v>0.52</v>
      </c>
      <c r="E135" s="191" t="s">
        <v>196</v>
      </c>
      <c r="I135" s="53">
        <v>130</v>
      </c>
      <c r="J135" s="31">
        <f t="shared" ref="J135:J198" si="97">IF($I135&lt;=$F$10,$F$11*$F$13+J134,)</f>
        <v>0</v>
      </c>
      <c r="K135" s="31">
        <f t="shared" ref="K135:K198" si="98">IF(J135=0,0,EXP(-1.0587+0.8836*LN(J135)+0.284))</f>
        <v>0</v>
      </c>
      <c r="L135" s="31">
        <f t="shared" ref="L135:L198" si="99">IF(I135&lt;=$F$10,$F$5+($F$8-$F$5)*(1-EXP(-0.0175*I135)),)</f>
        <v>0</v>
      </c>
      <c r="M135" s="31">
        <f t="shared" ref="M135:M198" si="100">IF(I135&lt;=$F$10,IF(I135&lt;=30,I135*($F$9-$F$6)/30,$F$9-$F$6),)</f>
        <v>0</v>
      </c>
      <c r="N135" s="31">
        <f t="shared" si="80"/>
        <v>0</v>
      </c>
      <c r="O135" s="32">
        <f t="shared" si="81"/>
        <v>0</v>
      </c>
      <c r="P135" s="53">
        <v>130</v>
      </c>
      <c r="Q135" s="31">
        <f t="shared" si="95"/>
        <v>0</v>
      </c>
      <c r="R135" s="31">
        <f t="shared" ref="R135:R198" si="101">IF(P135&lt;=$F$18,Q135+R134,)</f>
        <v>0</v>
      </c>
      <c r="S135" s="31">
        <f t="shared" ref="S135:S198" si="102">$F$19*R135</f>
        <v>0</v>
      </c>
      <c r="T135" s="31">
        <f t="shared" si="82"/>
        <v>0</v>
      </c>
      <c r="U135" s="31">
        <f t="shared" si="96"/>
        <v>0</v>
      </c>
      <c r="V135" s="31">
        <f t="shared" si="83"/>
        <v>0</v>
      </c>
      <c r="W135" s="31">
        <v>0</v>
      </c>
      <c r="X135" s="31">
        <f t="shared" si="84"/>
        <v>0</v>
      </c>
      <c r="Y135" s="36">
        <f t="shared" si="85"/>
        <v>0</v>
      </c>
      <c r="AA135" s="69">
        <v>130</v>
      </c>
      <c r="AB135" s="31">
        <f t="shared" si="86"/>
        <v>0</v>
      </c>
      <c r="AC135" s="212">
        <f t="shared" si="78"/>
        <v>0</v>
      </c>
      <c r="AD135" s="99">
        <f t="shared" si="87"/>
        <v>0</v>
      </c>
      <c r="AE135" s="99">
        <f t="shared" si="88"/>
        <v>0</v>
      </c>
      <c r="AF135" s="197">
        <f t="shared" si="74"/>
        <v>0</v>
      </c>
      <c r="AG135" s="197">
        <f t="shared" si="75"/>
        <v>0</v>
      </c>
      <c r="AH135" s="197">
        <f t="shared" si="76"/>
        <v>0</v>
      </c>
      <c r="AI135" s="202">
        <f t="shared" si="77"/>
        <v>0</v>
      </c>
      <c r="AK135" s="69">
        <v>130</v>
      </c>
      <c r="AL135" s="31">
        <f t="shared" si="89"/>
        <v>0</v>
      </c>
      <c r="AM135" s="31">
        <f t="shared" si="90"/>
        <v>0</v>
      </c>
      <c r="AN135" s="31">
        <f t="shared" si="91"/>
        <v>0</v>
      </c>
      <c r="AO135" s="31">
        <f t="shared" si="92"/>
        <v>0</v>
      </c>
      <c r="AP135" s="31">
        <f t="shared" si="93"/>
        <v>0</v>
      </c>
      <c r="AQ135" s="197">
        <f t="shared" si="94"/>
        <v>0</v>
      </c>
      <c r="AR135" s="197">
        <f t="shared" si="94"/>
        <v>0</v>
      </c>
      <c r="AS135" s="197">
        <f t="shared" si="94"/>
        <v>0</v>
      </c>
      <c r="AT135" s="197">
        <f t="shared" si="79"/>
        <v>0</v>
      </c>
      <c r="AU135" s="31"/>
      <c r="AV135" s="31"/>
      <c r="AW135" s="31"/>
      <c r="AX135" s="31"/>
      <c r="AY135" s="74"/>
    </row>
    <row r="136" spans="3:51">
      <c r="C136" s="177" t="s">
        <v>11</v>
      </c>
      <c r="D136" s="4">
        <v>0.36</v>
      </c>
      <c r="E136" s="191" t="s">
        <v>197</v>
      </c>
      <c r="I136" s="53">
        <v>131</v>
      </c>
      <c r="J136" s="31">
        <f t="shared" si="97"/>
        <v>0</v>
      </c>
      <c r="K136" s="31">
        <f t="shared" si="98"/>
        <v>0</v>
      </c>
      <c r="L136" s="31">
        <f t="shared" si="99"/>
        <v>0</v>
      </c>
      <c r="M136" s="31">
        <f t="shared" si="100"/>
        <v>0</v>
      </c>
      <c r="N136" s="31">
        <f t="shared" si="80"/>
        <v>0</v>
      </c>
      <c r="O136" s="32">
        <f t="shared" si="81"/>
        <v>0</v>
      </c>
      <c r="P136" s="53">
        <v>131</v>
      </c>
      <c r="Q136" s="31">
        <f t="shared" si="95"/>
        <v>0</v>
      </c>
      <c r="R136" s="31">
        <f t="shared" si="101"/>
        <v>0</v>
      </c>
      <c r="S136" s="31">
        <f t="shared" si="102"/>
        <v>0</v>
      </c>
      <c r="T136" s="31">
        <f t="shared" si="82"/>
        <v>0</v>
      </c>
      <c r="U136" s="31">
        <f t="shared" si="96"/>
        <v>0</v>
      </c>
      <c r="V136" s="31">
        <f t="shared" si="83"/>
        <v>0</v>
      </c>
      <c r="W136" s="31">
        <v>0</v>
      </c>
      <c r="X136" s="31">
        <f t="shared" si="84"/>
        <v>0</v>
      </c>
      <c r="Y136" s="36">
        <f t="shared" si="85"/>
        <v>0</v>
      </c>
      <c r="AA136" s="69">
        <v>131</v>
      </c>
      <c r="AB136" s="31">
        <f t="shared" si="86"/>
        <v>0</v>
      </c>
      <c r="AC136" s="212">
        <f t="shared" si="78"/>
        <v>0</v>
      </c>
      <c r="AD136" s="99">
        <f t="shared" si="87"/>
        <v>0</v>
      </c>
      <c r="AE136" s="99">
        <f t="shared" si="88"/>
        <v>0</v>
      </c>
      <c r="AF136" s="197">
        <f t="shared" si="74"/>
        <v>0</v>
      </c>
      <c r="AG136" s="197">
        <f t="shared" si="75"/>
        <v>0</v>
      </c>
      <c r="AH136" s="197">
        <f t="shared" si="76"/>
        <v>0</v>
      </c>
      <c r="AI136" s="202">
        <f t="shared" si="77"/>
        <v>0</v>
      </c>
      <c r="AK136" s="69">
        <v>131</v>
      </c>
      <c r="AL136" s="31">
        <f t="shared" si="89"/>
        <v>0</v>
      </c>
      <c r="AM136" s="31">
        <f t="shared" si="90"/>
        <v>0</v>
      </c>
      <c r="AN136" s="31">
        <f t="shared" si="91"/>
        <v>0</v>
      </c>
      <c r="AO136" s="31">
        <f t="shared" si="92"/>
        <v>0</v>
      </c>
      <c r="AP136" s="31">
        <f t="shared" si="93"/>
        <v>0</v>
      </c>
      <c r="AQ136" s="197">
        <f t="shared" si="94"/>
        <v>0</v>
      </c>
      <c r="AR136" s="197">
        <f t="shared" si="94"/>
        <v>0</v>
      </c>
      <c r="AS136" s="197">
        <f t="shared" si="94"/>
        <v>0</v>
      </c>
      <c r="AT136" s="197">
        <f t="shared" si="79"/>
        <v>0</v>
      </c>
      <c r="AU136" s="31"/>
      <c r="AV136" s="31"/>
      <c r="AW136" s="31"/>
      <c r="AX136" s="31"/>
      <c r="AY136" s="74"/>
    </row>
    <row r="137" spans="3:51">
      <c r="C137" s="177" t="s">
        <v>12</v>
      </c>
      <c r="D137" s="4">
        <v>0.61</v>
      </c>
      <c r="E137" s="191" t="s">
        <v>196</v>
      </c>
      <c r="I137" s="53">
        <v>132</v>
      </c>
      <c r="J137" s="31">
        <f t="shared" si="97"/>
        <v>0</v>
      </c>
      <c r="K137" s="31">
        <f t="shared" si="98"/>
        <v>0</v>
      </c>
      <c r="L137" s="31">
        <f t="shared" si="99"/>
        <v>0</v>
      </c>
      <c r="M137" s="31">
        <f t="shared" si="100"/>
        <v>0</v>
      </c>
      <c r="N137" s="31">
        <f t="shared" si="80"/>
        <v>0</v>
      </c>
      <c r="O137" s="32">
        <f t="shared" si="81"/>
        <v>0</v>
      </c>
      <c r="P137" s="53">
        <v>132</v>
      </c>
      <c r="Q137" s="31">
        <f t="shared" si="95"/>
        <v>0</v>
      </c>
      <c r="R137" s="31">
        <f t="shared" si="101"/>
        <v>0</v>
      </c>
      <c r="S137" s="31">
        <f t="shared" si="102"/>
        <v>0</v>
      </c>
      <c r="T137" s="31">
        <f t="shared" si="82"/>
        <v>0</v>
      </c>
      <c r="U137" s="31">
        <f t="shared" si="96"/>
        <v>0</v>
      </c>
      <c r="V137" s="31">
        <f t="shared" si="83"/>
        <v>0</v>
      </c>
      <c r="W137" s="31">
        <v>0</v>
      </c>
      <c r="X137" s="31">
        <f t="shared" si="84"/>
        <v>0</v>
      </c>
      <c r="Y137" s="36">
        <f t="shared" si="85"/>
        <v>0</v>
      </c>
      <c r="AA137" s="69">
        <v>132</v>
      </c>
      <c r="AB137" s="31">
        <f t="shared" si="86"/>
        <v>0</v>
      </c>
      <c r="AC137" s="212">
        <f t="shared" si="78"/>
        <v>0</v>
      </c>
      <c r="AD137" s="99">
        <f t="shared" si="87"/>
        <v>0</v>
      </c>
      <c r="AE137" s="99">
        <f t="shared" si="88"/>
        <v>0</v>
      </c>
      <c r="AF137" s="197">
        <f t="shared" si="74"/>
        <v>0</v>
      </c>
      <c r="AG137" s="197">
        <f t="shared" si="75"/>
        <v>0</v>
      </c>
      <c r="AH137" s="197">
        <f t="shared" si="76"/>
        <v>0</v>
      </c>
      <c r="AI137" s="202">
        <f t="shared" si="77"/>
        <v>0</v>
      </c>
      <c r="AK137" s="69">
        <v>132</v>
      </c>
      <c r="AL137" s="31">
        <f t="shared" si="89"/>
        <v>0</v>
      </c>
      <c r="AM137" s="31">
        <f t="shared" si="90"/>
        <v>0</v>
      </c>
      <c r="AN137" s="31">
        <f t="shared" si="91"/>
        <v>0</v>
      </c>
      <c r="AO137" s="31">
        <f t="shared" si="92"/>
        <v>0</v>
      </c>
      <c r="AP137" s="31">
        <f t="shared" si="93"/>
        <v>0</v>
      </c>
      <c r="AQ137" s="197">
        <f t="shared" si="94"/>
        <v>0</v>
      </c>
      <c r="AR137" s="197">
        <f t="shared" si="94"/>
        <v>0</v>
      </c>
      <c r="AS137" s="197">
        <f t="shared" si="94"/>
        <v>0</v>
      </c>
      <c r="AT137" s="197">
        <f t="shared" si="79"/>
        <v>0</v>
      </c>
      <c r="AU137" s="31"/>
      <c r="AV137" s="31"/>
      <c r="AW137" s="31"/>
      <c r="AX137" s="31"/>
      <c r="AY137" s="74"/>
    </row>
    <row r="138" spans="3:51">
      <c r="C138" s="177" t="s">
        <v>13</v>
      </c>
      <c r="D138" s="4">
        <v>0.66</v>
      </c>
      <c r="E138" s="191" t="s">
        <v>196</v>
      </c>
      <c r="I138" s="53">
        <v>133</v>
      </c>
      <c r="J138" s="31">
        <f t="shared" si="97"/>
        <v>0</v>
      </c>
      <c r="K138" s="31">
        <f t="shared" si="98"/>
        <v>0</v>
      </c>
      <c r="L138" s="31">
        <f t="shared" si="99"/>
        <v>0</v>
      </c>
      <c r="M138" s="31">
        <f t="shared" si="100"/>
        <v>0</v>
      </c>
      <c r="N138" s="31">
        <f t="shared" si="80"/>
        <v>0</v>
      </c>
      <c r="O138" s="32">
        <f t="shared" si="81"/>
        <v>0</v>
      </c>
      <c r="P138" s="53">
        <v>133</v>
      </c>
      <c r="Q138" s="31">
        <f t="shared" si="95"/>
        <v>0</v>
      </c>
      <c r="R138" s="31">
        <f t="shared" si="101"/>
        <v>0</v>
      </c>
      <c r="S138" s="31">
        <f t="shared" si="102"/>
        <v>0</v>
      </c>
      <c r="T138" s="31">
        <f t="shared" si="82"/>
        <v>0</v>
      </c>
      <c r="U138" s="31">
        <f t="shared" si="96"/>
        <v>0</v>
      </c>
      <c r="V138" s="31">
        <f t="shared" si="83"/>
        <v>0</v>
      </c>
      <c r="W138" s="31">
        <v>0</v>
      </c>
      <c r="X138" s="31">
        <f t="shared" si="84"/>
        <v>0</v>
      </c>
      <c r="Y138" s="36">
        <f t="shared" si="85"/>
        <v>0</v>
      </c>
      <c r="AA138" s="69">
        <v>133</v>
      </c>
      <c r="AB138" s="31">
        <f t="shared" si="86"/>
        <v>0</v>
      </c>
      <c r="AC138" s="212">
        <f t="shared" si="78"/>
        <v>0</v>
      </c>
      <c r="AD138" s="99">
        <f t="shared" si="87"/>
        <v>0</v>
      </c>
      <c r="AE138" s="99">
        <f t="shared" si="88"/>
        <v>0</v>
      </c>
      <c r="AF138" s="197">
        <f t="shared" si="74"/>
        <v>0</v>
      </c>
      <c r="AG138" s="197">
        <f t="shared" si="75"/>
        <v>0</v>
      </c>
      <c r="AH138" s="197">
        <f t="shared" si="76"/>
        <v>0</v>
      </c>
      <c r="AI138" s="202">
        <f t="shared" si="77"/>
        <v>0</v>
      </c>
      <c r="AK138" s="69">
        <v>133</v>
      </c>
      <c r="AL138" s="31">
        <f t="shared" si="89"/>
        <v>0</v>
      </c>
      <c r="AM138" s="31">
        <f t="shared" si="90"/>
        <v>0</v>
      </c>
      <c r="AN138" s="31">
        <f t="shared" si="91"/>
        <v>0</v>
      </c>
      <c r="AO138" s="31">
        <f t="shared" si="92"/>
        <v>0</v>
      </c>
      <c r="AP138" s="31">
        <f t="shared" si="93"/>
        <v>0</v>
      </c>
      <c r="AQ138" s="197">
        <f t="shared" si="94"/>
        <v>0</v>
      </c>
      <c r="AR138" s="197">
        <f t="shared" si="94"/>
        <v>0</v>
      </c>
      <c r="AS138" s="197">
        <f t="shared" si="94"/>
        <v>0</v>
      </c>
      <c r="AT138" s="197">
        <f t="shared" si="79"/>
        <v>0</v>
      </c>
      <c r="AU138" s="31"/>
      <c r="AV138" s="31"/>
      <c r="AW138" s="31"/>
      <c r="AX138" s="31"/>
      <c r="AY138" s="74"/>
    </row>
    <row r="139" spans="3:51">
      <c r="C139" s="178" t="s">
        <v>14</v>
      </c>
      <c r="D139" s="136">
        <v>0.47</v>
      </c>
      <c r="E139" s="191" t="s">
        <v>196</v>
      </c>
      <c r="I139" s="53">
        <v>134</v>
      </c>
      <c r="J139" s="31">
        <f t="shared" si="97"/>
        <v>0</v>
      </c>
      <c r="K139" s="31">
        <f t="shared" si="98"/>
        <v>0</v>
      </c>
      <c r="L139" s="31">
        <f t="shared" si="99"/>
        <v>0</v>
      </c>
      <c r="M139" s="31">
        <f t="shared" si="100"/>
        <v>0</v>
      </c>
      <c r="N139" s="31">
        <f t="shared" si="80"/>
        <v>0</v>
      </c>
      <c r="O139" s="32">
        <f t="shared" si="81"/>
        <v>0</v>
      </c>
      <c r="P139" s="53">
        <v>134</v>
      </c>
      <c r="Q139" s="31">
        <f t="shared" si="95"/>
        <v>0</v>
      </c>
      <c r="R139" s="31">
        <f t="shared" si="101"/>
        <v>0</v>
      </c>
      <c r="S139" s="31">
        <f t="shared" si="102"/>
        <v>0</v>
      </c>
      <c r="T139" s="31">
        <f t="shared" si="82"/>
        <v>0</v>
      </c>
      <c r="U139" s="31">
        <f t="shared" si="96"/>
        <v>0</v>
      </c>
      <c r="V139" s="31">
        <f t="shared" si="83"/>
        <v>0</v>
      </c>
      <c r="W139" s="31">
        <v>0</v>
      </c>
      <c r="X139" s="31">
        <f t="shared" si="84"/>
        <v>0</v>
      </c>
      <c r="Y139" s="36">
        <f t="shared" si="85"/>
        <v>0</v>
      </c>
      <c r="AA139" s="69">
        <v>134</v>
      </c>
      <c r="AB139" s="31">
        <f t="shared" si="86"/>
        <v>0</v>
      </c>
      <c r="AC139" s="212">
        <f t="shared" si="78"/>
        <v>0</v>
      </c>
      <c r="AD139" s="99">
        <f t="shared" si="87"/>
        <v>0</v>
      </c>
      <c r="AE139" s="99">
        <f t="shared" si="88"/>
        <v>0</v>
      </c>
      <c r="AF139" s="197">
        <f t="shared" si="74"/>
        <v>0</v>
      </c>
      <c r="AG139" s="197">
        <f t="shared" si="75"/>
        <v>0</v>
      </c>
      <c r="AH139" s="197">
        <f t="shared" si="76"/>
        <v>0</v>
      </c>
      <c r="AI139" s="202">
        <f t="shared" si="77"/>
        <v>0</v>
      </c>
      <c r="AK139" s="69">
        <v>134</v>
      </c>
      <c r="AL139" s="31">
        <f t="shared" si="89"/>
        <v>0</v>
      </c>
      <c r="AM139" s="31">
        <f t="shared" si="90"/>
        <v>0</v>
      </c>
      <c r="AN139" s="31">
        <f t="shared" si="91"/>
        <v>0</v>
      </c>
      <c r="AO139" s="31">
        <f t="shared" si="92"/>
        <v>0</v>
      </c>
      <c r="AP139" s="31">
        <f t="shared" si="93"/>
        <v>0</v>
      </c>
      <c r="AQ139" s="197">
        <f t="shared" si="94"/>
        <v>0</v>
      </c>
      <c r="AR139" s="197">
        <f t="shared" si="94"/>
        <v>0</v>
      </c>
      <c r="AS139" s="197">
        <f t="shared" si="94"/>
        <v>0</v>
      </c>
      <c r="AT139" s="197">
        <f t="shared" si="79"/>
        <v>0</v>
      </c>
      <c r="AU139" s="31"/>
      <c r="AV139" s="31"/>
      <c r="AW139" s="31"/>
      <c r="AX139" s="31"/>
      <c r="AY139" s="74"/>
    </row>
    <row r="140" spans="3:51">
      <c r="C140" s="177" t="s">
        <v>15</v>
      </c>
      <c r="D140" s="4">
        <v>0.67</v>
      </c>
      <c r="E140" s="191" t="s">
        <v>196</v>
      </c>
      <c r="I140" s="53">
        <v>135</v>
      </c>
      <c r="J140" s="31">
        <f t="shared" si="97"/>
        <v>0</v>
      </c>
      <c r="K140" s="31">
        <f t="shared" si="98"/>
        <v>0</v>
      </c>
      <c r="L140" s="31">
        <f t="shared" si="99"/>
        <v>0</v>
      </c>
      <c r="M140" s="31">
        <f t="shared" si="100"/>
        <v>0</v>
      </c>
      <c r="N140" s="31">
        <f t="shared" si="80"/>
        <v>0</v>
      </c>
      <c r="O140" s="32">
        <f t="shared" si="81"/>
        <v>0</v>
      </c>
      <c r="P140" s="53">
        <v>135</v>
      </c>
      <c r="Q140" s="31">
        <f t="shared" si="95"/>
        <v>0</v>
      </c>
      <c r="R140" s="31">
        <f t="shared" si="101"/>
        <v>0</v>
      </c>
      <c r="S140" s="31">
        <f t="shared" si="102"/>
        <v>0</v>
      </c>
      <c r="T140" s="31">
        <f t="shared" si="82"/>
        <v>0</v>
      </c>
      <c r="U140" s="31">
        <f t="shared" si="96"/>
        <v>0</v>
      </c>
      <c r="V140" s="31">
        <f t="shared" si="83"/>
        <v>0</v>
      </c>
      <c r="W140" s="31">
        <v>0</v>
      </c>
      <c r="X140" s="31">
        <f t="shared" si="84"/>
        <v>0</v>
      </c>
      <c r="Y140" s="36">
        <f t="shared" si="85"/>
        <v>0</v>
      </c>
      <c r="AA140" s="69">
        <v>135</v>
      </c>
      <c r="AB140" s="31">
        <f t="shared" si="86"/>
        <v>0</v>
      </c>
      <c r="AC140" s="212">
        <f t="shared" si="78"/>
        <v>0</v>
      </c>
      <c r="AD140" s="99">
        <f t="shared" si="87"/>
        <v>0</v>
      </c>
      <c r="AE140" s="99">
        <f t="shared" si="88"/>
        <v>0</v>
      </c>
      <c r="AF140" s="197">
        <f t="shared" si="74"/>
        <v>0</v>
      </c>
      <c r="AG140" s="197">
        <f t="shared" si="75"/>
        <v>0</v>
      </c>
      <c r="AH140" s="197">
        <f t="shared" si="76"/>
        <v>0</v>
      </c>
      <c r="AI140" s="202">
        <f t="shared" si="77"/>
        <v>0</v>
      </c>
      <c r="AK140" s="69">
        <v>135</v>
      </c>
      <c r="AL140" s="31">
        <f t="shared" si="89"/>
        <v>0</v>
      </c>
      <c r="AM140" s="31">
        <f t="shared" si="90"/>
        <v>0</v>
      </c>
      <c r="AN140" s="31">
        <f t="shared" si="91"/>
        <v>0</v>
      </c>
      <c r="AO140" s="31">
        <f t="shared" si="92"/>
        <v>0</v>
      </c>
      <c r="AP140" s="31">
        <f t="shared" si="93"/>
        <v>0</v>
      </c>
      <c r="AQ140" s="197">
        <f t="shared" si="94"/>
        <v>0</v>
      </c>
      <c r="AR140" s="197">
        <f t="shared" si="94"/>
        <v>0</v>
      </c>
      <c r="AS140" s="197">
        <f t="shared" si="94"/>
        <v>0</v>
      </c>
      <c r="AT140" s="197">
        <f t="shared" si="79"/>
        <v>0</v>
      </c>
      <c r="AU140" s="31"/>
      <c r="AV140" s="31"/>
      <c r="AW140" s="31"/>
      <c r="AX140" s="31"/>
      <c r="AY140" s="74"/>
    </row>
    <row r="141" spans="3:51">
      <c r="C141" s="177" t="s">
        <v>16</v>
      </c>
      <c r="D141" s="4">
        <v>0.7</v>
      </c>
      <c r="E141" s="191" t="s">
        <v>196</v>
      </c>
      <c r="I141" s="53">
        <v>136</v>
      </c>
      <c r="J141" s="31">
        <f t="shared" si="97"/>
        <v>0</v>
      </c>
      <c r="K141" s="31">
        <f t="shared" si="98"/>
        <v>0</v>
      </c>
      <c r="L141" s="31">
        <f t="shared" si="99"/>
        <v>0</v>
      </c>
      <c r="M141" s="31">
        <f t="shared" si="100"/>
        <v>0</v>
      </c>
      <c r="N141" s="31">
        <f t="shared" si="80"/>
        <v>0</v>
      </c>
      <c r="O141" s="32">
        <f t="shared" si="81"/>
        <v>0</v>
      </c>
      <c r="P141" s="53">
        <v>136</v>
      </c>
      <c r="Q141" s="31">
        <f t="shared" si="95"/>
        <v>0</v>
      </c>
      <c r="R141" s="31">
        <f t="shared" si="101"/>
        <v>0</v>
      </c>
      <c r="S141" s="31">
        <f t="shared" si="102"/>
        <v>0</v>
      </c>
      <c r="T141" s="31">
        <f t="shared" si="82"/>
        <v>0</v>
      </c>
      <c r="U141" s="31">
        <f t="shared" si="96"/>
        <v>0</v>
      </c>
      <c r="V141" s="31">
        <f t="shared" si="83"/>
        <v>0</v>
      </c>
      <c r="W141" s="31">
        <v>0</v>
      </c>
      <c r="X141" s="31">
        <f t="shared" si="84"/>
        <v>0</v>
      </c>
      <c r="Y141" s="36">
        <f t="shared" si="85"/>
        <v>0</v>
      </c>
      <c r="AA141" s="69">
        <v>136</v>
      </c>
      <c r="AB141" s="31">
        <f t="shared" si="86"/>
        <v>0</v>
      </c>
      <c r="AC141" s="212">
        <f t="shared" si="78"/>
        <v>0</v>
      </c>
      <c r="AD141" s="99">
        <f t="shared" si="87"/>
        <v>0</v>
      </c>
      <c r="AE141" s="99">
        <f t="shared" si="88"/>
        <v>0</v>
      </c>
      <c r="AF141" s="197">
        <f t="shared" si="74"/>
        <v>0</v>
      </c>
      <c r="AG141" s="197">
        <f t="shared" si="75"/>
        <v>0</v>
      </c>
      <c r="AH141" s="197">
        <f t="shared" si="76"/>
        <v>0</v>
      </c>
      <c r="AI141" s="202">
        <f t="shared" si="77"/>
        <v>0</v>
      </c>
      <c r="AK141" s="69">
        <v>136</v>
      </c>
      <c r="AL141" s="31">
        <f t="shared" si="89"/>
        <v>0</v>
      </c>
      <c r="AM141" s="31">
        <f t="shared" si="90"/>
        <v>0</v>
      </c>
      <c r="AN141" s="31">
        <f t="shared" si="91"/>
        <v>0</v>
      </c>
      <c r="AO141" s="31">
        <f t="shared" si="92"/>
        <v>0</v>
      </c>
      <c r="AP141" s="31">
        <f t="shared" si="93"/>
        <v>0</v>
      </c>
      <c r="AQ141" s="197">
        <f t="shared" si="94"/>
        <v>0</v>
      </c>
      <c r="AR141" s="197">
        <f t="shared" si="94"/>
        <v>0</v>
      </c>
      <c r="AS141" s="197">
        <f t="shared" si="94"/>
        <v>0</v>
      </c>
      <c r="AT141" s="197">
        <f t="shared" si="79"/>
        <v>0</v>
      </c>
      <c r="AU141" s="31"/>
      <c r="AV141" s="31"/>
      <c r="AW141" s="31"/>
      <c r="AX141" s="31"/>
      <c r="AY141" s="74"/>
    </row>
    <row r="142" spans="3:51">
      <c r="C142" s="177" t="s">
        <v>17</v>
      </c>
      <c r="D142" s="4">
        <v>0.54</v>
      </c>
      <c r="E142" s="191" t="s">
        <v>196</v>
      </c>
      <c r="I142" s="53">
        <v>137</v>
      </c>
      <c r="J142" s="31">
        <f t="shared" si="97"/>
        <v>0</v>
      </c>
      <c r="K142" s="31">
        <f t="shared" si="98"/>
        <v>0</v>
      </c>
      <c r="L142" s="31">
        <f t="shared" si="99"/>
        <v>0</v>
      </c>
      <c r="M142" s="31">
        <f t="shared" si="100"/>
        <v>0</v>
      </c>
      <c r="N142" s="31">
        <f t="shared" si="80"/>
        <v>0</v>
      </c>
      <c r="O142" s="32">
        <f t="shared" si="81"/>
        <v>0</v>
      </c>
      <c r="P142" s="53">
        <v>137</v>
      </c>
      <c r="Q142" s="31">
        <f t="shared" si="95"/>
        <v>0</v>
      </c>
      <c r="R142" s="31">
        <f t="shared" si="101"/>
        <v>0</v>
      </c>
      <c r="S142" s="31">
        <f t="shared" si="102"/>
        <v>0</v>
      </c>
      <c r="T142" s="31">
        <f t="shared" si="82"/>
        <v>0</v>
      </c>
      <c r="U142" s="31">
        <f t="shared" si="96"/>
        <v>0</v>
      </c>
      <c r="V142" s="31">
        <f t="shared" si="83"/>
        <v>0</v>
      </c>
      <c r="W142" s="31">
        <v>0</v>
      </c>
      <c r="X142" s="31">
        <f t="shared" si="84"/>
        <v>0</v>
      </c>
      <c r="Y142" s="36">
        <f t="shared" si="85"/>
        <v>0</v>
      </c>
      <c r="AA142" s="69">
        <v>137</v>
      </c>
      <c r="AB142" s="31">
        <f t="shared" si="86"/>
        <v>0</v>
      </c>
      <c r="AC142" s="212">
        <f t="shared" si="78"/>
        <v>0</v>
      </c>
      <c r="AD142" s="99">
        <f t="shared" si="87"/>
        <v>0</v>
      </c>
      <c r="AE142" s="99">
        <f t="shared" si="88"/>
        <v>0</v>
      </c>
      <c r="AF142" s="197">
        <f t="shared" si="74"/>
        <v>0</v>
      </c>
      <c r="AG142" s="197">
        <f t="shared" si="75"/>
        <v>0</v>
      </c>
      <c r="AH142" s="197">
        <f t="shared" si="76"/>
        <v>0</v>
      </c>
      <c r="AI142" s="202">
        <f t="shared" si="77"/>
        <v>0</v>
      </c>
      <c r="AK142" s="69">
        <v>137</v>
      </c>
      <c r="AL142" s="31">
        <f t="shared" si="89"/>
        <v>0</v>
      </c>
      <c r="AM142" s="31">
        <f t="shared" si="90"/>
        <v>0</v>
      </c>
      <c r="AN142" s="31">
        <f t="shared" si="91"/>
        <v>0</v>
      </c>
      <c r="AO142" s="31">
        <f t="shared" si="92"/>
        <v>0</v>
      </c>
      <c r="AP142" s="31">
        <f t="shared" si="93"/>
        <v>0</v>
      </c>
      <c r="AQ142" s="197">
        <f t="shared" si="94"/>
        <v>0</v>
      </c>
      <c r="AR142" s="197">
        <f t="shared" si="94"/>
        <v>0</v>
      </c>
      <c r="AS142" s="197">
        <f t="shared" si="94"/>
        <v>0</v>
      </c>
      <c r="AT142" s="197">
        <f t="shared" si="79"/>
        <v>0</v>
      </c>
      <c r="AU142" s="31"/>
      <c r="AV142" s="31"/>
      <c r="AW142" s="31"/>
      <c r="AX142" s="31"/>
      <c r="AY142" s="74"/>
    </row>
    <row r="143" spans="3:51">
      <c r="C143" s="177" t="s">
        <v>18</v>
      </c>
      <c r="D143" s="4">
        <v>0.65</v>
      </c>
      <c r="E143" s="191" t="s">
        <v>196</v>
      </c>
      <c r="I143" s="53">
        <v>138</v>
      </c>
      <c r="J143" s="31">
        <f t="shared" si="97"/>
        <v>0</v>
      </c>
      <c r="K143" s="31">
        <f t="shared" si="98"/>
        <v>0</v>
      </c>
      <c r="L143" s="31">
        <f t="shared" si="99"/>
        <v>0</v>
      </c>
      <c r="M143" s="31">
        <f t="shared" si="100"/>
        <v>0</v>
      </c>
      <c r="N143" s="31">
        <f t="shared" si="80"/>
        <v>0</v>
      </c>
      <c r="O143" s="32">
        <f t="shared" si="81"/>
        <v>0</v>
      </c>
      <c r="P143" s="53">
        <v>138</v>
      </c>
      <c r="Q143" s="31">
        <f t="shared" si="95"/>
        <v>0</v>
      </c>
      <c r="R143" s="31">
        <f t="shared" si="101"/>
        <v>0</v>
      </c>
      <c r="S143" s="31">
        <f t="shared" si="102"/>
        <v>0</v>
      </c>
      <c r="T143" s="31">
        <f t="shared" si="82"/>
        <v>0</v>
      </c>
      <c r="U143" s="31">
        <f t="shared" si="96"/>
        <v>0</v>
      </c>
      <c r="V143" s="31">
        <f t="shared" si="83"/>
        <v>0</v>
      </c>
      <c r="W143" s="31">
        <v>0</v>
      </c>
      <c r="X143" s="31">
        <f t="shared" si="84"/>
        <v>0</v>
      </c>
      <c r="Y143" s="36">
        <f t="shared" si="85"/>
        <v>0</v>
      </c>
      <c r="AA143" s="69">
        <v>138</v>
      </c>
      <c r="AB143" s="31">
        <f t="shared" si="86"/>
        <v>0</v>
      </c>
      <c r="AC143" s="212">
        <f t="shared" si="78"/>
        <v>0</v>
      </c>
      <c r="AD143" s="99">
        <f t="shared" si="87"/>
        <v>0</v>
      </c>
      <c r="AE143" s="99">
        <f t="shared" si="88"/>
        <v>0</v>
      </c>
      <c r="AF143" s="197">
        <f t="shared" si="74"/>
        <v>0</v>
      </c>
      <c r="AG143" s="197">
        <f t="shared" si="75"/>
        <v>0</v>
      </c>
      <c r="AH143" s="197">
        <f t="shared" si="76"/>
        <v>0</v>
      </c>
      <c r="AI143" s="202">
        <f t="shared" si="77"/>
        <v>0</v>
      </c>
      <c r="AK143" s="69">
        <v>138</v>
      </c>
      <c r="AL143" s="31">
        <f t="shared" si="89"/>
        <v>0</v>
      </c>
      <c r="AM143" s="31">
        <f t="shared" si="90"/>
        <v>0</v>
      </c>
      <c r="AN143" s="31">
        <f t="shared" si="91"/>
        <v>0</v>
      </c>
      <c r="AO143" s="31">
        <f t="shared" si="92"/>
        <v>0</v>
      </c>
      <c r="AP143" s="31">
        <f t="shared" si="93"/>
        <v>0</v>
      </c>
      <c r="AQ143" s="197">
        <f t="shared" si="94"/>
        <v>0</v>
      </c>
      <c r="AR143" s="197">
        <f t="shared" si="94"/>
        <v>0</v>
      </c>
      <c r="AS143" s="197">
        <f t="shared" si="94"/>
        <v>0</v>
      </c>
      <c r="AT143" s="197">
        <f t="shared" si="79"/>
        <v>0</v>
      </c>
      <c r="AU143" s="31"/>
      <c r="AV143" s="31"/>
      <c r="AW143" s="31"/>
      <c r="AX143" s="31"/>
      <c r="AY143" s="74"/>
    </row>
    <row r="144" spans="3:51">
      <c r="C144" s="177" t="s">
        <v>19</v>
      </c>
      <c r="D144" s="4">
        <v>0.56000000000000005</v>
      </c>
      <c r="E144" s="191" t="s">
        <v>196</v>
      </c>
      <c r="I144" s="53">
        <v>139</v>
      </c>
      <c r="J144" s="31">
        <f t="shared" si="97"/>
        <v>0</v>
      </c>
      <c r="K144" s="31">
        <f t="shared" si="98"/>
        <v>0</v>
      </c>
      <c r="L144" s="31">
        <f t="shared" si="99"/>
        <v>0</v>
      </c>
      <c r="M144" s="31">
        <f t="shared" si="100"/>
        <v>0</v>
      </c>
      <c r="N144" s="31">
        <f t="shared" si="80"/>
        <v>0</v>
      </c>
      <c r="O144" s="32">
        <f t="shared" si="81"/>
        <v>0</v>
      </c>
      <c r="P144" s="53">
        <v>139</v>
      </c>
      <c r="Q144" s="31">
        <f t="shared" si="95"/>
        <v>0</v>
      </c>
      <c r="R144" s="31">
        <f t="shared" si="101"/>
        <v>0</v>
      </c>
      <c r="S144" s="31">
        <f t="shared" si="102"/>
        <v>0</v>
      </c>
      <c r="T144" s="31">
        <f t="shared" si="82"/>
        <v>0</v>
      </c>
      <c r="U144" s="31">
        <f t="shared" si="96"/>
        <v>0</v>
      </c>
      <c r="V144" s="31">
        <f t="shared" si="83"/>
        <v>0</v>
      </c>
      <c r="W144" s="31">
        <v>0</v>
      </c>
      <c r="X144" s="31">
        <f t="shared" si="84"/>
        <v>0</v>
      </c>
      <c r="Y144" s="36">
        <f t="shared" si="85"/>
        <v>0</v>
      </c>
      <c r="AA144" s="69">
        <v>139</v>
      </c>
      <c r="AB144" s="31">
        <f t="shared" si="86"/>
        <v>0</v>
      </c>
      <c r="AC144" s="212">
        <f t="shared" si="78"/>
        <v>0</v>
      </c>
      <c r="AD144" s="99">
        <f t="shared" si="87"/>
        <v>0</v>
      </c>
      <c r="AE144" s="99">
        <f t="shared" si="88"/>
        <v>0</v>
      </c>
      <c r="AF144" s="197">
        <f t="shared" si="74"/>
        <v>0</v>
      </c>
      <c r="AG144" s="197">
        <f t="shared" si="75"/>
        <v>0</v>
      </c>
      <c r="AH144" s="197">
        <f t="shared" si="76"/>
        <v>0</v>
      </c>
      <c r="AI144" s="202">
        <f t="shared" si="77"/>
        <v>0</v>
      </c>
      <c r="AK144" s="69">
        <v>139</v>
      </c>
      <c r="AL144" s="31">
        <f t="shared" si="89"/>
        <v>0</v>
      </c>
      <c r="AM144" s="31">
        <f t="shared" si="90"/>
        <v>0</v>
      </c>
      <c r="AN144" s="31">
        <f t="shared" si="91"/>
        <v>0</v>
      </c>
      <c r="AO144" s="31">
        <f t="shared" si="92"/>
        <v>0</v>
      </c>
      <c r="AP144" s="31">
        <f t="shared" si="93"/>
        <v>0</v>
      </c>
      <c r="AQ144" s="197">
        <f t="shared" si="94"/>
        <v>0</v>
      </c>
      <c r="AR144" s="197">
        <f t="shared" si="94"/>
        <v>0</v>
      </c>
      <c r="AS144" s="197">
        <f t="shared" si="94"/>
        <v>0</v>
      </c>
      <c r="AT144" s="197">
        <f t="shared" si="79"/>
        <v>0</v>
      </c>
      <c r="AU144" s="31"/>
      <c r="AV144" s="31"/>
      <c r="AW144" s="31"/>
      <c r="AX144" s="31"/>
      <c r="AY144" s="74"/>
    </row>
    <row r="145" spans="3:51">
      <c r="C145" s="177" t="s">
        <v>20</v>
      </c>
      <c r="D145" s="4">
        <v>0.57999999999999996</v>
      </c>
      <c r="E145" s="191" t="s">
        <v>196</v>
      </c>
      <c r="I145" s="53">
        <v>140</v>
      </c>
      <c r="J145" s="31">
        <f t="shared" si="97"/>
        <v>0</v>
      </c>
      <c r="K145" s="31">
        <f t="shared" si="98"/>
        <v>0</v>
      </c>
      <c r="L145" s="31">
        <f t="shared" si="99"/>
        <v>0</v>
      </c>
      <c r="M145" s="31">
        <f t="shared" si="100"/>
        <v>0</v>
      </c>
      <c r="N145" s="31">
        <f t="shared" si="80"/>
        <v>0</v>
      </c>
      <c r="O145" s="32">
        <f t="shared" si="81"/>
        <v>0</v>
      </c>
      <c r="P145" s="53">
        <v>140</v>
      </c>
      <c r="Q145" s="31">
        <f t="shared" si="95"/>
        <v>0</v>
      </c>
      <c r="R145" s="31">
        <f t="shared" si="101"/>
        <v>0</v>
      </c>
      <c r="S145" s="31">
        <f t="shared" si="102"/>
        <v>0</v>
      </c>
      <c r="T145" s="31">
        <f t="shared" si="82"/>
        <v>0</v>
      </c>
      <c r="U145" s="31">
        <f t="shared" si="96"/>
        <v>0</v>
      </c>
      <c r="V145" s="31">
        <f t="shared" si="83"/>
        <v>0</v>
      </c>
      <c r="W145" s="31">
        <v>0</v>
      </c>
      <c r="X145" s="31">
        <f t="shared" si="84"/>
        <v>0</v>
      </c>
      <c r="Y145" s="36">
        <f t="shared" si="85"/>
        <v>0</v>
      </c>
      <c r="AA145" s="69">
        <v>140</v>
      </c>
      <c r="AB145" s="31">
        <f t="shared" si="86"/>
        <v>0</v>
      </c>
      <c r="AC145" s="212">
        <f t="shared" si="78"/>
        <v>0</v>
      </c>
      <c r="AD145" s="99">
        <f t="shared" si="87"/>
        <v>0</v>
      </c>
      <c r="AE145" s="99">
        <f t="shared" si="88"/>
        <v>0</v>
      </c>
      <c r="AF145" s="197">
        <f t="shared" si="74"/>
        <v>0</v>
      </c>
      <c r="AG145" s="197">
        <f t="shared" si="75"/>
        <v>0</v>
      </c>
      <c r="AH145" s="197">
        <f t="shared" si="76"/>
        <v>0</v>
      </c>
      <c r="AI145" s="202">
        <f t="shared" si="77"/>
        <v>0</v>
      </c>
      <c r="AK145" s="69">
        <v>140</v>
      </c>
      <c r="AL145" s="31">
        <f t="shared" si="89"/>
        <v>0</v>
      </c>
      <c r="AM145" s="31">
        <f t="shared" si="90"/>
        <v>0</v>
      </c>
      <c r="AN145" s="31">
        <f t="shared" si="91"/>
        <v>0</v>
      </c>
      <c r="AO145" s="31">
        <f t="shared" si="92"/>
        <v>0</v>
      </c>
      <c r="AP145" s="31">
        <f t="shared" si="93"/>
        <v>0</v>
      </c>
      <c r="AQ145" s="197">
        <f t="shared" si="94"/>
        <v>0</v>
      </c>
      <c r="AR145" s="197">
        <f t="shared" si="94"/>
        <v>0</v>
      </c>
      <c r="AS145" s="197">
        <f t="shared" si="94"/>
        <v>0</v>
      </c>
      <c r="AT145" s="197">
        <f t="shared" si="79"/>
        <v>0</v>
      </c>
      <c r="AU145" s="31"/>
      <c r="AV145" s="31"/>
      <c r="AW145" s="31"/>
      <c r="AX145" s="31"/>
      <c r="AY145" s="74"/>
    </row>
    <row r="146" spans="3:51">
      <c r="C146" s="177" t="s">
        <v>21</v>
      </c>
      <c r="D146" s="4">
        <v>0.64</v>
      </c>
      <c r="E146" s="191" t="s">
        <v>196</v>
      </c>
      <c r="I146" s="53">
        <v>141</v>
      </c>
      <c r="J146" s="31">
        <f t="shared" si="97"/>
        <v>0</v>
      </c>
      <c r="K146" s="31">
        <f t="shared" si="98"/>
        <v>0</v>
      </c>
      <c r="L146" s="31">
        <f t="shared" si="99"/>
        <v>0</v>
      </c>
      <c r="M146" s="31">
        <f t="shared" si="100"/>
        <v>0</v>
      </c>
      <c r="N146" s="31">
        <f t="shared" si="80"/>
        <v>0</v>
      </c>
      <c r="O146" s="32">
        <f t="shared" si="81"/>
        <v>0</v>
      </c>
      <c r="P146" s="53">
        <v>141</v>
      </c>
      <c r="Q146" s="31">
        <f t="shared" si="95"/>
        <v>0</v>
      </c>
      <c r="R146" s="31">
        <f t="shared" si="101"/>
        <v>0</v>
      </c>
      <c r="S146" s="31">
        <f t="shared" si="102"/>
        <v>0</v>
      </c>
      <c r="T146" s="31">
        <f t="shared" si="82"/>
        <v>0</v>
      </c>
      <c r="U146" s="31">
        <f t="shared" si="96"/>
        <v>0</v>
      </c>
      <c r="V146" s="31">
        <f t="shared" si="83"/>
        <v>0</v>
      </c>
      <c r="W146" s="31">
        <v>0</v>
      </c>
      <c r="X146" s="31">
        <f t="shared" si="84"/>
        <v>0</v>
      </c>
      <c r="Y146" s="36">
        <f t="shared" si="85"/>
        <v>0</v>
      </c>
      <c r="AA146" s="69">
        <v>141</v>
      </c>
      <c r="AB146" s="31">
        <f t="shared" si="86"/>
        <v>0</v>
      </c>
      <c r="AC146" s="212">
        <f t="shared" si="78"/>
        <v>0</v>
      </c>
      <c r="AD146" s="99">
        <f t="shared" si="87"/>
        <v>0</v>
      </c>
      <c r="AE146" s="99">
        <f t="shared" si="88"/>
        <v>0</v>
      </c>
      <c r="AF146" s="197">
        <f t="shared" si="74"/>
        <v>0</v>
      </c>
      <c r="AG146" s="197">
        <f t="shared" si="75"/>
        <v>0</v>
      </c>
      <c r="AH146" s="197">
        <f t="shared" si="76"/>
        <v>0</v>
      </c>
      <c r="AI146" s="202">
        <f t="shared" si="77"/>
        <v>0</v>
      </c>
      <c r="AK146" s="69">
        <v>141</v>
      </c>
      <c r="AL146" s="31">
        <f t="shared" si="89"/>
        <v>0</v>
      </c>
      <c r="AM146" s="31">
        <f t="shared" si="90"/>
        <v>0</v>
      </c>
      <c r="AN146" s="31">
        <f t="shared" si="91"/>
        <v>0</v>
      </c>
      <c r="AO146" s="31">
        <f t="shared" si="92"/>
        <v>0</v>
      </c>
      <c r="AP146" s="31">
        <f t="shared" si="93"/>
        <v>0</v>
      </c>
      <c r="AQ146" s="197">
        <f t="shared" si="94"/>
        <v>0</v>
      </c>
      <c r="AR146" s="197">
        <f t="shared" si="94"/>
        <v>0</v>
      </c>
      <c r="AS146" s="197">
        <f t="shared" si="94"/>
        <v>0</v>
      </c>
      <c r="AT146" s="197">
        <f t="shared" si="79"/>
        <v>0</v>
      </c>
      <c r="AU146" s="31"/>
      <c r="AV146" s="31"/>
      <c r="AW146" s="31"/>
      <c r="AX146" s="31"/>
      <c r="AY146" s="74"/>
    </row>
    <row r="147" spans="3:51">
      <c r="C147" s="177" t="s">
        <v>22</v>
      </c>
      <c r="D147" s="4">
        <v>0.73</v>
      </c>
      <c r="E147" s="191" t="s">
        <v>196</v>
      </c>
      <c r="I147" s="53">
        <v>142</v>
      </c>
      <c r="J147" s="31">
        <f t="shared" si="97"/>
        <v>0</v>
      </c>
      <c r="K147" s="31">
        <f t="shared" si="98"/>
        <v>0</v>
      </c>
      <c r="L147" s="31">
        <f t="shared" si="99"/>
        <v>0</v>
      </c>
      <c r="M147" s="31">
        <f t="shared" si="100"/>
        <v>0</v>
      </c>
      <c r="N147" s="31">
        <f t="shared" si="80"/>
        <v>0</v>
      </c>
      <c r="O147" s="32">
        <f t="shared" si="81"/>
        <v>0</v>
      </c>
      <c r="P147" s="53">
        <v>142</v>
      </c>
      <c r="Q147" s="31">
        <f t="shared" si="95"/>
        <v>0</v>
      </c>
      <c r="R147" s="31">
        <f t="shared" si="101"/>
        <v>0</v>
      </c>
      <c r="S147" s="31">
        <f t="shared" si="102"/>
        <v>0</v>
      </c>
      <c r="T147" s="31">
        <f t="shared" si="82"/>
        <v>0</v>
      </c>
      <c r="U147" s="31">
        <f t="shared" si="96"/>
        <v>0</v>
      </c>
      <c r="V147" s="31">
        <f t="shared" si="83"/>
        <v>0</v>
      </c>
      <c r="W147" s="31">
        <v>0</v>
      </c>
      <c r="X147" s="31">
        <f t="shared" si="84"/>
        <v>0</v>
      </c>
      <c r="Y147" s="36">
        <f t="shared" si="85"/>
        <v>0</v>
      </c>
      <c r="AA147" s="69">
        <v>142</v>
      </c>
      <c r="AB147" s="31">
        <f t="shared" si="86"/>
        <v>0</v>
      </c>
      <c r="AC147" s="212">
        <f t="shared" si="78"/>
        <v>0</v>
      </c>
      <c r="AD147" s="99">
        <f t="shared" si="87"/>
        <v>0</v>
      </c>
      <c r="AE147" s="99">
        <f t="shared" si="88"/>
        <v>0</v>
      </c>
      <c r="AF147" s="197">
        <f t="shared" si="74"/>
        <v>0</v>
      </c>
      <c r="AG147" s="197">
        <f t="shared" si="75"/>
        <v>0</v>
      </c>
      <c r="AH147" s="197">
        <f t="shared" si="76"/>
        <v>0</v>
      </c>
      <c r="AI147" s="202">
        <f t="shared" si="77"/>
        <v>0</v>
      </c>
      <c r="AK147" s="69">
        <v>142</v>
      </c>
      <c r="AL147" s="31">
        <f t="shared" si="89"/>
        <v>0</v>
      </c>
      <c r="AM147" s="31">
        <f t="shared" si="90"/>
        <v>0</v>
      </c>
      <c r="AN147" s="31">
        <f t="shared" si="91"/>
        <v>0</v>
      </c>
      <c r="AO147" s="31">
        <f t="shared" si="92"/>
        <v>0</v>
      </c>
      <c r="AP147" s="31">
        <f t="shared" si="93"/>
        <v>0</v>
      </c>
      <c r="AQ147" s="197">
        <f t="shared" si="94"/>
        <v>0</v>
      </c>
      <c r="AR147" s="197">
        <f t="shared" si="94"/>
        <v>0</v>
      </c>
      <c r="AS147" s="197">
        <f t="shared" si="94"/>
        <v>0</v>
      </c>
      <c r="AT147" s="197">
        <f t="shared" si="79"/>
        <v>0</v>
      </c>
      <c r="AU147" s="31"/>
      <c r="AV147" s="31"/>
      <c r="AW147" s="31"/>
      <c r="AX147" s="31"/>
      <c r="AY147" s="74"/>
    </row>
    <row r="148" spans="3:51">
      <c r="C148" s="177" t="s">
        <v>23</v>
      </c>
      <c r="D148" s="4">
        <v>0.56000000000000005</v>
      </c>
      <c r="E148" s="191" t="s">
        <v>196</v>
      </c>
      <c r="I148" s="53">
        <v>143</v>
      </c>
      <c r="J148" s="31">
        <f t="shared" si="97"/>
        <v>0</v>
      </c>
      <c r="K148" s="31">
        <f t="shared" si="98"/>
        <v>0</v>
      </c>
      <c r="L148" s="31">
        <f t="shared" si="99"/>
        <v>0</v>
      </c>
      <c r="M148" s="31">
        <f t="shared" si="100"/>
        <v>0</v>
      </c>
      <c r="N148" s="31">
        <f t="shared" si="80"/>
        <v>0</v>
      </c>
      <c r="O148" s="32">
        <f t="shared" si="81"/>
        <v>0</v>
      </c>
      <c r="P148" s="53">
        <v>143</v>
      </c>
      <c r="Q148" s="31">
        <f t="shared" si="95"/>
        <v>0</v>
      </c>
      <c r="R148" s="31">
        <f t="shared" si="101"/>
        <v>0</v>
      </c>
      <c r="S148" s="31">
        <f t="shared" si="102"/>
        <v>0</v>
      </c>
      <c r="T148" s="31">
        <f t="shared" si="82"/>
        <v>0</v>
      </c>
      <c r="U148" s="31">
        <f t="shared" si="96"/>
        <v>0</v>
      </c>
      <c r="V148" s="31">
        <f t="shared" si="83"/>
        <v>0</v>
      </c>
      <c r="W148" s="31">
        <v>0</v>
      </c>
      <c r="X148" s="31">
        <f t="shared" si="84"/>
        <v>0</v>
      </c>
      <c r="Y148" s="36">
        <f t="shared" si="85"/>
        <v>0</v>
      </c>
      <c r="AA148" s="69">
        <v>143</v>
      </c>
      <c r="AB148" s="31">
        <f t="shared" si="86"/>
        <v>0</v>
      </c>
      <c r="AC148" s="212">
        <f t="shared" si="78"/>
        <v>0</v>
      </c>
      <c r="AD148" s="99">
        <f t="shared" si="87"/>
        <v>0</v>
      </c>
      <c r="AE148" s="99">
        <f t="shared" si="88"/>
        <v>0</v>
      </c>
      <c r="AF148" s="197">
        <f t="shared" si="74"/>
        <v>0</v>
      </c>
      <c r="AG148" s="197">
        <f t="shared" si="75"/>
        <v>0</v>
      </c>
      <c r="AH148" s="197">
        <f t="shared" si="76"/>
        <v>0</v>
      </c>
      <c r="AI148" s="202">
        <f t="shared" si="77"/>
        <v>0</v>
      </c>
      <c r="AK148" s="69">
        <v>143</v>
      </c>
      <c r="AL148" s="31">
        <f t="shared" si="89"/>
        <v>0</v>
      </c>
      <c r="AM148" s="31">
        <f t="shared" si="90"/>
        <v>0</v>
      </c>
      <c r="AN148" s="31">
        <f t="shared" si="91"/>
        <v>0</v>
      </c>
      <c r="AO148" s="31">
        <f t="shared" si="92"/>
        <v>0</v>
      </c>
      <c r="AP148" s="31">
        <f t="shared" si="93"/>
        <v>0</v>
      </c>
      <c r="AQ148" s="197">
        <f t="shared" si="94"/>
        <v>0</v>
      </c>
      <c r="AR148" s="197">
        <f t="shared" si="94"/>
        <v>0</v>
      </c>
      <c r="AS148" s="197">
        <f t="shared" si="94"/>
        <v>0</v>
      </c>
      <c r="AT148" s="197">
        <f t="shared" si="79"/>
        <v>0</v>
      </c>
      <c r="AU148" s="31"/>
      <c r="AV148" s="31"/>
      <c r="AW148" s="31"/>
      <c r="AX148" s="31"/>
      <c r="AY148" s="74"/>
    </row>
    <row r="149" spans="3:51">
      <c r="C149" s="177" t="s">
        <v>24</v>
      </c>
      <c r="D149" s="4">
        <v>0.74</v>
      </c>
      <c r="E149" s="191" t="s">
        <v>196</v>
      </c>
      <c r="I149" s="53">
        <v>144</v>
      </c>
      <c r="J149" s="31">
        <f t="shared" si="97"/>
        <v>0</v>
      </c>
      <c r="K149" s="31">
        <f t="shared" si="98"/>
        <v>0</v>
      </c>
      <c r="L149" s="31">
        <f t="shared" si="99"/>
        <v>0</v>
      </c>
      <c r="M149" s="31">
        <f t="shared" si="100"/>
        <v>0</v>
      </c>
      <c r="N149" s="31">
        <f t="shared" si="80"/>
        <v>0</v>
      </c>
      <c r="O149" s="32">
        <f t="shared" si="81"/>
        <v>0</v>
      </c>
      <c r="P149" s="53">
        <v>144</v>
      </c>
      <c r="Q149" s="31">
        <f t="shared" si="95"/>
        <v>0</v>
      </c>
      <c r="R149" s="31">
        <f t="shared" si="101"/>
        <v>0</v>
      </c>
      <c r="S149" s="31">
        <f t="shared" si="102"/>
        <v>0</v>
      </c>
      <c r="T149" s="31">
        <f t="shared" si="82"/>
        <v>0</v>
      </c>
      <c r="U149" s="31">
        <f t="shared" si="96"/>
        <v>0</v>
      </c>
      <c r="V149" s="31">
        <f t="shared" si="83"/>
        <v>0</v>
      </c>
      <c r="W149" s="31">
        <v>0</v>
      </c>
      <c r="X149" s="31">
        <f t="shared" si="84"/>
        <v>0</v>
      </c>
      <c r="Y149" s="36">
        <f t="shared" si="85"/>
        <v>0</v>
      </c>
      <c r="AA149" s="69">
        <v>144</v>
      </c>
      <c r="AB149" s="31">
        <f t="shared" si="86"/>
        <v>0</v>
      </c>
      <c r="AC149" s="212">
        <f t="shared" si="78"/>
        <v>0</v>
      </c>
      <c r="AD149" s="99">
        <f t="shared" si="87"/>
        <v>0</v>
      </c>
      <c r="AE149" s="99">
        <f t="shared" si="88"/>
        <v>0</v>
      </c>
      <c r="AF149" s="197">
        <f t="shared" si="74"/>
        <v>0</v>
      </c>
      <c r="AG149" s="197">
        <f t="shared" si="75"/>
        <v>0</v>
      </c>
      <c r="AH149" s="197">
        <f t="shared" si="76"/>
        <v>0</v>
      </c>
      <c r="AI149" s="202">
        <f t="shared" si="77"/>
        <v>0</v>
      </c>
      <c r="AK149" s="69">
        <v>144</v>
      </c>
      <c r="AL149" s="31">
        <f t="shared" si="89"/>
        <v>0</v>
      </c>
      <c r="AM149" s="31">
        <f t="shared" si="90"/>
        <v>0</v>
      </c>
      <c r="AN149" s="31">
        <f t="shared" si="91"/>
        <v>0</v>
      </c>
      <c r="AO149" s="31">
        <f t="shared" si="92"/>
        <v>0</v>
      </c>
      <c r="AP149" s="31">
        <f t="shared" si="93"/>
        <v>0</v>
      </c>
      <c r="AQ149" s="197">
        <f t="shared" si="94"/>
        <v>0</v>
      </c>
      <c r="AR149" s="197">
        <f t="shared" si="94"/>
        <v>0</v>
      </c>
      <c r="AS149" s="197">
        <f t="shared" si="94"/>
        <v>0</v>
      </c>
      <c r="AT149" s="197">
        <f t="shared" si="79"/>
        <v>0</v>
      </c>
      <c r="AU149" s="31"/>
      <c r="AV149" s="31"/>
      <c r="AW149" s="31"/>
      <c r="AX149" s="31"/>
      <c r="AY149" s="74"/>
    </row>
    <row r="150" spans="3:51">
      <c r="C150" s="177" t="s">
        <v>25</v>
      </c>
      <c r="D150" s="4">
        <v>0.4</v>
      </c>
      <c r="E150" s="191" t="s">
        <v>197</v>
      </c>
      <c r="I150" s="53">
        <v>145</v>
      </c>
      <c r="J150" s="31">
        <f t="shared" si="97"/>
        <v>0</v>
      </c>
      <c r="K150" s="31">
        <f t="shared" si="98"/>
        <v>0</v>
      </c>
      <c r="L150" s="31">
        <f t="shared" si="99"/>
        <v>0</v>
      </c>
      <c r="M150" s="31">
        <f t="shared" si="100"/>
        <v>0</v>
      </c>
      <c r="N150" s="31">
        <f t="shared" si="80"/>
        <v>0</v>
      </c>
      <c r="O150" s="32">
        <f t="shared" si="81"/>
        <v>0</v>
      </c>
      <c r="P150" s="53">
        <v>145</v>
      </c>
      <c r="Q150" s="31">
        <f t="shared" si="95"/>
        <v>0</v>
      </c>
      <c r="R150" s="31">
        <f t="shared" si="101"/>
        <v>0</v>
      </c>
      <c r="S150" s="31">
        <f t="shared" si="102"/>
        <v>0</v>
      </c>
      <c r="T150" s="31">
        <f t="shared" si="82"/>
        <v>0</v>
      </c>
      <c r="U150" s="31">
        <f t="shared" si="96"/>
        <v>0</v>
      </c>
      <c r="V150" s="31">
        <f t="shared" si="83"/>
        <v>0</v>
      </c>
      <c r="W150" s="31">
        <v>0</v>
      </c>
      <c r="X150" s="31">
        <f t="shared" si="84"/>
        <v>0</v>
      </c>
      <c r="Y150" s="36">
        <f t="shared" si="85"/>
        <v>0</v>
      </c>
      <c r="AA150" s="69">
        <v>145</v>
      </c>
      <c r="AB150" s="31">
        <f t="shared" si="86"/>
        <v>0</v>
      </c>
      <c r="AC150" s="212">
        <f t="shared" si="78"/>
        <v>0</v>
      </c>
      <c r="AD150" s="99">
        <f t="shared" si="87"/>
        <v>0</v>
      </c>
      <c r="AE150" s="99">
        <f t="shared" si="88"/>
        <v>0</v>
      </c>
      <c r="AF150" s="197">
        <f t="shared" si="74"/>
        <v>0</v>
      </c>
      <c r="AG150" s="197">
        <f t="shared" si="75"/>
        <v>0</v>
      </c>
      <c r="AH150" s="197">
        <f t="shared" si="76"/>
        <v>0</v>
      </c>
      <c r="AI150" s="202">
        <f t="shared" si="77"/>
        <v>0</v>
      </c>
      <c r="AK150" s="69">
        <v>145</v>
      </c>
      <c r="AL150" s="31">
        <f t="shared" si="89"/>
        <v>0</v>
      </c>
      <c r="AM150" s="31">
        <f t="shared" si="90"/>
        <v>0</v>
      </c>
      <c r="AN150" s="31">
        <f t="shared" si="91"/>
        <v>0</v>
      </c>
      <c r="AO150" s="31">
        <f t="shared" si="92"/>
        <v>0</v>
      </c>
      <c r="AP150" s="31">
        <f t="shared" si="93"/>
        <v>0</v>
      </c>
      <c r="AQ150" s="197">
        <f t="shared" si="94"/>
        <v>0</v>
      </c>
      <c r="AR150" s="197">
        <f t="shared" si="94"/>
        <v>0</v>
      </c>
      <c r="AS150" s="197">
        <f t="shared" si="94"/>
        <v>0</v>
      </c>
      <c r="AT150" s="197">
        <f t="shared" si="79"/>
        <v>0</v>
      </c>
      <c r="AU150" s="31"/>
      <c r="AV150" s="31"/>
      <c r="AW150" s="31"/>
      <c r="AX150" s="31"/>
      <c r="AY150" s="74"/>
    </row>
    <row r="151" spans="3:51">
      <c r="C151" s="177" t="s">
        <v>26</v>
      </c>
      <c r="D151" s="4">
        <v>0.6</v>
      </c>
      <c r="E151" s="191" t="s">
        <v>196</v>
      </c>
      <c r="I151" s="53">
        <v>146</v>
      </c>
      <c r="J151" s="31">
        <f t="shared" si="97"/>
        <v>0</v>
      </c>
      <c r="K151" s="31">
        <f t="shared" si="98"/>
        <v>0</v>
      </c>
      <c r="L151" s="31">
        <f t="shared" si="99"/>
        <v>0</v>
      </c>
      <c r="M151" s="31">
        <f t="shared" si="100"/>
        <v>0</v>
      </c>
      <c r="N151" s="31">
        <f t="shared" si="80"/>
        <v>0</v>
      </c>
      <c r="O151" s="32">
        <f t="shared" si="81"/>
        <v>0</v>
      </c>
      <c r="P151" s="53">
        <v>146</v>
      </c>
      <c r="Q151" s="31">
        <f t="shared" si="95"/>
        <v>0</v>
      </c>
      <c r="R151" s="31">
        <f t="shared" si="101"/>
        <v>0</v>
      </c>
      <c r="S151" s="31">
        <f t="shared" si="102"/>
        <v>0</v>
      </c>
      <c r="T151" s="31">
        <f t="shared" si="82"/>
        <v>0</v>
      </c>
      <c r="U151" s="31">
        <f t="shared" si="96"/>
        <v>0</v>
      </c>
      <c r="V151" s="31">
        <f t="shared" si="83"/>
        <v>0</v>
      </c>
      <c r="W151" s="31">
        <v>0</v>
      </c>
      <c r="X151" s="31">
        <f t="shared" si="84"/>
        <v>0</v>
      </c>
      <c r="Y151" s="36">
        <f t="shared" si="85"/>
        <v>0</v>
      </c>
      <c r="AA151" s="69">
        <v>146</v>
      </c>
      <c r="AB151" s="31">
        <f t="shared" si="86"/>
        <v>0</v>
      </c>
      <c r="AC151" s="212">
        <f t="shared" si="78"/>
        <v>0</v>
      </c>
      <c r="AD151" s="99">
        <f t="shared" si="87"/>
        <v>0</v>
      </c>
      <c r="AE151" s="99">
        <f t="shared" si="88"/>
        <v>0</v>
      </c>
      <c r="AF151" s="197">
        <f t="shared" si="74"/>
        <v>0</v>
      </c>
      <c r="AG151" s="197">
        <f t="shared" si="75"/>
        <v>0</v>
      </c>
      <c r="AH151" s="197">
        <f t="shared" si="76"/>
        <v>0</v>
      </c>
      <c r="AI151" s="202">
        <f t="shared" si="77"/>
        <v>0</v>
      </c>
      <c r="AK151" s="69">
        <v>146</v>
      </c>
      <c r="AL151" s="31">
        <f t="shared" si="89"/>
        <v>0</v>
      </c>
      <c r="AM151" s="31">
        <f t="shared" si="90"/>
        <v>0</v>
      </c>
      <c r="AN151" s="31">
        <f t="shared" si="91"/>
        <v>0</v>
      </c>
      <c r="AO151" s="31">
        <f t="shared" si="92"/>
        <v>0</v>
      </c>
      <c r="AP151" s="31">
        <f t="shared" si="93"/>
        <v>0</v>
      </c>
      <c r="AQ151" s="197">
        <f t="shared" si="94"/>
        <v>0</v>
      </c>
      <c r="AR151" s="197">
        <f t="shared" si="94"/>
        <v>0</v>
      </c>
      <c r="AS151" s="197">
        <f t="shared" si="94"/>
        <v>0</v>
      </c>
      <c r="AT151" s="197">
        <f t="shared" si="79"/>
        <v>0</v>
      </c>
      <c r="AU151" s="31"/>
      <c r="AV151" s="31"/>
      <c r="AW151" s="31"/>
      <c r="AX151" s="31"/>
      <c r="AY151" s="74"/>
    </row>
    <row r="152" spans="3:51">
      <c r="C152" s="177" t="s">
        <v>27</v>
      </c>
      <c r="D152" s="4">
        <v>0.43</v>
      </c>
      <c r="E152" s="191" t="s">
        <v>197</v>
      </c>
      <c r="I152" s="53">
        <v>147</v>
      </c>
      <c r="J152" s="31">
        <f t="shared" si="97"/>
        <v>0</v>
      </c>
      <c r="K152" s="31">
        <f t="shared" si="98"/>
        <v>0</v>
      </c>
      <c r="L152" s="31">
        <f t="shared" si="99"/>
        <v>0</v>
      </c>
      <c r="M152" s="31">
        <f t="shared" si="100"/>
        <v>0</v>
      </c>
      <c r="N152" s="31">
        <f t="shared" si="80"/>
        <v>0</v>
      </c>
      <c r="O152" s="32">
        <f t="shared" si="81"/>
        <v>0</v>
      </c>
      <c r="P152" s="53">
        <v>147</v>
      </c>
      <c r="Q152" s="31">
        <f t="shared" si="95"/>
        <v>0</v>
      </c>
      <c r="R152" s="31">
        <f t="shared" si="101"/>
        <v>0</v>
      </c>
      <c r="S152" s="31">
        <f t="shared" si="102"/>
        <v>0</v>
      </c>
      <c r="T152" s="31">
        <f t="shared" si="82"/>
        <v>0</v>
      </c>
      <c r="U152" s="31">
        <f t="shared" si="96"/>
        <v>0</v>
      </c>
      <c r="V152" s="31">
        <f t="shared" si="83"/>
        <v>0</v>
      </c>
      <c r="W152" s="31">
        <v>0</v>
      </c>
      <c r="X152" s="31">
        <f t="shared" si="84"/>
        <v>0</v>
      </c>
      <c r="Y152" s="36">
        <f t="shared" si="85"/>
        <v>0</v>
      </c>
      <c r="AA152" s="69">
        <v>147</v>
      </c>
      <c r="AB152" s="31">
        <f t="shared" si="86"/>
        <v>0</v>
      </c>
      <c r="AC152" s="212">
        <f t="shared" si="78"/>
        <v>0</v>
      </c>
      <c r="AD152" s="99">
        <f t="shared" si="87"/>
        <v>0</v>
      </c>
      <c r="AE152" s="99">
        <f t="shared" si="88"/>
        <v>0</v>
      </c>
      <c r="AF152" s="197">
        <f t="shared" si="74"/>
        <v>0</v>
      </c>
      <c r="AG152" s="197">
        <f t="shared" si="75"/>
        <v>0</v>
      </c>
      <c r="AH152" s="197">
        <f t="shared" si="76"/>
        <v>0</v>
      </c>
      <c r="AI152" s="202">
        <f t="shared" si="77"/>
        <v>0</v>
      </c>
      <c r="AK152" s="69">
        <v>147</v>
      </c>
      <c r="AL152" s="31">
        <f t="shared" si="89"/>
        <v>0</v>
      </c>
      <c r="AM152" s="31">
        <f t="shared" si="90"/>
        <v>0</v>
      </c>
      <c r="AN152" s="31">
        <f t="shared" si="91"/>
        <v>0</v>
      </c>
      <c r="AO152" s="31">
        <f t="shared" si="92"/>
        <v>0</v>
      </c>
      <c r="AP152" s="31">
        <f t="shared" si="93"/>
        <v>0</v>
      </c>
      <c r="AQ152" s="197">
        <f t="shared" si="94"/>
        <v>0</v>
      </c>
      <c r="AR152" s="197">
        <f t="shared" si="94"/>
        <v>0</v>
      </c>
      <c r="AS152" s="197">
        <f t="shared" si="94"/>
        <v>0</v>
      </c>
      <c r="AT152" s="197">
        <f t="shared" si="79"/>
        <v>0</v>
      </c>
      <c r="AU152" s="31"/>
      <c r="AV152" s="31"/>
      <c r="AW152" s="31"/>
      <c r="AX152" s="31"/>
      <c r="AY152" s="74"/>
    </row>
    <row r="153" spans="3:51">
      <c r="C153" s="177" t="s">
        <v>28</v>
      </c>
      <c r="D153" s="4">
        <v>0.37</v>
      </c>
      <c r="E153" s="191" t="s">
        <v>197</v>
      </c>
      <c r="I153" s="53">
        <v>148</v>
      </c>
      <c r="J153" s="31">
        <f t="shared" si="97"/>
        <v>0</v>
      </c>
      <c r="K153" s="31">
        <f t="shared" si="98"/>
        <v>0</v>
      </c>
      <c r="L153" s="31">
        <f t="shared" si="99"/>
        <v>0</v>
      </c>
      <c r="M153" s="31">
        <f t="shared" si="100"/>
        <v>0</v>
      </c>
      <c r="N153" s="31">
        <f t="shared" si="80"/>
        <v>0</v>
      </c>
      <c r="O153" s="32">
        <f t="shared" si="81"/>
        <v>0</v>
      </c>
      <c r="P153" s="53">
        <v>148</v>
      </c>
      <c r="Q153" s="31">
        <f t="shared" si="95"/>
        <v>0</v>
      </c>
      <c r="R153" s="31">
        <f t="shared" si="101"/>
        <v>0</v>
      </c>
      <c r="S153" s="31">
        <f t="shared" si="102"/>
        <v>0</v>
      </c>
      <c r="T153" s="31">
        <f t="shared" si="82"/>
        <v>0</v>
      </c>
      <c r="U153" s="31">
        <f t="shared" si="96"/>
        <v>0</v>
      </c>
      <c r="V153" s="31">
        <f t="shared" si="83"/>
        <v>0</v>
      </c>
      <c r="W153" s="31">
        <v>0</v>
      </c>
      <c r="X153" s="31">
        <f t="shared" si="84"/>
        <v>0</v>
      </c>
      <c r="Y153" s="36">
        <f t="shared" si="85"/>
        <v>0</v>
      </c>
      <c r="AA153" s="69">
        <v>148</v>
      </c>
      <c r="AB153" s="31">
        <f t="shared" si="86"/>
        <v>0</v>
      </c>
      <c r="AC153" s="212">
        <f t="shared" si="78"/>
        <v>0</v>
      </c>
      <c r="AD153" s="99">
        <f t="shared" si="87"/>
        <v>0</v>
      </c>
      <c r="AE153" s="99">
        <f t="shared" si="88"/>
        <v>0</v>
      </c>
      <c r="AF153" s="197">
        <f t="shared" si="74"/>
        <v>0</v>
      </c>
      <c r="AG153" s="197">
        <f t="shared" si="75"/>
        <v>0</v>
      </c>
      <c r="AH153" s="197">
        <f t="shared" si="76"/>
        <v>0</v>
      </c>
      <c r="AI153" s="202">
        <f t="shared" si="77"/>
        <v>0</v>
      </c>
      <c r="AK153" s="69">
        <v>148</v>
      </c>
      <c r="AL153" s="31">
        <f t="shared" si="89"/>
        <v>0</v>
      </c>
      <c r="AM153" s="31">
        <f t="shared" si="90"/>
        <v>0</v>
      </c>
      <c r="AN153" s="31">
        <f t="shared" si="91"/>
        <v>0</v>
      </c>
      <c r="AO153" s="31">
        <f t="shared" si="92"/>
        <v>0</v>
      </c>
      <c r="AP153" s="31">
        <f t="shared" si="93"/>
        <v>0</v>
      </c>
      <c r="AQ153" s="197">
        <f t="shared" si="94"/>
        <v>0</v>
      </c>
      <c r="AR153" s="197">
        <f t="shared" si="94"/>
        <v>0</v>
      </c>
      <c r="AS153" s="197">
        <f t="shared" si="94"/>
        <v>0</v>
      </c>
      <c r="AT153" s="197">
        <f t="shared" si="79"/>
        <v>0</v>
      </c>
      <c r="AU153" s="31"/>
      <c r="AV153" s="31"/>
      <c r="AW153" s="31"/>
      <c r="AX153" s="31"/>
      <c r="AY153" s="74"/>
    </row>
    <row r="154" spans="3:51">
      <c r="C154" s="177" t="s">
        <v>29</v>
      </c>
      <c r="D154" s="4">
        <v>0.36</v>
      </c>
      <c r="E154" s="191" t="s">
        <v>197</v>
      </c>
      <c r="I154" s="53">
        <v>149</v>
      </c>
      <c r="J154" s="31">
        <f t="shared" si="97"/>
        <v>0</v>
      </c>
      <c r="K154" s="31">
        <f t="shared" si="98"/>
        <v>0</v>
      </c>
      <c r="L154" s="31">
        <f t="shared" si="99"/>
        <v>0</v>
      </c>
      <c r="M154" s="31">
        <f t="shared" si="100"/>
        <v>0</v>
      </c>
      <c r="N154" s="31">
        <f t="shared" si="80"/>
        <v>0</v>
      </c>
      <c r="O154" s="32">
        <f t="shared" si="81"/>
        <v>0</v>
      </c>
      <c r="P154" s="53">
        <v>149</v>
      </c>
      <c r="Q154" s="31">
        <f t="shared" si="95"/>
        <v>0</v>
      </c>
      <c r="R154" s="31">
        <f t="shared" si="101"/>
        <v>0</v>
      </c>
      <c r="S154" s="31">
        <f t="shared" si="102"/>
        <v>0</v>
      </c>
      <c r="T154" s="31">
        <f t="shared" si="82"/>
        <v>0</v>
      </c>
      <c r="U154" s="31">
        <f t="shared" si="96"/>
        <v>0</v>
      </c>
      <c r="V154" s="31">
        <f t="shared" si="83"/>
        <v>0</v>
      </c>
      <c r="W154" s="31">
        <v>0</v>
      </c>
      <c r="X154" s="31">
        <f t="shared" si="84"/>
        <v>0</v>
      </c>
      <c r="Y154" s="36">
        <f t="shared" si="85"/>
        <v>0</v>
      </c>
      <c r="AA154" s="69">
        <v>149</v>
      </c>
      <c r="AB154" s="31">
        <f t="shared" si="86"/>
        <v>0</v>
      </c>
      <c r="AC154" s="212">
        <f t="shared" si="78"/>
        <v>0</v>
      </c>
      <c r="AD154" s="99">
        <f t="shared" si="87"/>
        <v>0</v>
      </c>
      <c r="AE154" s="99">
        <f t="shared" si="88"/>
        <v>0</v>
      </c>
      <c r="AF154" s="197">
        <f t="shared" si="74"/>
        <v>0</v>
      </c>
      <c r="AG154" s="197">
        <f t="shared" si="75"/>
        <v>0</v>
      </c>
      <c r="AH154" s="197">
        <f t="shared" si="76"/>
        <v>0</v>
      </c>
      <c r="AI154" s="202">
        <f t="shared" si="77"/>
        <v>0</v>
      </c>
      <c r="AK154" s="69">
        <v>149</v>
      </c>
      <c r="AL154" s="31">
        <f t="shared" si="89"/>
        <v>0</v>
      </c>
      <c r="AM154" s="31">
        <f t="shared" si="90"/>
        <v>0</v>
      </c>
      <c r="AN154" s="31">
        <f t="shared" si="91"/>
        <v>0</v>
      </c>
      <c r="AO154" s="31">
        <f t="shared" si="92"/>
        <v>0</v>
      </c>
      <c r="AP154" s="31">
        <f t="shared" si="93"/>
        <v>0</v>
      </c>
      <c r="AQ154" s="197">
        <f t="shared" si="94"/>
        <v>0</v>
      </c>
      <c r="AR154" s="197">
        <f t="shared" si="94"/>
        <v>0</v>
      </c>
      <c r="AS154" s="197">
        <f t="shared" si="94"/>
        <v>0</v>
      </c>
      <c r="AT154" s="197">
        <f t="shared" si="79"/>
        <v>0</v>
      </c>
      <c r="AU154" s="31"/>
      <c r="AV154" s="31"/>
      <c r="AW154" s="31"/>
      <c r="AX154" s="31"/>
      <c r="AY154" s="74"/>
    </row>
    <row r="155" spans="3:51">
      <c r="C155" s="177" t="s">
        <v>30</v>
      </c>
      <c r="D155" s="4">
        <v>0.51</v>
      </c>
      <c r="E155" s="191" t="s">
        <v>196</v>
      </c>
      <c r="I155" s="53">
        <v>150</v>
      </c>
      <c r="J155" s="31">
        <f t="shared" si="97"/>
        <v>0</v>
      </c>
      <c r="K155" s="31">
        <f t="shared" si="98"/>
        <v>0</v>
      </c>
      <c r="L155" s="31">
        <f t="shared" si="99"/>
        <v>0</v>
      </c>
      <c r="M155" s="31">
        <f t="shared" si="100"/>
        <v>0</v>
      </c>
      <c r="N155" s="31">
        <f t="shared" si="80"/>
        <v>0</v>
      </c>
      <c r="O155" s="32">
        <f t="shared" si="81"/>
        <v>0</v>
      </c>
      <c r="P155" s="53">
        <v>150</v>
      </c>
      <c r="Q155" s="31">
        <f t="shared" si="95"/>
        <v>0</v>
      </c>
      <c r="R155" s="31">
        <f t="shared" si="101"/>
        <v>0</v>
      </c>
      <c r="S155" s="31">
        <f t="shared" si="102"/>
        <v>0</v>
      </c>
      <c r="T155" s="31">
        <f t="shared" si="82"/>
        <v>0</v>
      </c>
      <c r="U155" s="31">
        <f t="shared" si="96"/>
        <v>0</v>
      </c>
      <c r="V155" s="31">
        <f t="shared" si="83"/>
        <v>0</v>
      </c>
      <c r="W155" s="31">
        <v>0</v>
      </c>
      <c r="X155" s="31">
        <f t="shared" si="84"/>
        <v>0</v>
      </c>
      <c r="Y155" s="36">
        <f t="shared" si="85"/>
        <v>0</v>
      </c>
      <c r="AA155" s="69">
        <v>150</v>
      </c>
      <c r="AB155" s="31">
        <f t="shared" si="86"/>
        <v>0</v>
      </c>
      <c r="AC155" s="212">
        <f t="shared" si="78"/>
        <v>0</v>
      </c>
      <c r="AD155" s="99">
        <f t="shared" si="87"/>
        <v>0</v>
      </c>
      <c r="AE155" s="99">
        <f t="shared" si="88"/>
        <v>0</v>
      </c>
      <c r="AF155" s="197">
        <f t="shared" ref="AF155:AF205" si="103">IF(OR(AA155&lt;=$F$18,AA155&lt;=30),EXP(-LN(2)/$D$104)*AF154+((1-EXP(-LN(2)/$D$104))/(LN(2)/$D$104))*$AB155*AC155*0.475*$F$19*44/12,)</f>
        <v>0</v>
      </c>
      <c r="AG155" s="197">
        <f t="shared" ref="AG155:AG205" si="104">IF(OR(AA155&lt;=$F$18,AA155&lt;=30),EXP(-LN(2)/$D$106)*AG154+((1-EXP(-LN(2)/$D$106))/(LN(2)/$D$106))*$AB155*AD155*0.475*$F$19*44/12,)</f>
        <v>0</v>
      </c>
      <c r="AH155" s="197">
        <f t="shared" ref="AH155:AH205" si="105">IF(OR(AA155&lt;=$F$18,AA155&lt;=30),EXP(-LN(2)/$D$105)*AH154+((1-EXP(-LN(2)/$D$105))/(LN(2)/$D$105))*$AB155*AE155*0.475*$F$19*44/12,)</f>
        <v>0</v>
      </c>
      <c r="AI155" s="202">
        <f t="shared" ref="AI155:AI205" si="106">IF(OR(AA155&lt;=$F$18,AA155&lt;=30),SUM(AF155:AH155),)</f>
        <v>0</v>
      </c>
      <c r="AK155" s="69">
        <v>150</v>
      </c>
      <c r="AL155" s="31">
        <f t="shared" si="89"/>
        <v>0</v>
      </c>
      <c r="AM155" s="31">
        <f t="shared" si="90"/>
        <v>0</v>
      </c>
      <c r="AN155" s="31">
        <f t="shared" si="91"/>
        <v>0</v>
      </c>
      <c r="AO155" s="31">
        <f t="shared" si="92"/>
        <v>0</v>
      </c>
      <c r="AP155" s="31">
        <f t="shared" si="93"/>
        <v>0</v>
      </c>
      <c r="AQ155" s="197">
        <f t="shared" si="94"/>
        <v>0</v>
      </c>
      <c r="AR155" s="197">
        <f t="shared" si="94"/>
        <v>0</v>
      </c>
      <c r="AS155" s="197">
        <f t="shared" si="94"/>
        <v>0</v>
      </c>
      <c r="AT155" s="197">
        <f t="shared" si="79"/>
        <v>0</v>
      </c>
      <c r="AU155" s="31"/>
      <c r="AV155" s="31"/>
      <c r="AW155" s="31"/>
      <c r="AX155" s="31"/>
      <c r="AY155" s="74"/>
    </row>
    <row r="156" spans="3:51">
      <c r="C156" s="177" t="s">
        <v>31</v>
      </c>
      <c r="D156" s="4">
        <v>0.56000000000000005</v>
      </c>
      <c r="E156" s="191" t="s">
        <v>196</v>
      </c>
      <c r="I156" s="53">
        <v>151</v>
      </c>
      <c r="J156" s="31">
        <f t="shared" si="97"/>
        <v>0</v>
      </c>
      <c r="K156" s="31">
        <f t="shared" si="98"/>
        <v>0</v>
      </c>
      <c r="L156" s="31">
        <f t="shared" si="99"/>
        <v>0</v>
      </c>
      <c r="M156" s="31">
        <f t="shared" si="100"/>
        <v>0</v>
      </c>
      <c r="N156" s="31">
        <f t="shared" si="80"/>
        <v>0</v>
      </c>
      <c r="O156" s="32">
        <f t="shared" si="81"/>
        <v>0</v>
      </c>
      <c r="P156" s="53">
        <v>151</v>
      </c>
      <c r="Q156" s="31">
        <f t="shared" si="95"/>
        <v>0</v>
      </c>
      <c r="R156" s="31">
        <f t="shared" si="101"/>
        <v>0</v>
      </c>
      <c r="S156" s="31">
        <f t="shared" si="102"/>
        <v>0</v>
      </c>
      <c r="T156" s="31">
        <f t="shared" si="82"/>
        <v>0</v>
      </c>
      <c r="U156" s="31">
        <f t="shared" si="96"/>
        <v>0</v>
      </c>
      <c r="V156" s="31">
        <f t="shared" si="83"/>
        <v>0</v>
      </c>
      <c r="W156" s="31">
        <v>0</v>
      </c>
      <c r="X156" s="31">
        <f t="shared" si="84"/>
        <v>0</v>
      </c>
      <c r="Y156" s="36">
        <f t="shared" si="85"/>
        <v>0</v>
      </c>
      <c r="AA156" s="69">
        <v>151</v>
      </c>
      <c r="AB156" s="31">
        <f t="shared" si="86"/>
        <v>0</v>
      </c>
      <c r="AC156" s="212">
        <f t="shared" si="78"/>
        <v>0</v>
      </c>
      <c r="AD156" s="99">
        <f t="shared" si="87"/>
        <v>0</v>
      </c>
      <c r="AE156" s="99">
        <f t="shared" si="88"/>
        <v>0</v>
      </c>
      <c r="AF156" s="197">
        <f t="shared" si="103"/>
        <v>0</v>
      </c>
      <c r="AG156" s="197">
        <f t="shared" si="104"/>
        <v>0</v>
      </c>
      <c r="AH156" s="197">
        <f t="shared" si="105"/>
        <v>0</v>
      </c>
      <c r="AI156" s="202">
        <f t="shared" si="106"/>
        <v>0</v>
      </c>
      <c r="AK156" s="69">
        <v>151</v>
      </c>
      <c r="AL156" s="31">
        <f t="shared" si="89"/>
        <v>0</v>
      </c>
      <c r="AM156" s="31">
        <f t="shared" si="90"/>
        <v>0</v>
      </c>
      <c r="AN156" s="31">
        <f t="shared" si="91"/>
        <v>0</v>
      </c>
      <c r="AO156" s="31">
        <f t="shared" si="92"/>
        <v>0</v>
      </c>
      <c r="AP156" s="31">
        <f t="shared" si="93"/>
        <v>0</v>
      </c>
      <c r="AQ156" s="197">
        <f t="shared" si="94"/>
        <v>0</v>
      </c>
      <c r="AR156" s="197">
        <f t="shared" si="94"/>
        <v>0</v>
      </c>
      <c r="AS156" s="197">
        <f t="shared" si="94"/>
        <v>0</v>
      </c>
      <c r="AT156" s="197">
        <f t="shared" si="79"/>
        <v>0</v>
      </c>
      <c r="AU156" s="31"/>
      <c r="AV156" s="31"/>
      <c r="AW156" s="31"/>
      <c r="AX156" s="31"/>
      <c r="AY156" s="74"/>
    </row>
    <row r="157" spans="3:51">
      <c r="C157" s="177" t="s">
        <v>32</v>
      </c>
      <c r="D157" s="4">
        <v>0.56000000000000005</v>
      </c>
      <c r="E157" s="191" t="s">
        <v>196</v>
      </c>
      <c r="I157" s="53">
        <v>152</v>
      </c>
      <c r="J157" s="31">
        <f t="shared" si="97"/>
        <v>0</v>
      </c>
      <c r="K157" s="31">
        <f t="shared" si="98"/>
        <v>0</v>
      </c>
      <c r="L157" s="31">
        <f t="shared" si="99"/>
        <v>0</v>
      </c>
      <c r="M157" s="31">
        <f t="shared" si="100"/>
        <v>0</v>
      </c>
      <c r="N157" s="31">
        <f t="shared" si="80"/>
        <v>0</v>
      </c>
      <c r="O157" s="32">
        <f t="shared" si="81"/>
        <v>0</v>
      </c>
      <c r="P157" s="53">
        <v>152</v>
      </c>
      <c r="Q157" s="31">
        <f t="shared" si="95"/>
        <v>0</v>
      </c>
      <c r="R157" s="31">
        <f t="shared" si="101"/>
        <v>0</v>
      </c>
      <c r="S157" s="31">
        <f t="shared" si="102"/>
        <v>0</v>
      </c>
      <c r="T157" s="31">
        <f t="shared" si="82"/>
        <v>0</v>
      </c>
      <c r="U157" s="31">
        <f t="shared" si="96"/>
        <v>0</v>
      </c>
      <c r="V157" s="31">
        <f t="shared" si="83"/>
        <v>0</v>
      </c>
      <c r="W157" s="31">
        <v>0</v>
      </c>
      <c r="X157" s="31">
        <f t="shared" si="84"/>
        <v>0</v>
      </c>
      <c r="Y157" s="36">
        <f t="shared" si="85"/>
        <v>0</v>
      </c>
      <c r="AA157" s="69">
        <v>152</v>
      </c>
      <c r="AB157" s="31">
        <f t="shared" si="86"/>
        <v>0</v>
      </c>
      <c r="AC157" s="212">
        <f t="shared" si="78"/>
        <v>0</v>
      </c>
      <c r="AD157" s="99">
        <f t="shared" si="87"/>
        <v>0</v>
      </c>
      <c r="AE157" s="99">
        <f t="shared" si="88"/>
        <v>0</v>
      </c>
      <c r="AF157" s="197">
        <f t="shared" si="103"/>
        <v>0</v>
      </c>
      <c r="AG157" s="197">
        <f t="shared" si="104"/>
        <v>0</v>
      </c>
      <c r="AH157" s="197">
        <f t="shared" si="105"/>
        <v>0</v>
      </c>
      <c r="AI157" s="202">
        <f t="shared" si="106"/>
        <v>0</v>
      </c>
      <c r="AK157" s="69">
        <v>152</v>
      </c>
      <c r="AL157" s="31">
        <f t="shared" si="89"/>
        <v>0</v>
      </c>
      <c r="AM157" s="31">
        <f t="shared" si="90"/>
        <v>0</v>
      </c>
      <c r="AN157" s="31">
        <f t="shared" si="91"/>
        <v>0</v>
      </c>
      <c r="AO157" s="31">
        <f t="shared" si="92"/>
        <v>0</v>
      </c>
      <c r="AP157" s="31">
        <f t="shared" si="93"/>
        <v>0</v>
      </c>
      <c r="AQ157" s="197">
        <f t="shared" si="94"/>
        <v>0</v>
      </c>
      <c r="AR157" s="197">
        <f t="shared" si="94"/>
        <v>0</v>
      </c>
      <c r="AS157" s="197">
        <f t="shared" si="94"/>
        <v>0</v>
      </c>
      <c r="AT157" s="197">
        <f t="shared" si="79"/>
        <v>0</v>
      </c>
      <c r="AU157" s="31"/>
      <c r="AV157" s="31"/>
      <c r="AW157" s="31"/>
      <c r="AX157" s="31"/>
      <c r="AY157" s="74"/>
    </row>
    <row r="158" spans="3:51">
      <c r="C158" s="177" t="s">
        <v>33</v>
      </c>
      <c r="D158" s="4">
        <v>0.48</v>
      </c>
      <c r="E158" s="191" t="s">
        <v>196</v>
      </c>
      <c r="I158" s="53">
        <v>153</v>
      </c>
      <c r="J158" s="31">
        <f t="shared" si="97"/>
        <v>0</v>
      </c>
      <c r="K158" s="31">
        <f t="shared" si="98"/>
        <v>0</v>
      </c>
      <c r="L158" s="31">
        <f t="shared" si="99"/>
        <v>0</v>
      </c>
      <c r="M158" s="31">
        <f t="shared" si="100"/>
        <v>0</v>
      </c>
      <c r="N158" s="31">
        <f t="shared" si="80"/>
        <v>0</v>
      </c>
      <c r="O158" s="32">
        <f t="shared" si="81"/>
        <v>0</v>
      </c>
      <c r="P158" s="53">
        <v>153</v>
      </c>
      <c r="Q158" s="31">
        <f t="shared" si="95"/>
        <v>0</v>
      </c>
      <c r="R158" s="31">
        <f t="shared" si="101"/>
        <v>0</v>
      </c>
      <c r="S158" s="31">
        <f t="shared" si="102"/>
        <v>0</v>
      </c>
      <c r="T158" s="31">
        <f t="shared" si="82"/>
        <v>0</v>
      </c>
      <c r="U158" s="31">
        <f t="shared" si="96"/>
        <v>0</v>
      </c>
      <c r="V158" s="31">
        <f t="shared" si="83"/>
        <v>0</v>
      </c>
      <c r="W158" s="31">
        <v>0</v>
      </c>
      <c r="X158" s="31">
        <f t="shared" si="84"/>
        <v>0</v>
      </c>
      <c r="Y158" s="36">
        <f t="shared" si="85"/>
        <v>0</v>
      </c>
      <c r="AA158" s="69">
        <v>153</v>
      </c>
      <c r="AB158" s="31">
        <f t="shared" si="86"/>
        <v>0</v>
      </c>
      <c r="AC158" s="212">
        <f t="shared" si="78"/>
        <v>0</v>
      </c>
      <c r="AD158" s="99">
        <f t="shared" si="87"/>
        <v>0</v>
      </c>
      <c r="AE158" s="99">
        <f t="shared" si="88"/>
        <v>0</v>
      </c>
      <c r="AF158" s="197">
        <f t="shared" si="103"/>
        <v>0</v>
      </c>
      <c r="AG158" s="197">
        <f t="shared" si="104"/>
        <v>0</v>
      </c>
      <c r="AH158" s="197">
        <f t="shared" si="105"/>
        <v>0</v>
      </c>
      <c r="AI158" s="202">
        <f t="shared" si="106"/>
        <v>0</v>
      </c>
      <c r="AK158" s="69">
        <v>153</v>
      </c>
      <c r="AL158" s="31">
        <f t="shared" si="89"/>
        <v>0</v>
      </c>
      <c r="AM158" s="31">
        <f t="shared" si="90"/>
        <v>0</v>
      </c>
      <c r="AN158" s="31">
        <f t="shared" si="91"/>
        <v>0</v>
      </c>
      <c r="AO158" s="31">
        <f t="shared" si="92"/>
        <v>0</v>
      </c>
      <c r="AP158" s="31">
        <f t="shared" si="93"/>
        <v>0</v>
      </c>
      <c r="AQ158" s="197">
        <f t="shared" si="94"/>
        <v>0</v>
      </c>
      <c r="AR158" s="197">
        <f t="shared" si="94"/>
        <v>0</v>
      </c>
      <c r="AS158" s="197">
        <f t="shared" si="94"/>
        <v>0</v>
      </c>
      <c r="AT158" s="197">
        <f t="shared" si="79"/>
        <v>0</v>
      </c>
      <c r="AU158" s="31"/>
      <c r="AV158" s="31"/>
      <c r="AW158" s="31"/>
      <c r="AX158" s="31"/>
      <c r="AY158" s="74"/>
    </row>
    <row r="159" spans="3:51">
      <c r="C159" s="177" t="s">
        <v>34</v>
      </c>
      <c r="D159" s="4">
        <v>0.55000000000000004</v>
      </c>
      <c r="E159" s="191" t="s">
        <v>196</v>
      </c>
      <c r="I159" s="53">
        <v>154</v>
      </c>
      <c r="J159" s="31">
        <f t="shared" si="97"/>
        <v>0</v>
      </c>
      <c r="K159" s="31">
        <f t="shared" si="98"/>
        <v>0</v>
      </c>
      <c r="L159" s="31">
        <f t="shared" si="99"/>
        <v>0</v>
      </c>
      <c r="M159" s="31">
        <f t="shared" si="100"/>
        <v>0</v>
      </c>
      <c r="N159" s="31">
        <f t="shared" si="80"/>
        <v>0</v>
      </c>
      <c r="O159" s="32">
        <f t="shared" si="81"/>
        <v>0</v>
      </c>
      <c r="P159" s="53">
        <v>154</v>
      </c>
      <c r="Q159" s="31">
        <f t="shared" si="95"/>
        <v>0</v>
      </c>
      <c r="R159" s="31">
        <f t="shared" si="101"/>
        <v>0</v>
      </c>
      <c r="S159" s="31">
        <f t="shared" si="102"/>
        <v>0</v>
      </c>
      <c r="T159" s="31">
        <f t="shared" si="82"/>
        <v>0</v>
      </c>
      <c r="U159" s="31">
        <f t="shared" si="96"/>
        <v>0</v>
      </c>
      <c r="V159" s="31">
        <f t="shared" si="83"/>
        <v>0</v>
      </c>
      <c r="W159" s="31">
        <v>0</v>
      </c>
      <c r="X159" s="31">
        <f t="shared" si="84"/>
        <v>0</v>
      </c>
      <c r="Y159" s="36">
        <f t="shared" si="85"/>
        <v>0</v>
      </c>
      <c r="AA159" s="69">
        <v>154</v>
      </c>
      <c r="AB159" s="31">
        <f t="shared" si="86"/>
        <v>0</v>
      </c>
      <c r="AC159" s="212">
        <f t="shared" ref="AC159:AC205" si="107">IF(AA159&lt;=$F$18,IFERROR(VLOOKUP($AA159,$B$82:$G$94,3,FALSE),0),)*50%</f>
        <v>0</v>
      </c>
      <c r="AD159" s="99">
        <f t="shared" si="87"/>
        <v>0</v>
      </c>
      <c r="AE159" s="99">
        <f t="shared" si="88"/>
        <v>0</v>
      </c>
      <c r="AF159" s="197">
        <f t="shared" si="103"/>
        <v>0</v>
      </c>
      <c r="AG159" s="197">
        <f t="shared" si="104"/>
        <v>0</v>
      </c>
      <c r="AH159" s="197">
        <f t="shared" si="105"/>
        <v>0</v>
      </c>
      <c r="AI159" s="202">
        <f t="shared" si="106"/>
        <v>0</v>
      </c>
      <c r="AK159" s="69">
        <v>154</v>
      </c>
      <c r="AL159" s="31">
        <f t="shared" si="89"/>
        <v>0</v>
      </c>
      <c r="AM159" s="31">
        <f t="shared" si="90"/>
        <v>0</v>
      </c>
      <c r="AN159" s="31">
        <f t="shared" si="91"/>
        <v>0</v>
      </c>
      <c r="AO159" s="31">
        <f t="shared" si="92"/>
        <v>0</v>
      </c>
      <c r="AP159" s="31">
        <f t="shared" si="93"/>
        <v>0</v>
      </c>
      <c r="AQ159" s="197">
        <f t="shared" si="94"/>
        <v>0</v>
      </c>
      <c r="AR159" s="197">
        <f t="shared" si="94"/>
        <v>0</v>
      </c>
      <c r="AS159" s="197">
        <f t="shared" si="94"/>
        <v>0</v>
      </c>
      <c r="AT159" s="197">
        <f t="shared" si="79"/>
        <v>0</v>
      </c>
      <c r="AU159" s="31"/>
      <c r="AV159" s="31"/>
      <c r="AW159" s="31"/>
      <c r="AX159" s="31"/>
      <c r="AY159" s="74"/>
    </row>
    <row r="160" spans="3:51">
      <c r="C160" s="177" t="s">
        <v>35</v>
      </c>
      <c r="D160" s="4">
        <v>0.56000000000000005</v>
      </c>
      <c r="E160" s="191" t="s">
        <v>196</v>
      </c>
      <c r="I160" s="53">
        <v>155</v>
      </c>
      <c r="J160" s="31">
        <f t="shared" si="97"/>
        <v>0</v>
      </c>
      <c r="K160" s="31">
        <f t="shared" si="98"/>
        <v>0</v>
      </c>
      <c r="L160" s="31">
        <f t="shared" si="99"/>
        <v>0</v>
      </c>
      <c r="M160" s="31">
        <f t="shared" si="100"/>
        <v>0</v>
      </c>
      <c r="N160" s="31">
        <f t="shared" si="80"/>
        <v>0</v>
      </c>
      <c r="O160" s="32">
        <f t="shared" si="81"/>
        <v>0</v>
      </c>
      <c r="P160" s="53">
        <v>155</v>
      </c>
      <c r="Q160" s="31">
        <f t="shared" si="95"/>
        <v>0</v>
      </c>
      <c r="R160" s="31">
        <f t="shared" si="101"/>
        <v>0</v>
      </c>
      <c r="S160" s="31">
        <f t="shared" si="102"/>
        <v>0</v>
      </c>
      <c r="T160" s="31">
        <f t="shared" si="82"/>
        <v>0</v>
      </c>
      <c r="U160" s="31">
        <f t="shared" si="96"/>
        <v>0</v>
      </c>
      <c r="V160" s="31">
        <f t="shared" si="83"/>
        <v>0</v>
      </c>
      <c r="W160" s="31">
        <v>0</v>
      </c>
      <c r="X160" s="31">
        <f t="shared" si="84"/>
        <v>0</v>
      </c>
      <c r="Y160" s="36">
        <f t="shared" si="85"/>
        <v>0</v>
      </c>
      <c r="AA160" s="69">
        <v>155</v>
      </c>
      <c r="AB160" s="31">
        <f t="shared" si="86"/>
        <v>0</v>
      </c>
      <c r="AC160" s="212">
        <f t="shared" si="107"/>
        <v>0</v>
      </c>
      <c r="AD160" s="99">
        <f t="shared" si="87"/>
        <v>0</v>
      </c>
      <c r="AE160" s="99">
        <f t="shared" si="88"/>
        <v>0</v>
      </c>
      <c r="AF160" s="197">
        <f t="shared" si="103"/>
        <v>0</v>
      </c>
      <c r="AG160" s="197">
        <f t="shared" si="104"/>
        <v>0</v>
      </c>
      <c r="AH160" s="197">
        <f t="shared" si="105"/>
        <v>0</v>
      </c>
      <c r="AI160" s="202">
        <f t="shared" si="106"/>
        <v>0</v>
      </c>
      <c r="AK160" s="69">
        <v>155</v>
      </c>
      <c r="AL160" s="31">
        <f t="shared" si="89"/>
        <v>0</v>
      </c>
      <c r="AM160" s="31">
        <f t="shared" si="90"/>
        <v>0</v>
      </c>
      <c r="AN160" s="31">
        <f t="shared" si="91"/>
        <v>0</v>
      </c>
      <c r="AO160" s="31">
        <f t="shared" si="92"/>
        <v>0</v>
      </c>
      <c r="AP160" s="31">
        <f t="shared" si="93"/>
        <v>0</v>
      </c>
      <c r="AQ160" s="197">
        <f t="shared" si="94"/>
        <v>0</v>
      </c>
      <c r="AR160" s="197">
        <f t="shared" si="94"/>
        <v>0</v>
      </c>
      <c r="AS160" s="197">
        <f t="shared" si="94"/>
        <v>0</v>
      </c>
      <c r="AT160" s="197">
        <f t="shared" si="79"/>
        <v>0</v>
      </c>
      <c r="AU160" s="31"/>
      <c r="AV160" s="31"/>
      <c r="AW160" s="31"/>
      <c r="AX160" s="31"/>
      <c r="AY160" s="74"/>
    </row>
    <row r="161" spans="3:51">
      <c r="C161" s="177" t="s">
        <v>36</v>
      </c>
      <c r="D161" s="4">
        <v>0.57999999999999996</v>
      </c>
      <c r="E161" s="191" t="s">
        <v>196</v>
      </c>
      <c r="I161" s="53">
        <v>156</v>
      </c>
      <c r="J161" s="31">
        <f t="shared" si="97"/>
        <v>0</v>
      </c>
      <c r="K161" s="31">
        <f t="shared" si="98"/>
        <v>0</v>
      </c>
      <c r="L161" s="31">
        <f t="shared" si="99"/>
        <v>0</v>
      </c>
      <c r="M161" s="31">
        <f t="shared" si="100"/>
        <v>0</v>
      </c>
      <c r="N161" s="31">
        <f t="shared" si="80"/>
        <v>0</v>
      </c>
      <c r="O161" s="32">
        <f t="shared" si="81"/>
        <v>0</v>
      </c>
      <c r="P161" s="53">
        <v>156</v>
      </c>
      <c r="Q161" s="31">
        <f t="shared" si="95"/>
        <v>0</v>
      </c>
      <c r="R161" s="31">
        <f t="shared" si="101"/>
        <v>0</v>
      </c>
      <c r="S161" s="31">
        <f t="shared" si="102"/>
        <v>0</v>
      </c>
      <c r="T161" s="31">
        <f t="shared" si="82"/>
        <v>0</v>
      </c>
      <c r="U161" s="31">
        <f t="shared" si="96"/>
        <v>0</v>
      </c>
      <c r="V161" s="31">
        <f t="shared" si="83"/>
        <v>0</v>
      </c>
      <c r="W161" s="31">
        <v>0</v>
      </c>
      <c r="X161" s="31">
        <f t="shared" si="84"/>
        <v>0</v>
      </c>
      <c r="Y161" s="36">
        <f t="shared" si="85"/>
        <v>0</v>
      </c>
      <c r="AA161" s="69">
        <v>156</v>
      </c>
      <c r="AB161" s="31">
        <f t="shared" si="86"/>
        <v>0</v>
      </c>
      <c r="AC161" s="212">
        <f t="shared" si="107"/>
        <v>0</v>
      </c>
      <c r="AD161" s="99">
        <f t="shared" si="87"/>
        <v>0</v>
      </c>
      <c r="AE161" s="99">
        <f t="shared" si="88"/>
        <v>0</v>
      </c>
      <c r="AF161" s="197">
        <f t="shared" si="103"/>
        <v>0</v>
      </c>
      <c r="AG161" s="197">
        <f t="shared" si="104"/>
        <v>0</v>
      </c>
      <c r="AH161" s="197">
        <f t="shared" si="105"/>
        <v>0</v>
      </c>
      <c r="AI161" s="202">
        <f t="shared" si="106"/>
        <v>0</v>
      </c>
      <c r="AK161" s="69">
        <v>156</v>
      </c>
      <c r="AL161" s="31">
        <f t="shared" si="89"/>
        <v>0</v>
      </c>
      <c r="AM161" s="31">
        <f t="shared" si="90"/>
        <v>0</v>
      </c>
      <c r="AN161" s="31">
        <f t="shared" si="91"/>
        <v>0</v>
      </c>
      <c r="AO161" s="31">
        <f t="shared" si="92"/>
        <v>0</v>
      </c>
      <c r="AP161" s="31">
        <f t="shared" si="93"/>
        <v>0</v>
      </c>
      <c r="AQ161" s="197">
        <f t="shared" si="94"/>
        <v>0</v>
      </c>
      <c r="AR161" s="197">
        <f t="shared" si="94"/>
        <v>0</v>
      </c>
      <c r="AS161" s="197">
        <f t="shared" si="94"/>
        <v>0</v>
      </c>
      <c r="AT161" s="197">
        <f t="shared" si="79"/>
        <v>0</v>
      </c>
      <c r="AU161" s="31"/>
      <c r="AV161" s="31"/>
      <c r="AW161" s="31"/>
      <c r="AX161" s="31"/>
      <c r="AY161" s="74"/>
    </row>
    <row r="162" spans="3:51">
      <c r="C162" s="177" t="s">
        <v>37</v>
      </c>
      <c r="D162" s="4">
        <v>0.57999999999999996</v>
      </c>
      <c r="E162" s="191" t="s">
        <v>197</v>
      </c>
      <c r="I162" s="53">
        <v>157</v>
      </c>
      <c r="J162" s="31">
        <f t="shared" si="97"/>
        <v>0</v>
      </c>
      <c r="K162" s="31">
        <f t="shared" si="98"/>
        <v>0</v>
      </c>
      <c r="L162" s="31">
        <f t="shared" si="99"/>
        <v>0</v>
      </c>
      <c r="M162" s="31">
        <f t="shared" si="100"/>
        <v>0</v>
      </c>
      <c r="N162" s="31">
        <f t="shared" si="80"/>
        <v>0</v>
      </c>
      <c r="O162" s="32">
        <f t="shared" si="81"/>
        <v>0</v>
      </c>
      <c r="P162" s="53">
        <v>157</v>
      </c>
      <c r="Q162" s="31">
        <f t="shared" si="95"/>
        <v>0</v>
      </c>
      <c r="R162" s="31">
        <f t="shared" si="101"/>
        <v>0</v>
      </c>
      <c r="S162" s="31">
        <f t="shared" si="102"/>
        <v>0</v>
      </c>
      <c r="T162" s="31">
        <f t="shared" si="82"/>
        <v>0</v>
      </c>
      <c r="U162" s="31">
        <f t="shared" si="96"/>
        <v>0</v>
      </c>
      <c r="V162" s="31">
        <f t="shared" si="83"/>
        <v>0</v>
      </c>
      <c r="W162" s="31">
        <v>0</v>
      </c>
      <c r="X162" s="31">
        <f t="shared" si="84"/>
        <v>0</v>
      </c>
      <c r="Y162" s="36">
        <f t="shared" si="85"/>
        <v>0</v>
      </c>
      <c r="AA162" s="69">
        <v>157</v>
      </c>
      <c r="AB162" s="31">
        <f t="shared" si="86"/>
        <v>0</v>
      </c>
      <c r="AC162" s="212">
        <f t="shared" si="107"/>
        <v>0</v>
      </c>
      <c r="AD162" s="99">
        <f t="shared" si="87"/>
        <v>0</v>
      </c>
      <c r="AE162" s="99">
        <f t="shared" si="88"/>
        <v>0</v>
      </c>
      <c r="AF162" s="197">
        <f t="shared" si="103"/>
        <v>0</v>
      </c>
      <c r="AG162" s="197">
        <f t="shared" si="104"/>
        <v>0</v>
      </c>
      <c r="AH162" s="197">
        <f t="shared" si="105"/>
        <v>0</v>
      </c>
      <c r="AI162" s="202">
        <f t="shared" si="106"/>
        <v>0</v>
      </c>
      <c r="AK162" s="69">
        <v>157</v>
      </c>
      <c r="AL162" s="31">
        <f t="shared" si="89"/>
        <v>0</v>
      </c>
      <c r="AM162" s="31">
        <f t="shared" si="90"/>
        <v>0</v>
      </c>
      <c r="AN162" s="31">
        <f t="shared" si="91"/>
        <v>0</v>
      </c>
      <c r="AO162" s="31">
        <f t="shared" si="92"/>
        <v>0</v>
      </c>
      <c r="AP162" s="31">
        <f t="shared" si="93"/>
        <v>0</v>
      </c>
      <c r="AQ162" s="197">
        <f t="shared" si="94"/>
        <v>0</v>
      </c>
      <c r="AR162" s="197">
        <f t="shared" si="94"/>
        <v>0</v>
      </c>
      <c r="AS162" s="197">
        <f t="shared" si="94"/>
        <v>0</v>
      </c>
      <c r="AT162" s="197">
        <f t="shared" si="79"/>
        <v>0</v>
      </c>
      <c r="AU162" s="31"/>
      <c r="AV162" s="31"/>
      <c r="AW162" s="31"/>
      <c r="AX162" s="31"/>
      <c r="AY162" s="74"/>
    </row>
    <row r="163" spans="3:51">
      <c r="C163" s="177" t="s">
        <v>38</v>
      </c>
      <c r="D163" s="4">
        <v>0.48</v>
      </c>
      <c r="E163" s="191" t="s">
        <v>197</v>
      </c>
      <c r="I163" s="53">
        <v>158</v>
      </c>
      <c r="J163" s="31">
        <f t="shared" si="97"/>
        <v>0</v>
      </c>
      <c r="K163" s="31">
        <f t="shared" si="98"/>
        <v>0</v>
      </c>
      <c r="L163" s="31">
        <f t="shared" si="99"/>
        <v>0</v>
      </c>
      <c r="M163" s="31">
        <f t="shared" si="100"/>
        <v>0</v>
      </c>
      <c r="N163" s="31">
        <f t="shared" si="80"/>
        <v>0</v>
      </c>
      <c r="O163" s="32">
        <f t="shared" si="81"/>
        <v>0</v>
      </c>
      <c r="P163" s="53">
        <v>158</v>
      </c>
      <c r="Q163" s="31">
        <f t="shared" si="95"/>
        <v>0</v>
      </c>
      <c r="R163" s="31">
        <f t="shared" si="101"/>
        <v>0</v>
      </c>
      <c r="S163" s="31">
        <f t="shared" si="102"/>
        <v>0</v>
      </c>
      <c r="T163" s="31">
        <f t="shared" si="82"/>
        <v>0</v>
      </c>
      <c r="U163" s="31">
        <f t="shared" si="96"/>
        <v>0</v>
      </c>
      <c r="V163" s="31">
        <f t="shared" si="83"/>
        <v>0</v>
      </c>
      <c r="W163" s="31">
        <v>0</v>
      </c>
      <c r="X163" s="31">
        <f t="shared" si="84"/>
        <v>0</v>
      </c>
      <c r="Y163" s="36">
        <f t="shared" si="85"/>
        <v>0</v>
      </c>
      <c r="AA163" s="69">
        <v>158</v>
      </c>
      <c r="AB163" s="31">
        <f t="shared" si="86"/>
        <v>0</v>
      </c>
      <c r="AC163" s="212">
        <f t="shared" si="107"/>
        <v>0</v>
      </c>
      <c r="AD163" s="99">
        <f t="shared" si="87"/>
        <v>0</v>
      </c>
      <c r="AE163" s="99">
        <f t="shared" si="88"/>
        <v>0</v>
      </c>
      <c r="AF163" s="197">
        <f t="shared" si="103"/>
        <v>0</v>
      </c>
      <c r="AG163" s="197">
        <f t="shared" si="104"/>
        <v>0</v>
      </c>
      <c r="AH163" s="197">
        <f t="shared" si="105"/>
        <v>0</v>
      </c>
      <c r="AI163" s="202">
        <f t="shared" si="106"/>
        <v>0</v>
      </c>
      <c r="AK163" s="69">
        <v>158</v>
      </c>
      <c r="AL163" s="31">
        <f t="shared" si="89"/>
        <v>0</v>
      </c>
      <c r="AM163" s="31">
        <f t="shared" si="90"/>
        <v>0</v>
      </c>
      <c r="AN163" s="31">
        <f t="shared" si="91"/>
        <v>0</v>
      </c>
      <c r="AO163" s="31">
        <f t="shared" si="92"/>
        <v>0</v>
      </c>
      <c r="AP163" s="31">
        <f t="shared" si="93"/>
        <v>0</v>
      </c>
      <c r="AQ163" s="197">
        <f t="shared" si="94"/>
        <v>0</v>
      </c>
      <c r="AR163" s="197">
        <f t="shared" si="94"/>
        <v>0</v>
      </c>
      <c r="AS163" s="197">
        <f t="shared" si="94"/>
        <v>0</v>
      </c>
      <c r="AT163" s="197">
        <f t="shared" si="79"/>
        <v>0</v>
      </c>
      <c r="AU163" s="31"/>
      <c r="AV163" s="31"/>
      <c r="AW163" s="31"/>
      <c r="AX163" s="31"/>
      <c r="AY163" s="74"/>
    </row>
    <row r="164" spans="3:51">
      <c r="C164" s="177" t="s">
        <v>39</v>
      </c>
      <c r="D164" s="4">
        <v>0.42</v>
      </c>
      <c r="E164" s="191" t="s">
        <v>197</v>
      </c>
      <c r="I164" s="53">
        <v>159</v>
      </c>
      <c r="J164" s="31">
        <f t="shared" si="97"/>
        <v>0</v>
      </c>
      <c r="K164" s="31">
        <f t="shared" si="98"/>
        <v>0</v>
      </c>
      <c r="L164" s="31">
        <f t="shared" si="99"/>
        <v>0</v>
      </c>
      <c r="M164" s="31">
        <f t="shared" si="100"/>
        <v>0</v>
      </c>
      <c r="N164" s="31">
        <f t="shared" si="80"/>
        <v>0</v>
      </c>
      <c r="O164" s="32">
        <f t="shared" si="81"/>
        <v>0</v>
      </c>
      <c r="P164" s="53">
        <v>159</v>
      </c>
      <c r="Q164" s="31">
        <f t="shared" si="95"/>
        <v>0</v>
      </c>
      <c r="R164" s="31">
        <f t="shared" si="101"/>
        <v>0</v>
      </c>
      <c r="S164" s="31">
        <f t="shared" si="102"/>
        <v>0</v>
      </c>
      <c r="T164" s="31">
        <f t="shared" si="82"/>
        <v>0</v>
      </c>
      <c r="U164" s="31">
        <f t="shared" si="96"/>
        <v>0</v>
      </c>
      <c r="V164" s="31">
        <f t="shared" si="83"/>
        <v>0</v>
      </c>
      <c r="W164" s="31">
        <v>0</v>
      </c>
      <c r="X164" s="31">
        <f t="shared" si="84"/>
        <v>0</v>
      </c>
      <c r="Y164" s="36">
        <f t="shared" si="85"/>
        <v>0</v>
      </c>
      <c r="AA164" s="69">
        <v>159</v>
      </c>
      <c r="AB164" s="31">
        <f t="shared" si="86"/>
        <v>0</v>
      </c>
      <c r="AC164" s="212">
        <f t="shared" si="107"/>
        <v>0</v>
      </c>
      <c r="AD164" s="99">
        <f t="shared" si="87"/>
        <v>0</v>
      </c>
      <c r="AE164" s="99">
        <f t="shared" si="88"/>
        <v>0</v>
      </c>
      <c r="AF164" s="197">
        <f t="shared" si="103"/>
        <v>0</v>
      </c>
      <c r="AG164" s="197">
        <f t="shared" si="104"/>
        <v>0</v>
      </c>
      <c r="AH164" s="197">
        <f t="shared" si="105"/>
        <v>0</v>
      </c>
      <c r="AI164" s="202">
        <f t="shared" si="106"/>
        <v>0</v>
      </c>
      <c r="AK164" s="69">
        <v>159</v>
      </c>
      <c r="AL164" s="31">
        <f t="shared" si="89"/>
        <v>0</v>
      </c>
      <c r="AM164" s="31">
        <f t="shared" si="90"/>
        <v>0</v>
      </c>
      <c r="AN164" s="31">
        <f t="shared" si="91"/>
        <v>0</v>
      </c>
      <c r="AO164" s="31">
        <f t="shared" si="92"/>
        <v>0</v>
      </c>
      <c r="AP164" s="31">
        <f t="shared" si="93"/>
        <v>0</v>
      </c>
      <c r="AQ164" s="197">
        <f t="shared" si="94"/>
        <v>0</v>
      </c>
      <c r="AR164" s="197">
        <f t="shared" si="94"/>
        <v>0</v>
      </c>
      <c r="AS164" s="197">
        <f t="shared" si="94"/>
        <v>0</v>
      </c>
      <c r="AT164" s="197">
        <f t="shared" si="79"/>
        <v>0</v>
      </c>
      <c r="AU164" s="31"/>
      <c r="AV164" s="31"/>
      <c r="AW164" s="31"/>
      <c r="AX164" s="31"/>
      <c r="AY164" s="74"/>
    </row>
    <row r="165" spans="3:51">
      <c r="C165" s="177" t="s">
        <v>40</v>
      </c>
      <c r="D165" s="4">
        <v>0.5</v>
      </c>
      <c r="E165" s="191" t="s">
        <v>196</v>
      </c>
      <c r="I165" s="53">
        <v>160</v>
      </c>
      <c r="J165" s="31">
        <f t="shared" si="97"/>
        <v>0</v>
      </c>
      <c r="K165" s="31">
        <f t="shared" si="98"/>
        <v>0</v>
      </c>
      <c r="L165" s="31">
        <f t="shared" si="99"/>
        <v>0</v>
      </c>
      <c r="M165" s="31">
        <f t="shared" si="100"/>
        <v>0</v>
      </c>
      <c r="N165" s="31">
        <f t="shared" si="80"/>
        <v>0</v>
      </c>
      <c r="O165" s="32">
        <f t="shared" si="81"/>
        <v>0</v>
      </c>
      <c r="P165" s="53">
        <v>160</v>
      </c>
      <c r="Q165" s="31">
        <f t="shared" si="95"/>
        <v>0</v>
      </c>
      <c r="R165" s="31">
        <f t="shared" si="101"/>
        <v>0</v>
      </c>
      <c r="S165" s="31">
        <f t="shared" si="102"/>
        <v>0</v>
      </c>
      <c r="T165" s="31">
        <f t="shared" si="82"/>
        <v>0</v>
      </c>
      <c r="U165" s="31">
        <f t="shared" si="96"/>
        <v>0</v>
      </c>
      <c r="V165" s="31">
        <f t="shared" si="83"/>
        <v>0</v>
      </c>
      <c r="W165" s="31">
        <v>0</v>
      </c>
      <c r="X165" s="31">
        <f t="shared" si="84"/>
        <v>0</v>
      </c>
      <c r="Y165" s="36">
        <f t="shared" si="85"/>
        <v>0</v>
      </c>
      <c r="AA165" s="69">
        <v>160</v>
      </c>
      <c r="AB165" s="31">
        <f t="shared" si="86"/>
        <v>0</v>
      </c>
      <c r="AC165" s="212">
        <f t="shared" si="107"/>
        <v>0</v>
      </c>
      <c r="AD165" s="99">
        <f t="shared" si="87"/>
        <v>0</v>
      </c>
      <c r="AE165" s="99">
        <f t="shared" si="88"/>
        <v>0</v>
      </c>
      <c r="AF165" s="197">
        <f t="shared" si="103"/>
        <v>0</v>
      </c>
      <c r="AG165" s="197">
        <f t="shared" si="104"/>
        <v>0</v>
      </c>
      <c r="AH165" s="197">
        <f t="shared" si="105"/>
        <v>0</v>
      </c>
      <c r="AI165" s="202">
        <f t="shared" si="106"/>
        <v>0</v>
      </c>
      <c r="AK165" s="69">
        <v>160</v>
      </c>
      <c r="AL165" s="31">
        <f t="shared" si="89"/>
        <v>0</v>
      </c>
      <c r="AM165" s="31">
        <f t="shared" si="90"/>
        <v>0</v>
      </c>
      <c r="AN165" s="31">
        <f t="shared" si="91"/>
        <v>0</v>
      </c>
      <c r="AO165" s="31">
        <f t="shared" si="92"/>
        <v>0</v>
      </c>
      <c r="AP165" s="31">
        <f t="shared" si="93"/>
        <v>0</v>
      </c>
      <c r="AQ165" s="197">
        <f t="shared" si="94"/>
        <v>0</v>
      </c>
      <c r="AR165" s="197">
        <f t="shared" si="94"/>
        <v>0</v>
      </c>
      <c r="AS165" s="197">
        <f t="shared" si="94"/>
        <v>0</v>
      </c>
      <c r="AT165" s="197">
        <f t="shared" si="79"/>
        <v>0</v>
      </c>
      <c r="AU165" s="31"/>
      <c r="AV165" s="31"/>
      <c r="AW165" s="31"/>
      <c r="AX165" s="31"/>
      <c r="AY165" s="74"/>
    </row>
    <row r="166" spans="3:51">
      <c r="C166" s="177" t="s">
        <v>41</v>
      </c>
      <c r="D166" s="4">
        <v>0.55000000000000004</v>
      </c>
      <c r="E166" s="191" t="s">
        <v>196</v>
      </c>
      <c r="I166" s="53">
        <v>161</v>
      </c>
      <c r="J166" s="31">
        <f t="shared" si="97"/>
        <v>0</v>
      </c>
      <c r="K166" s="31">
        <f t="shared" si="98"/>
        <v>0</v>
      </c>
      <c r="L166" s="31">
        <f t="shared" si="99"/>
        <v>0</v>
      </c>
      <c r="M166" s="31">
        <f t="shared" si="100"/>
        <v>0</v>
      </c>
      <c r="N166" s="31">
        <f t="shared" si="80"/>
        <v>0</v>
      </c>
      <c r="O166" s="32">
        <f t="shared" si="81"/>
        <v>0</v>
      </c>
      <c r="P166" s="53">
        <v>161</v>
      </c>
      <c r="Q166" s="31">
        <f t="shared" si="95"/>
        <v>0</v>
      </c>
      <c r="R166" s="31">
        <f t="shared" si="101"/>
        <v>0</v>
      </c>
      <c r="S166" s="31">
        <f t="shared" si="102"/>
        <v>0</v>
      </c>
      <c r="T166" s="31">
        <f t="shared" si="82"/>
        <v>0</v>
      </c>
      <c r="U166" s="31">
        <f t="shared" si="96"/>
        <v>0</v>
      </c>
      <c r="V166" s="31">
        <f t="shared" si="83"/>
        <v>0</v>
      </c>
      <c r="W166" s="31">
        <v>0</v>
      </c>
      <c r="X166" s="31">
        <f t="shared" si="84"/>
        <v>0</v>
      </c>
      <c r="Y166" s="36">
        <f t="shared" si="85"/>
        <v>0</v>
      </c>
      <c r="AA166" s="69">
        <v>161</v>
      </c>
      <c r="AB166" s="31">
        <f t="shared" si="86"/>
        <v>0</v>
      </c>
      <c r="AC166" s="212">
        <f t="shared" si="107"/>
        <v>0</v>
      </c>
      <c r="AD166" s="99">
        <f t="shared" si="87"/>
        <v>0</v>
      </c>
      <c r="AE166" s="99">
        <f t="shared" si="88"/>
        <v>0</v>
      </c>
      <c r="AF166" s="197">
        <f t="shared" si="103"/>
        <v>0</v>
      </c>
      <c r="AG166" s="197">
        <f t="shared" si="104"/>
        <v>0</v>
      </c>
      <c r="AH166" s="197">
        <f t="shared" si="105"/>
        <v>0</v>
      </c>
      <c r="AI166" s="202">
        <f t="shared" si="106"/>
        <v>0</v>
      </c>
      <c r="AK166" s="69">
        <v>161</v>
      </c>
      <c r="AL166" s="31">
        <f t="shared" si="89"/>
        <v>0</v>
      </c>
      <c r="AM166" s="31">
        <f t="shared" si="90"/>
        <v>0</v>
      </c>
      <c r="AN166" s="31">
        <f t="shared" si="91"/>
        <v>0</v>
      </c>
      <c r="AO166" s="31">
        <f t="shared" si="92"/>
        <v>0</v>
      </c>
      <c r="AP166" s="31">
        <f t="shared" si="93"/>
        <v>0</v>
      </c>
      <c r="AQ166" s="197">
        <f t="shared" si="94"/>
        <v>0</v>
      </c>
      <c r="AR166" s="197">
        <f t="shared" si="94"/>
        <v>0</v>
      </c>
      <c r="AS166" s="197">
        <f t="shared" si="94"/>
        <v>0</v>
      </c>
      <c r="AT166" s="197">
        <f t="shared" si="79"/>
        <v>0</v>
      </c>
      <c r="AU166" s="31"/>
      <c r="AV166" s="31"/>
      <c r="AW166" s="31"/>
      <c r="AX166" s="31"/>
      <c r="AY166" s="74"/>
    </row>
    <row r="167" spans="3:51">
      <c r="C167" s="177" t="s">
        <v>42</v>
      </c>
      <c r="D167" s="4">
        <v>0.53</v>
      </c>
      <c r="E167" s="191" t="s">
        <v>196</v>
      </c>
      <c r="I167" s="53">
        <v>162</v>
      </c>
      <c r="J167" s="31">
        <f t="shared" si="97"/>
        <v>0</v>
      </c>
      <c r="K167" s="31">
        <f t="shared" si="98"/>
        <v>0</v>
      </c>
      <c r="L167" s="31">
        <f t="shared" si="99"/>
        <v>0</v>
      </c>
      <c r="M167" s="31">
        <f t="shared" si="100"/>
        <v>0</v>
      </c>
      <c r="N167" s="31">
        <f t="shared" si="80"/>
        <v>0</v>
      </c>
      <c r="O167" s="32">
        <f t="shared" si="81"/>
        <v>0</v>
      </c>
      <c r="P167" s="53">
        <v>162</v>
      </c>
      <c r="Q167" s="31">
        <f t="shared" si="95"/>
        <v>0</v>
      </c>
      <c r="R167" s="31">
        <f t="shared" si="101"/>
        <v>0</v>
      </c>
      <c r="S167" s="31">
        <f t="shared" si="102"/>
        <v>0</v>
      </c>
      <c r="T167" s="31">
        <f t="shared" si="82"/>
        <v>0</v>
      </c>
      <c r="U167" s="31">
        <f t="shared" si="96"/>
        <v>0</v>
      </c>
      <c r="V167" s="31">
        <f t="shared" si="83"/>
        <v>0</v>
      </c>
      <c r="W167" s="31">
        <v>0</v>
      </c>
      <c r="X167" s="31">
        <f t="shared" si="84"/>
        <v>0</v>
      </c>
      <c r="Y167" s="36">
        <f t="shared" si="85"/>
        <v>0</v>
      </c>
      <c r="AA167" s="69">
        <v>162</v>
      </c>
      <c r="AB167" s="31">
        <f t="shared" si="86"/>
        <v>0</v>
      </c>
      <c r="AC167" s="212">
        <f t="shared" si="107"/>
        <v>0</v>
      </c>
      <c r="AD167" s="99">
        <f t="shared" si="87"/>
        <v>0</v>
      </c>
      <c r="AE167" s="99">
        <f t="shared" si="88"/>
        <v>0</v>
      </c>
      <c r="AF167" s="197">
        <f t="shared" si="103"/>
        <v>0</v>
      </c>
      <c r="AG167" s="197">
        <f t="shared" si="104"/>
        <v>0</v>
      </c>
      <c r="AH167" s="197">
        <f t="shared" si="105"/>
        <v>0</v>
      </c>
      <c r="AI167" s="202">
        <f t="shared" si="106"/>
        <v>0</v>
      </c>
      <c r="AK167" s="69">
        <v>162</v>
      </c>
      <c r="AL167" s="31">
        <f t="shared" si="89"/>
        <v>0</v>
      </c>
      <c r="AM167" s="31">
        <f t="shared" si="90"/>
        <v>0</v>
      </c>
      <c r="AN167" s="31">
        <f t="shared" si="91"/>
        <v>0</v>
      </c>
      <c r="AO167" s="31">
        <f t="shared" si="92"/>
        <v>0</v>
      </c>
      <c r="AP167" s="31">
        <f t="shared" si="93"/>
        <v>0</v>
      </c>
      <c r="AQ167" s="197">
        <f t="shared" si="94"/>
        <v>0</v>
      </c>
      <c r="AR167" s="197">
        <f t="shared" si="94"/>
        <v>0</v>
      </c>
      <c r="AS167" s="197">
        <f t="shared" si="94"/>
        <v>0</v>
      </c>
      <c r="AT167" s="197">
        <f t="shared" si="79"/>
        <v>0</v>
      </c>
      <c r="AU167" s="31"/>
      <c r="AV167" s="31"/>
      <c r="AW167" s="31"/>
      <c r="AX167" s="31"/>
      <c r="AY167" s="74"/>
    </row>
    <row r="168" spans="3:51">
      <c r="C168" s="177" t="s">
        <v>43</v>
      </c>
      <c r="D168" s="4">
        <v>0.52</v>
      </c>
      <c r="E168" s="191" t="s">
        <v>196</v>
      </c>
      <c r="I168" s="53">
        <v>163</v>
      </c>
      <c r="J168" s="31">
        <f t="shared" si="97"/>
        <v>0</v>
      </c>
      <c r="K168" s="31">
        <f t="shared" si="98"/>
        <v>0</v>
      </c>
      <c r="L168" s="31">
        <f t="shared" si="99"/>
        <v>0</v>
      </c>
      <c r="M168" s="31">
        <f t="shared" si="100"/>
        <v>0</v>
      </c>
      <c r="N168" s="31">
        <f t="shared" si="80"/>
        <v>0</v>
      </c>
      <c r="O168" s="32">
        <f t="shared" si="81"/>
        <v>0</v>
      </c>
      <c r="P168" s="53">
        <v>163</v>
      </c>
      <c r="Q168" s="31">
        <f t="shared" si="95"/>
        <v>0</v>
      </c>
      <c r="R168" s="31">
        <f t="shared" si="101"/>
        <v>0</v>
      </c>
      <c r="S168" s="31">
        <f t="shared" si="102"/>
        <v>0</v>
      </c>
      <c r="T168" s="31">
        <f t="shared" si="82"/>
        <v>0</v>
      </c>
      <c r="U168" s="31">
        <f t="shared" si="96"/>
        <v>0</v>
      </c>
      <c r="V168" s="31">
        <f t="shared" si="83"/>
        <v>0</v>
      </c>
      <c r="W168" s="31">
        <v>0</v>
      </c>
      <c r="X168" s="31">
        <f t="shared" si="84"/>
        <v>0</v>
      </c>
      <c r="Y168" s="36">
        <f t="shared" si="85"/>
        <v>0</v>
      </c>
      <c r="AA168" s="69">
        <v>163</v>
      </c>
      <c r="AB168" s="31">
        <f t="shared" si="86"/>
        <v>0</v>
      </c>
      <c r="AC168" s="212">
        <f t="shared" si="107"/>
        <v>0</v>
      </c>
      <c r="AD168" s="99">
        <f t="shared" si="87"/>
        <v>0</v>
      </c>
      <c r="AE168" s="99">
        <f t="shared" si="88"/>
        <v>0</v>
      </c>
      <c r="AF168" s="197">
        <f t="shared" si="103"/>
        <v>0</v>
      </c>
      <c r="AG168" s="197">
        <f t="shared" si="104"/>
        <v>0</v>
      </c>
      <c r="AH168" s="197">
        <f t="shared" si="105"/>
        <v>0</v>
      </c>
      <c r="AI168" s="202">
        <f t="shared" si="106"/>
        <v>0</v>
      </c>
      <c r="AK168" s="69">
        <v>163</v>
      </c>
      <c r="AL168" s="31">
        <f t="shared" si="89"/>
        <v>0</v>
      </c>
      <c r="AM168" s="31">
        <f t="shared" si="90"/>
        <v>0</v>
      </c>
      <c r="AN168" s="31">
        <f t="shared" si="91"/>
        <v>0</v>
      </c>
      <c r="AO168" s="31">
        <f t="shared" si="92"/>
        <v>0</v>
      </c>
      <c r="AP168" s="31">
        <f t="shared" si="93"/>
        <v>0</v>
      </c>
      <c r="AQ168" s="197">
        <f t="shared" si="94"/>
        <v>0</v>
      </c>
      <c r="AR168" s="197">
        <f t="shared" si="94"/>
        <v>0</v>
      </c>
      <c r="AS168" s="197">
        <f t="shared" si="94"/>
        <v>0</v>
      </c>
      <c r="AT168" s="197">
        <f t="shared" si="79"/>
        <v>0</v>
      </c>
      <c r="AU168" s="31"/>
      <c r="AV168" s="31"/>
      <c r="AW168" s="31"/>
      <c r="AX168" s="31"/>
      <c r="AY168" s="74"/>
    </row>
    <row r="169" spans="3:51">
      <c r="C169" s="177" t="s">
        <v>44</v>
      </c>
      <c r="D169" s="4">
        <v>0.52</v>
      </c>
      <c r="E169" s="191" t="s">
        <v>196</v>
      </c>
      <c r="I169" s="53">
        <v>164</v>
      </c>
      <c r="J169" s="31">
        <f t="shared" si="97"/>
        <v>0</v>
      </c>
      <c r="K169" s="31">
        <f t="shared" si="98"/>
        <v>0</v>
      </c>
      <c r="L169" s="31">
        <f t="shared" si="99"/>
        <v>0</v>
      </c>
      <c r="M169" s="31">
        <f t="shared" si="100"/>
        <v>0</v>
      </c>
      <c r="N169" s="31">
        <f t="shared" si="80"/>
        <v>0</v>
      </c>
      <c r="O169" s="32">
        <f t="shared" si="81"/>
        <v>0</v>
      </c>
      <c r="P169" s="53">
        <v>164</v>
      </c>
      <c r="Q169" s="31">
        <f t="shared" si="95"/>
        <v>0</v>
      </c>
      <c r="R169" s="31">
        <f t="shared" si="101"/>
        <v>0</v>
      </c>
      <c r="S169" s="31">
        <f t="shared" si="102"/>
        <v>0</v>
      </c>
      <c r="T169" s="31">
        <f t="shared" si="82"/>
        <v>0</v>
      </c>
      <c r="U169" s="31">
        <f t="shared" si="96"/>
        <v>0</v>
      </c>
      <c r="V169" s="31">
        <f t="shared" si="83"/>
        <v>0</v>
      </c>
      <c r="W169" s="31">
        <v>0</v>
      </c>
      <c r="X169" s="31">
        <f t="shared" si="84"/>
        <v>0</v>
      </c>
      <c r="Y169" s="36">
        <f t="shared" si="85"/>
        <v>0</v>
      </c>
      <c r="AA169" s="69">
        <v>164</v>
      </c>
      <c r="AB169" s="31">
        <f t="shared" si="86"/>
        <v>0</v>
      </c>
      <c r="AC169" s="212">
        <f t="shared" si="107"/>
        <v>0</v>
      </c>
      <c r="AD169" s="99">
        <f t="shared" si="87"/>
        <v>0</v>
      </c>
      <c r="AE169" s="99">
        <f t="shared" si="88"/>
        <v>0</v>
      </c>
      <c r="AF169" s="197">
        <f t="shared" si="103"/>
        <v>0</v>
      </c>
      <c r="AG169" s="197">
        <f t="shared" si="104"/>
        <v>0</v>
      </c>
      <c r="AH169" s="197">
        <f t="shared" si="105"/>
        <v>0</v>
      </c>
      <c r="AI169" s="202">
        <f t="shared" si="106"/>
        <v>0</v>
      </c>
      <c r="AK169" s="69">
        <v>164</v>
      </c>
      <c r="AL169" s="31">
        <f t="shared" si="89"/>
        <v>0</v>
      </c>
      <c r="AM169" s="31">
        <f t="shared" si="90"/>
        <v>0</v>
      </c>
      <c r="AN169" s="31">
        <f t="shared" si="91"/>
        <v>0</v>
      </c>
      <c r="AO169" s="31">
        <f t="shared" si="92"/>
        <v>0</v>
      </c>
      <c r="AP169" s="31">
        <f t="shared" si="93"/>
        <v>0</v>
      </c>
      <c r="AQ169" s="197">
        <f t="shared" si="94"/>
        <v>0</v>
      </c>
      <c r="AR169" s="197">
        <f t="shared" si="94"/>
        <v>0</v>
      </c>
      <c r="AS169" s="197">
        <f t="shared" si="94"/>
        <v>0</v>
      </c>
      <c r="AT169" s="197">
        <f t="shared" si="79"/>
        <v>0</v>
      </c>
      <c r="AU169" s="31"/>
      <c r="AV169" s="31"/>
      <c r="AW169" s="31"/>
      <c r="AX169" s="31"/>
      <c r="AY169" s="74"/>
    </row>
    <row r="170" spans="3:51">
      <c r="C170" s="177" t="s">
        <v>45</v>
      </c>
      <c r="D170" s="4">
        <v>0.75</v>
      </c>
      <c r="E170" s="191" t="s">
        <v>196</v>
      </c>
      <c r="I170" s="53">
        <v>165</v>
      </c>
      <c r="J170" s="31">
        <f t="shared" si="97"/>
        <v>0</v>
      </c>
      <c r="K170" s="31">
        <f t="shared" si="98"/>
        <v>0</v>
      </c>
      <c r="L170" s="31">
        <f t="shared" si="99"/>
        <v>0</v>
      </c>
      <c r="M170" s="31">
        <f t="shared" si="100"/>
        <v>0</v>
      </c>
      <c r="N170" s="31">
        <f t="shared" si="80"/>
        <v>0</v>
      </c>
      <c r="O170" s="32">
        <f t="shared" si="81"/>
        <v>0</v>
      </c>
      <c r="P170" s="53">
        <v>165</v>
      </c>
      <c r="Q170" s="31">
        <f t="shared" si="95"/>
        <v>0</v>
      </c>
      <c r="R170" s="31">
        <f t="shared" si="101"/>
        <v>0</v>
      </c>
      <c r="S170" s="31">
        <f t="shared" si="102"/>
        <v>0</v>
      </c>
      <c r="T170" s="31">
        <f t="shared" si="82"/>
        <v>0</v>
      </c>
      <c r="U170" s="31">
        <f t="shared" si="96"/>
        <v>0</v>
      </c>
      <c r="V170" s="31">
        <f t="shared" si="83"/>
        <v>0</v>
      </c>
      <c r="W170" s="31">
        <v>0</v>
      </c>
      <c r="X170" s="31">
        <f t="shared" si="84"/>
        <v>0</v>
      </c>
      <c r="Y170" s="36">
        <f t="shared" si="85"/>
        <v>0</v>
      </c>
      <c r="AA170" s="69">
        <v>165</v>
      </c>
      <c r="AB170" s="31">
        <f t="shared" si="86"/>
        <v>0</v>
      </c>
      <c r="AC170" s="212">
        <f t="shared" si="107"/>
        <v>0</v>
      </c>
      <c r="AD170" s="99">
        <f t="shared" si="87"/>
        <v>0</v>
      </c>
      <c r="AE170" s="99">
        <f t="shared" si="88"/>
        <v>0</v>
      </c>
      <c r="AF170" s="197">
        <f t="shared" si="103"/>
        <v>0</v>
      </c>
      <c r="AG170" s="197">
        <f t="shared" si="104"/>
        <v>0</v>
      </c>
      <c r="AH170" s="197">
        <f t="shared" si="105"/>
        <v>0</v>
      </c>
      <c r="AI170" s="202">
        <f t="shared" si="106"/>
        <v>0</v>
      </c>
      <c r="AK170" s="69">
        <v>165</v>
      </c>
      <c r="AL170" s="31">
        <f t="shared" si="89"/>
        <v>0</v>
      </c>
      <c r="AM170" s="31">
        <f t="shared" si="90"/>
        <v>0</v>
      </c>
      <c r="AN170" s="31">
        <f t="shared" si="91"/>
        <v>0</v>
      </c>
      <c r="AO170" s="31">
        <f t="shared" si="92"/>
        <v>0</v>
      </c>
      <c r="AP170" s="31">
        <f t="shared" si="93"/>
        <v>0</v>
      </c>
      <c r="AQ170" s="197">
        <f t="shared" si="94"/>
        <v>0</v>
      </c>
      <c r="AR170" s="197">
        <f t="shared" si="94"/>
        <v>0</v>
      </c>
      <c r="AS170" s="197">
        <f t="shared" si="94"/>
        <v>0</v>
      </c>
      <c r="AT170" s="197">
        <f t="shared" si="79"/>
        <v>0</v>
      </c>
      <c r="AU170" s="31"/>
      <c r="AV170" s="31"/>
      <c r="AW170" s="31"/>
      <c r="AX170" s="31"/>
      <c r="AY170" s="74"/>
    </row>
    <row r="171" spans="3:51">
      <c r="C171" s="177" t="s">
        <v>46</v>
      </c>
      <c r="D171" s="4">
        <v>0.52</v>
      </c>
      <c r="E171" s="191" t="s">
        <v>196</v>
      </c>
      <c r="I171" s="53">
        <v>166</v>
      </c>
      <c r="J171" s="31">
        <f t="shared" si="97"/>
        <v>0</v>
      </c>
      <c r="K171" s="31">
        <f t="shared" si="98"/>
        <v>0</v>
      </c>
      <c r="L171" s="31">
        <f t="shared" si="99"/>
        <v>0</v>
      </c>
      <c r="M171" s="31">
        <f t="shared" si="100"/>
        <v>0</v>
      </c>
      <c r="N171" s="31">
        <f t="shared" si="80"/>
        <v>0</v>
      </c>
      <c r="O171" s="32">
        <f t="shared" si="81"/>
        <v>0</v>
      </c>
      <c r="P171" s="53">
        <v>166</v>
      </c>
      <c r="Q171" s="31">
        <f t="shared" si="95"/>
        <v>0</v>
      </c>
      <c r="R171" s="31">
        <f t="shared" si="101"/>
        <v>0</v>
      </c>
      <c r="S171" s="31">
        <f t="shared" si="102"/>
        <v>0</v>
      </c>
      <c r="T171" s="31">
        <f t="shared" si="82"/>
        <v>0</v>
      </c>
      <c r="U171" s="31">
        <f t="shared" si="96"/>
        <v>0</v>
      </c>
      <c r="V171" s="31">
        <f t="shared" si="83"/>
        <v>0</v>
      </c>
      <c r="W171" s="31">
        <v>0</v>
      </c>
      <c r="X171" s="31">
        <f t="shared" si="84"/>
        <v>0</v>
      </c>
      <c r="Y171" s="36">
        <f t="shared" si="85"/>
        <v>0</v>
      </c>
      <c r="AA171" s="69">
        <v>166</v>
      </c>
      <c r="AB171" s="31">
        <f t="shared" si="86"/>
        <v>0</v>
      </c>
      <c r="AC171" s="212">
        <f t="shared" si="107"/>
        <v>0</v>
      </c>
      <c r="AD171" s="99">
        <f t="shared" si="87"/>
        <v>0</v>
      </c>
      <c r="AE171" s="99">
        <f t="shared" si="88"/>
        <v>0</v>
      </c>
      <c r="AF171" s="197">
        <f t="shared" si="103"/>
        <v>0</v>
      </c>
      <c r="AG171" s="197">
        <f t="shared" si="104"/>
        <v>0</v>
      </c>
      <c r="AH171" s="197">
        <f t="shared" si="105"/>
        <v>0</v>
      </c>
      <c r="AI171" s="202">
        <f t="shared" si="106"/>
        <v>0</v>
      </c>
      <c r="AK171" s="69">
        <v>166</v>
      </c>
      <c r="AL171" s="31">
        <f t="shared" si="89"/>
        <v>0</v>
      </c>
      <c r="AM171" s="31">
        <f t="shared" si="90"/>
        <v>0</v>
      </c>
      <c r="AN171" s="31">
        <f t="shared" si="91"/>
        <v>0</v>
      </c>
      <c r="AO171" s="31">
        <f t="shared" si="92"/>
        <v>0</v>
      </c>
      <c r="AP171" s="31">
        <f t="shared" si="93"/>
        <v>0</v>
      </c>
      <c r="AQ171" s="197">
        <f t="shared" si="94"/>
        <v>0</v>
      </c>
      <c r="AR171" s="197">
        <f t="shared" si="94"/>
        <v>0</v>
      </c>
      <c r="AS171" s="197">
        <f t="shared" si="94"/>
        <v>0</v>
      </c>
      <c r="AT171" s="197">
        <f t="shared" si="79"/>
        <v>0</v>
      </c>
      <c r="AU171" s="31"/>
      <c r="AV171" s="31"/>
      <c r="AW171" s="31"/>
      <c r="AX171" s="31"/>
      <c r="AY171" s="74"/>
    </row>
    <row r="172" spans="3:51">
      <c r="C172" s="177" t="s">
        <v>47</v>
      </c>
      <c r="D172" s="4">
        <v>0.35</v>
      </c>
      <c r="E172" s="191" t="s">
        <v>198</v>
      </c>
      <c r="I172" s="53">
        <v>167</v>
      </c>
      <c r="J172" s="31">
        <f t="shared" si="97"/>
        <v>0</v>
      </c>
      <c r="K172" s="31">
        <f t="shared" si="98"/>
        <v>0</v>
      </c>
      <c r="L172" s="31">
        <f t="shared" si="99"/>
        <v>0</v>
      </c>
      <c r="M172" s="31">
        <f t="shared" si="100"/>
        <v>0</v>
      </c>
      <c r="N172" s="31">
        <f t="shared" si="80"/>
        <v>0</v>
      </c>
      <c r="O172" s="32">
        <f t="shared" si="81"/>
        <v>0</v>
      </c>
      <c r="P172" s="53">
        <v>167</v>
      </c>
      <c r="Q172" s="31">
        <f t="shared" si="95"/>
        <v>0</v>
      </c>
      <c r="R172" s="31">
        <f t="shared" si="101"/>
        <v>0</v>
      </c>
      <c r="S172" s="31">
        <f t="shared" si="102"/>
        <v>0</v>
      </c>
      <c r="T172" s="31">
        <f t="shared" si="82"/>
        <v>0</v>
      </c>
      <c r="U172" s="31">
        <f t="shared" si="96"/>
        <v>0</v>
      </c>
      <c r="V172" s="31">
        <f t="shared" si="83"/>
        <v>0</v>
      </c>
      <c r="W172" s="31">
        <v>0</v>
      </c>
      <c r="X172" s="31">
        <f t="shared" si="84"/>
        <v>0</v>
      </c>
      <c r="Y172" s="36">
        <f t="shared" si="85"/>
        <v>0</v>
      </c>
      <c r="AA172" s="69">
        <v>167</v>
      </c>
      <c r="AB172" s="31">
        <f t="shared" si="86"/>
        <v>0</v>
      </c>
      <c r="AC172" s="212">
        <f t="shared" si="107"/>
        <v>0</v>
      </c>
      <c r="AD172" s="99">
        <f t="shared" si="87"/>
        <v>0</v>
      </c>
      <c r="AE172" s="99">
        <f t="shared" si="88"/>
        <v>0</v>
      </c>
      <c r="AF172" s="197">
        <f t="shared" si="103"/>
        <v>0</v>
      </c>
      <c r="AG172" s="197">
        <f t="shared" si="104"/>
        <v>0</v>
      </c>
      <c r="AH172" s="197">
        <f t="shared" si="105"/>
        <v>0</v>
      </c>
      <c r="AI172" s="202">
        <f t="shared" si="106"/>
        <v>0</v>
      </c>
      <c r="AK172" s="69">
        <v>167</v>
      </c>
      <c r="AL172" s="31">
        <f t="shared" si="89"/>
        <v>0</v>
      </c>
      <c r="AM172" s="31">
        <f t="shared" si="90"/>
        <v>0</v>
      </c>
      <c r="AN172" s="31">
        <f t="shared" si="91"/>
        <v>0</v>
      </c>
      <c r="AO172" s="31">
        <f t="shared" si="92"/>
        <v>0</v>
      </c>
      <c r="AP172" s="31">
        <f t="shared" si="93"/>
        <v>0</v>
      </c>
      <c r="AQ172" s="197">
        <f t="shared" si="94"/>
        <v>0</v>
      </c>
      <c r="AR172" s="197">
        <f t="shared" si="94"/>
        <v>0</v>
      </c>
      <c r="AS172" s="197">
        <f t="shared" si="94"/>
        <v>0</v>
      </c>
      <c r="AT172" s="197">
        <f t="shared" si="79"/>
        <v>0</v>
      </c>
      <c r="AU172" s="31"/>
      <c r="AV172" s="31"/>
      <c r="AW172" s="31"/>
      <c r="AX172" s="31"/>
      <c r="AY172" s="74"/>
    </row>
    <row r="173" spans="3:51">
      <c r="C173" s="177" t="s">
        <v>48</v>
      </c>
      <c r="D173" s="4">
        <v>0.37</v>
      </c>
      <c r="E173" s="191" t="s">
        <v>196</v>
      </c>
      <c r="I173" s="53">
        <v>168</v>
      </c>
      <c r="J173" s="31">
        <f t="shared" si="97"/>
        <v>0</v>
      </c>
      <c r="K173" s="31">
        <f t="shared" si="98"/>
        <v>0</v>
      </c>
      <c r="L173" s="31">
        <f t="shared" si="99"/>
        <v>0</v>
      </c>
      <c r="M173" s="31">
        <f t="shared" si="100"/>
        <v>0</v>
      </c>
      <c r="N173" s="31">
        <f t="shared" si="80"/>
        <v>0</v>
      </c>
      <c r="O173" s="32">
        <f t="shared" si="81"/>
        <v>0</v>
      </c>
      <c r="P173" s="53">
        <v>168</v>
      </c>
      <c r="Q173" s="31">
        <f t="shared" si="95"/>
        <v>0</v>
      </c>
      <c r="R173" s="31">
        <f t="shared" si="101"/>
        <v>0</v>
      </c>
      <c r="S173" s="31">
        <f t="shared" si="102"/>
        <v>0</v>
      </c>
      <c r="T173" s="31">
        <f t="shared" si="82"/>
        <v>0</v>
      </c>
      <c r="U173" s="31">
        <f t="shared" si="96"/>
        <v>0</v>
      </c>
      <c r="V173" s="31">
        <f t="shared" si="83"/>
        <v>0</v>
      </c>
      <c r="W173" s="31">
        <v>0</v>
      </c>
      <c r="X173" s="31">
        <f t="shared" si="84"/>
        <v>0</v>
      </c>
      <c r="Y173" s="36">
        <f t="shared" si="85"/>
        <v>0</v>
      </c>
      <c r="AA173" s="69">
        <v>168</v>
      </c>
      <c r="AB173" s="31">
        <f t="shared" si="86"/>
        <v>0</v>
      </c>
      <c r="AC173" s="212">
        <f t="shared" si="107"/>
        <v>0</v>
      </c>
      <c r="AD173" s="99">
        <f t="shared" si="87"/>
        <v>0</v>
      </c>
      <c r="AE173" s="99">
        <f t="shared" si="88"/>
        <v>0</v>
      </c>
      <c r="AF173" s="197">
        <f t="shared" si="103"/>
        <v>0</v>
      </c>
      <c r="AG173" s="197">
        <f t="shared" si="104"/>
        <v>0</v>
      </c>
      <c r="AH173" s="197">
        <f t="shared" si="105"/>
        <v>0</v>
      </c>
      <c r="AI173" s="202">
        <f t="shared" si="106"/>
        <v>0</v>
      </c>
      <c r="AK173" s="69">
        <v>168</v>
      </c>
      <c r="AL173" s="31">
        <f t="shared" si="89"/>
        <v>0</v>
      </c>
      <c r="AM173" s="31">
        <f t="shared" si="90"/>
        <v>0</v>
      </c>
      <c r="AN173" s="31">
        <f t="shared" si="91"/>
        <v>0</v>
      </c>
      <c r="AO173" s="31">
        <f t="shared" si="92"/>
        <v>0</v>
      </c>
      <c r="AP173" s="31">
        <f t="shared" si="93"/>
        <v>0</v>
      </c>
      <c r="AQ173" s="197">
        <f t="shared" si="94"/>
        <v>0</v>
      </c>
      <c r="AR173" s="197">
        <f t="shared" si="94"/>
        <v>0</v>
      </c>
      <c r="AS173" s="197">
        <f t="shared" si="94"/>
        <v>0</v>
      </c>
      <c r="AT173" s="197">
        <f t="shared" si="79"/>
        <v>0</v>
      </c>
      <c r="AU173" s="31"/>
      <c r="AV173" s="31"/>
      <c r="AW173" s="31"/>
      <c r="AX173" s="31"/>
      <c r="AY173" s="74"/>
    </row>
    <row r="174" spans="3:51">
      <c r="C174" s="177" t="s">
        <v>49</v>
      </c>
      <c r="D174" s="4">
        <v>0.45</v>
      </c>
      <c r="E174" s="191" t="s">
        <v>197</v>
      </c>
      <c r="I174" s="53">
        <v>169</v>
      </c>
      <c r="J174" s="31">
        <f t="shared" si="97"/>
        <v>0</v>
      </c>
      <c r="K174" s="31">
        <f t="shared" si="98"/>
        <v>0</v>
      </c>
      <c r="L174" s="31">
        <f t="shared" si="99"/>
        <v>0</v>
      </c>
      <c r="M174" s="31">
        <f t="shared" si="100"/>
        <v>0</v>
      </c>
      <c r="N174" s="31">
        <f t="shared" si="80"/>
        <v>0</v>
      </c>
      <c r="O174" s="32">
        <f t="shared" si="81"/>
        <v>0</v>
      </c>
      <c r="P174" s="53">
        <v>169</v>
      </c>
      <c r="Q174" s="31">
        <f t="shared" si="95"/>
        <v>0</v>
      </c>
      <c r="R174" s="31">
        <f t="shared" si="101"/>
        <v>0</v>
      </c>
      <c r="S174" s="31">
        <f t="shared" si="102"/>
        <v>0</v>
      </c>
      <c r="T174" s="31">
        <f t="shared" si="82"/>
        <v>0</v>
      </c>
      <c r="U174" s="31">
        <f t="shared" si="96"/>
        <v>0</v>
      </c>
      <c r="V174" s="31">
        <f t="shared" si="83"/>
        <v>0</v>
      </c>
      <c r="W174" s="31">
        <v>0</v>
      </c>
      <c r="X174" s="31">
        <f t="shared" si="84"/>
        <v>0</v>
      </c>
      <c r="Y174" s="36">
        <f t="shared" si="85"/>
        <v>0</v>
      </c>
      <c r="AA174" s="69">
        <v>169</v>
      </c>
      <c r="AB174" s="31">
        <f t="shared" si="86"/>
        <v>0</v>
      </c>
      <c r="AC174" s="212">
        <f t="shared" si="107"/>
        <v>0</v>
      </c>
      <c r="AD174" s="99">
        <f t="shared" si="87"/>
        <v>0</v>
      </c>
      <c r="AE174" s="99">
        <f t="shared" si="88"/>
        <v>0</v>
      </c>
      <c r="AF174" s="197">
        <f t="shared" si="103"/>
        <v>0</v>
      </c>
      <c r="AG174" s="197">
        <f t="shared" si="104"/>
        <v>0</v>
      </c>
      <c r="AH174" s="197">
        <f t="shared" si="105"/>
        <v>0</v>
      </c>
      <c r="AI174" s="202">
        <f t="shared" si="106"/>
        <v>0</v>
      </c>
      <c r="AK174" s="69">
        <v>169</v>
      </c>
      <c r="AL174" s="31">
        <f t="shared" si="89"/>
        <v>0</v>
      </c>
      <c r="AM174" s="31">
        <f t="shared" si="90"/>
        <v>0</v>
      </c>
      <c r="AN174" s="31">
        <f t="shared" si="91"/>
        <v>0</v>
      </c>
      <c r="AO174" s="31">
        <f t="shared" si="92"/>
        <v>0</v>
      </c>
      <c r="AP174" s="31">
        <f t="shared" si="93"/>
        <v>0</v>
      </c>
      <c r="AQ174" s="197">
        <f t="shared" si="94"/>
        <v>0</v>
      </c>
      <c r="AR174" s="197">
        <f t="shared" si="94"/>
        <v>0</v>
      </c>
      <c r="AS174" s="197">
        <f t="shared" si="94"/>
        <v>0</v>
      </c>
      <c r="AT174" s="197">
        <f t="shared" si="79"/>
        <v>0</v>
      </c>
      <c r="AU174" s="31"/>
      <c r="AV174" s="31"/>
      <c r="AW174" s="31"/>
      <c r="AX174" s="31"/>
      <c r="AY174" s="74"/>
    </row>
    <row r="175" spans="3:51">
      <c r="C175" s="177" t="s">
        <v>50</v>
      </c>
      <c r="D175" s="4">
        <v>0.39</v>
      </c>
      <c r="E175" s="191" t="s">
        <v>197</v>
      </c>
      <c r="I175" s="53">
        <v>170</v>
      </c>
      <c r="J175" s="31">
        <f t="shared" si="97"/>
        <v>0</v>
      </c>
      <c r="K175" s="31">
        <f t="shared" si="98"/>
        <v>0</v>
      </c>
      <c r="L175" s="31">
        <f t="shared" si="99"/>
        <v>0</v>
      </c>
      <c r="M175" s="31">
        <f t="shared" si="100"/>
        <v>0</v>
      </c>
      <c r="N175" s="31">
        <f t="shared" si="80"/>
        <v>0</v>
      </c>
      <c r="O175" s="32">
        <f t="shared" si="81"/>
        <v>0</v>
      </c>
      <c r="P175" s="53">
        <v>170</v>
      </c>
      <c r="Q175" s="31">
        <f t="shared" si="95"/>
        <v>0</v>
      </c>
      <c r="R175" s="31">
        <f t="shared" si="101"/>
        <v>0</v>
      </c>
      <c r="S175" s="31">
        <f t="shared" si="102"/>
        <v>0</v>
      </c>
      <c r="T175" s="31">
        <f t="shared" si="82"/>
        <v>0</v>
      </c>
      <c r="U175" s="31">
        <f t="shared" si="96"/>
        <v>0</v>
      </c>
      <c r="V175" s="31">
        <f t="shared" si="83"/>
        <v>0</v>
      </c>
      <c r="W175" s="31">
        <v>0</v>
      </c>
      <c r="X175" s="31">
        <f t="shared" si="84"/>
        <v>0</v>
      </c>
      <c r="Y175" s="36">
        <f t="shared" si="85"/>
        <v>0</v>
      </c>
      <c r="AA175" s="69">
        <v>170</v>
      </c>
      <c r="AB175" s="31">
        <f t="shared" si="86"/>
        <v>0</v>
      </c>
      <c r="AC175" s="212">
        <f t="shared" si="107"/>
        <v>0</v>
      </c>
      <c r="AD175" s="99">
        <f t="shared" si="87"/>
        <v>0</v>
      </c>
      <c r="AE175" s="99">
        <f t="shared" si="88"/>
        <v>0</v>
      </c>
      <c r="AF175" s="197">
        <f t="shared" si="103"/>
        <v>0</v>
      </c>
      <c r="AG175" s="197">
        <f t="shared" si="104"/>
        <v>0</v>
      </c>
      <c r="AH175" s="197">
        <f t="shared" si="105"/>
        <v>0</v>
      </c>
      <c r="AI175" s="202">
        <f t="shared" si="106"/>
        <v>0</v>
      </c>
      <c r="AK175" s="69">
        <v>170</v>
      </c>
      <c r="AL175" s="31">
        <f t="shared" si="89"/>
        <v>0</v>
      </c>
      <c r="AM175" s="31">
        <f t="shared" si="90"/>
        <v>0</v>
      </c>
      <c r="AN175" s="31">
        <f t="shared" si="91"/>
        <v>0</v>
      </c>
      <c r="AO175" s="31">
        <f t="shared" si="92"/>
        <v>0</v>
      </c>
      <c r="AP175" s="31">
        <f t="shared" si="93"/>
        <v>0</v>
      </c>
      <c r="AQ175" s="197">
        <f t="shared" si="94"/>
        <v>0</v>
      </c>
      <c r="AR175" s="197">
        <f t="shared" si="94"/>
        <v>0</v>
      </c>
      <c r="AS175" s="197">
        <f t="shared" si="94"/>
        <v>0</v>
      </c>
      <c r="AT175" s="197">
        <f t="shared" si="79"/>
        <v>0</v>
      </c>
      <c r="AU175" s="31"/>
      <c r="AV175" s="31"/>
      <c r="AW175" s="31"/>
      <c r="AX175" s="31"/>
      <c r="AY175" s="74"/>
    </row>
    <row r="176" spans="3:51">
      <c r="C176" s="177" t="s">
        <v>51</v>
      </c>
      <c r="D176" s="4">
        <v>0.44</v>
      </c>
      <c r="E176" s="191" t="s">
        <v>197</v>
      </c>
      <c r="I176" s="53">
        <v>171</v>
      </c>
      <c r="J176" s="31">
        <f t="shared" si="97"/>
        <v>0</v>
      </c>
      <c r="K176" s="31">
        <f t="shared" si="98"/>
        <v>0</v>
      </c>
      <c r="L176" s="31">
        <f t="shared" si="99"/>
        <v>0</v>
      </c>
      <c r="M176" s="31">
        <f t="shared" si="100"/>
        <v>0</v>
      </c>
      <c r="N176" s="31">
        <f t="shared" si="80"/>
        <v>0</v>
      </c>
      <c r="O176" s="32">
        <f t="shared" si="81"/>
        <v>0</v>
      </c>
      <c r="P176" s="53">
        <v>171</v>
      </c>
      <c r="Q176" s="31">
        <f t="shared" si="95"/>
        <v>0</v>
      </c>
      <c r="R176" s="31">
        <f t="shared" si="101"/>
        <v>0</v>
      </c>
      <c r="S176" s="31">
        <f t="shared" si="102"/>
        <v>0</v>
      </c>
      <c r="T176" s="31">
        <f t="shared" si="82"/>
        <v>0</v>
      </c>
      <c r="U176" s="31">
        <f t="shared" si="96"/>
        <v>0</v>
      </c>
      <c r="V176" s="31">
        <f t="shared" si="83"/>
        <v>0</v>
      </c>
      <c r="W176" s="31">
        <v>0</v>
      </c>
      <c r="X176" s="31">
        <f t="shared" si="84"/>
        <v>0</v>
      </c>
      <c r="Y176" s="36">
        <f t="shared" si="85"/>
        <v>0</v>
      </c>
      <c r="AA176" s="69">
        <v>171</v>
      </c>
      <c r="AB176" s="31">
        <f t="shared" si="86"/>
        <v>0</v>
      </c>
      <c r="AC176" s="212">
        <f t="shared" si="107"/>
        <v>0</v>
      </c>
      <c r="AD176" s="99">
        <f t="shared" si="87"/>
        <v>0</v>
      </c>
      <c r="AE176" s="99">
        <f t="shared" si="88"/>
        <v>0</v>
      </c>
      <c r="AF176" s="197">
        <f t="shared" si="103"/>
        <v>0</v>
      </c>
      <c r="AG176" s="197">
        <f t="shared" si="104"/>
        <v>0</v>
      </c>
      <c r="AH176" s="197">
        <f t="shared" si="105"/>
        <v>0</v>
      </c>
      <c r="AI176" s="202">
        <f t="shared" si="106"/>
        <v>0</v>
      </c>
      <c r="AK176" s="69">
        <v>171</v>
      </c>
      <c r="AL176" s="31">
        <f t="shared" si="89"/>
        <v>0</v>
      </c>
      <c r="AM176" s="31">
        <f t="shared" si="90"/>
        <v>0</v>
      </c>
      <c r="AN176" s="31">
        <f t="shared" si="91"/>
        <v>0</v>
      </c>
      <c r="AO176" s="31">
        <f t="shared" si="92"/>
        <v>0</v>
      </c>
      <c r="AP176" s="31">
        <f t="shared" si="93"/>
        <v>0</v>
      </c>
      <c r="AQ176" s="197">
        <f t="shared" si="94"/>
        <v>0</v>
      </c>
      <c r="AR176" s="197">
        <f t="shared" si="94"/>
        <v>0</v>
      </c>
      <c r="AS176" s="197">
        <f t="shared" si="94"/>
        <v>0</v>
      </c>
      <c r="AT176" s="197">
        <f t="shared" si="79"/>
        <v>0</v>
      </c>
      <c r="AU176" s="31"/>
      <c r="AV176" s="31"/>
      <c r="AW176" s="31"/>
      <c r="AX176" s="31"/>
      <c r="AY176" s="74"/>
    </row>
    <row r="177" spans="3:51">
      <c r="C177" s="177" t="s">
        <v>52</v>
      </c>
      <c r="D177" s="4">
        <v>0.46</v>
      </c>
      <c r="E177" s="191" t="s">
        <v>197</v>
      </c>
      <c r="I177" s="53">
        <v>172</v>
      </c>
      <c r="J177" s="31">
        <f t="shared" si="97"/>
        <v>0</v>
      </c>
      <c r="K177" s="31">
        <f t="shared" si="98"/>
        <v>0</v>
      </c>
      <c r="L177" s="31">
        <f t="shared" si="99"/>
        <v>0</v>
      </c>
      <c r="M177" s="31">
        <f t="shared" si="100"/>
        <v>0</v>
      </c>
      <c r="N177" s="31">
        <f t="shared" si="80"/>
        <v>0</v>
      </c>
      <c r="O177" s="32">
        <f t="shared" si="81"/>
        <v>0</v>
      </c>
      <c r="P177" s="53">
        <v>172</v>
      </c>
      <c r="Q177" s="31">
        <f t="shared" si="95"/>
        <v>0</v>
      </c>
      <c r="R177" s="31">
        <f t="shared" si="101"/>
        <v>0</v>
      </c>
      <c r="S177" s="31">
        <f t="shared" si="102"/>
        <v>0</v>
      </c>
      <c r="T177" s="31">
        <f t="shared" si="82"/>
        <v>0</v>
      </c>
      <c r="U177" s="31">
        <f t="shared" si="96"/>
        <v>0</v>
      </c>
      <c r="V177" s="31">
        <f t="shared" si="83"/>
        <v>0</v>
      </c>
      <c r="W177" s="31">
        <v>0</v>
      </c>
      <c r="X177" s="31">
        <f t="shared" si="84"/>
        <v>0</v>
      </c>
      <c r="Y177" s="36">
        <f t="shared" si="85"/>
        <v>0</v>
      </c>
      <c r="AA177" s="69">
        <v>172</v>
      </c>
      <c r="AB177" s="31">
        <f t="shared" si="86"/>
        <v>0</v>
      </c>
      <c r="AC177" s="212">
        <f t="shared" si="107"/>
        <v>0</v>
      </c>
      <c r="AD177" s="99">
        <f t="shared" si="87"/>
        <v>0</v>
      </c>
      <c r="AE177" s="99">
        <f t="shared" si="88"/>
        <v>0</v>
      </c>
      <c r="AF177" s="197">
        <f t="shared" si="103"/>
        <v>0</v>
      </c>
      <c r="AG177" s="197">
        <f t="shared" si="104"/>
        <v>0</v>
      </c>
      <c r="AH177" s="197">
        <f t="shared" si="105"/>
        <v>0</v>
      </c>
      <c r="AI177" s="202">
        <f t="shared" si="106"/>
        <v>0</v>
      </c>
      <c r="AK177" s="69">
        <v>172</v>
      </c>
      <c r="AL177" s="31">
        <f t="shared" si="89"/>
        <v>0</v>
      </c>
      <c r="AM177" s="31">
        <f t="shared" si="90"/>
        <v>0</v>
      </c>
      <c r="AN177" s="31">
        <f t="shared" si="91"/>
        <v>0</v>
      </c>
      <c r="AO177" s="31">
        <f t="shared" si="92"/>
        <v>0</v>
      </c>
      <c r="AP177" s="31">
        <f t="shared" si="93"/>
        <v>0</v>
      </c>
      <c r="AQ177" s="197">
        <f t="shared" si="94"/>
        <v>0</v>
      </c>
      <c r="AR177" s="197">
        <f t="shared" si="94"/>
        <v>0</v>
      </c>
      <c r="AS177" s="197">
        <f t="shared" si="94"/>
        <v>0</v>
      </c>
      <c r="AT177" s="197">
        <f t="shared" si="79"/>
        <v>0</v>
      </c>
      <c r="AU177" s="31"/>
      <c r="AV177" s="31"/>
      <c r="AW177" s="31"/>
      <c r="AX177" s="31"/>
      <c r="AY177" s="74"/>
    </row>
    <row r="178" spans="3:51" ht="30">
      <c r="C178" s="177" t="s">
        <v>53</v>
      </c>
      <c r="D178" s="4">
        <v>0.46</v>
      </c>
      <c r="E178" s="191" t="s">
        <v>199</v>
      </c>
      <c r="I178" s="53">
        <v>173</v>
      </c>
      <c r="J178" s="31">
        <f t="shared" si="97"/>
        <v>0</v>
      </c>
      <c r="K178" s="31">
        <f t="shared" si="98"/>
        <v>0</v>
      </c>
      <c r="L178" s="31">
        <f t="shared" si="99"/>
        <v>0</v>
      </c>
      <c r="M178" s="31">
        <f t="shared" si="100"/>
        <v>0</v>
      </c>
      <c r="N178" s="31">
        <f t="shared" si="80"/>
        <v>0</v>
      </c>
      <c r="O178" s="32">
        <f t="shared" si="81"/>
        <v>0</v>
      </c>
      <c r="P178" s="53">
        <v>173</v>
      </c>
      <c r="Q178" s="31">
        <f t="shared" si="95"/>
        <v>0</v>
      </c>
      <c r="R178" s="31">
        <f t="shared" si="101"/>
        <v>0</v>
      </c>
      <c r="S178" s="31">
        <f t="shared" si="102"/>
        <v>0</v>
      </c>
      <c r="T178" s="31">
        <f t="shared" si="82"/>
        <v>0</v>
      </c>
      <c r="U178" s="31">
        <f t="shared" si="96"/>
        <v>0</v>
      </c>
      <c r="V178" s="31">
        <f t="shared" si="83"/>
        <v>0</v>
      </c>
      <c r="W178" s="31">
        <v>0</v>
      </c>
      <c r="X178" s="31">
        <f t="shared" si="84"/>
        <v>0</v>
      </c>
      <c r="Y178" s="36">
        <f t="shared" si="85"/>
        <v>0</v>
      </c>
      <c r="AA178" s="69">
        <v>173</v>
      </c>
      <c r="AB178" s="31">
        <f t="shared" si="86"/>
        <v>0</v>
      </c>
      <c r="AC178" s="212">
        <f t="shared" si="107"/>
        <v>0</v>
      </c>
      <c r="AD178" s="99">
        <f t="shared" si="87"/>
        <v>0</v>
      </c>
      <c r="AE178" s="99">
        <f t="shared" si="88"/>
        <v>0</v>
      </c>
      <c r="AF178" s="197">
        <f t="shared" si="103"/>
        <v>0</v>
      </c>
      <c r="AG178" s="197">
        <f t="shared" si="104"/>
        <v>0</v>
      </c>
      <c r="AH178" s="197">
        <f t="shared" si="105"/>
        <v>0</v>
      </c>
      <c r="AI178" s="202">
        <f t="shared" si="106"/>
        <v>0</v>
      </c>
      <c r="AK178" s="69">
        <v>173</v>
      </c>
      <c r="AL178" s="31">
        <f t="shared" si="89"/>
        <v>0</v>
      </c>
      <c r="AM178" s="31">
        <f t="shared" si="90"/>
        <v>0</v>
      </c>
      <c r="AN178" s="31">
        <f t="shared" si="91"/>
        <v>0</v>
      </c>
      <c r="AO178" s="31">
        <f t="shared" si="92"/>
        <v>0</v>
      </c>
      <c r="AP178" s="31">
        <f t="shared" si="93"/>
        <v>0</v>
      </c>
      <c r="AQ178" s="197">
        <f t="shared" si="94"/>
        <v>0</v>
      </c>
      <c r="AR178" s="197">
        <f t="shared" si="94"/>
        <v>0</v>
      </c>
      <c r="AS178" s="197">
        <f t="shared" si="94"/>
        <v>0</v>
      </c>
      <c r="AT178" s="197">
        <f t="shared" si="79"/>
        <v>0</v>
      </c>
      <c r="AU178" s="31"/>
      <c r="AV178" s="31"/>
      <c r="AW178" s="31"/>
      <c r="AX178" s="31"/>
      <c r="AY178" s="74"/>
    </row>
    <row r="179" spans="3:51">
      <c r="C179" s="177" t="s">
        <v>54</v>
      </c>
      <c r="D179" s="4">
        <v>0.44</v>
      </c>
      <c r="E179" s="191" t="s">
        <v>197</v>
      </c>
      <c r="I179" s="53">
        <v>174</v>
      </c>
      <c r="J179" s="31">
        <f t="shared" si="97"/>
        <v>0</v>
      </c>
      <c r="K179" s="31">
        <f t="shared" si="98"/>
        <v>0</v>
      </c>
      <c r="L179" s="31">
        <f t="shared" si="99"/>
        <v>0</v>
      </c>
      <c r="M179" s="31">
        <f t="shared" si="100"/>
        <v>0</v>
      </c>
      <c r="N179" s="31">
        <f t="shared" si="80"/>
        <v>0</v>
      </c>
      <c r="O179" s="32">
        <f t="shared" si="81"/>
        <v>0</v>
      </c>
      <c r="P179" s="53">
        <v>174</v>
      </c>
      <c r="Q179" s="31">
        <f t="shared" si="95"/>
        <v>0</v>
      </c>
      <c r="R179" s="31">
        <f t="shared" si="101"/>
        <v>0</v>
      </c>
      <c r="S179" s="31">
        <f t="shared" si="102"/>
        <v>0</v>
      </c>
      <c r="T179" s="31">
        <f t="shared" si="82"/>
        <v>0</v>
      </c>
      <c r="U179" s="31">
        <f t="shared" si="96"/>
        <v>0</v>
      </c>
      <c r="V179" s="31">
        <f t="shared" si="83"/>
        <v>0</v>
      </c>
      <c r="W179" s="31">
        <v>0</v>
      </c>
      <c r="X179" s="31">
        <f t="shared" si="84"/>
        <v>0</v>
      </c>
      <c r="Y179" s="36">
        <f t="shared" si="85"/>
        <v>0</v>
      </c>
      <c r="AA179" s="69">
        <v>174</v>
      </c>
      <c r="AB179" s="31">
        <f t="shared" si="86"/>
        <v>0</v>
      </c>
      <c r="AC179" s="212">
        <f t="shared" si="107"/>
        <v>0</v>
      </c>
      <c r="AD179" s="99">
        <f t="shared" si="87"/>
        <v>0</v>
      </c>
      <c r="AE179" s="99">
        <f t="shared" si="88"/>
        <v>0</v>
      </c>
      <c r="AF179" s="197">
        <f t="shared" si="103"/>
        <v>0</v>
      </c>
      <c r="AG179" s="197">
        <f t="shared" si="104"/>
        <v>0</v>
      </c>
      <c r="AH179" s="197">
        <f t="shared" si="105"/>
        <v>0</v>
      </c>
      <c r="AI179" s="202">
        <f t="shared" si="106"/>
        <v>0</v>
      </c>
      <c r="AK179" s="69">
        <v>174</v>
      </c>
      <c r="AL179" s="31">
        <f t="shared" si="89"/>
        <v>0</v>
      </c>
      <c r="AM179" s="31">
        <f t="shared" si="90"/>
        <v>0</v>
      </c>
      <c r="AN179" s="31">
        <f t="shared" si="91"/>
        <v>0</v>
      </c>
      <c r="AO179" s="31">
        <f t="shared" si="92"/>
        <v>0</v>
      </c>
      <c r="AP179" s="31">
        <f t="shared" si="93"/>
        <v>0</v>
      </c>
      <c r="AQ179" s="197">
        <f t="shared" si="94"/>
        <v>0</v>
      </c>
      <c r="AR179" s="197">
        <f t="shared" si="94"/>
        <v>0</v>
      </c>
      <c r="AS179" s="197">
        <f t="shared" si="94"/>
        <v>0</v>
      </c>
      <c r="AT179" s="197">
        <f t="shared" si="79"/>
        <v>0</v>
      </c>
      <c r="AU179" s="31"/>
      <c r="AV179" s="31"/>
      <c r="AW179" s="31"/>
      <c r="AX179" s="31"/>
      <c r="AY179" s="74"/>
    </row>
    <row r="180" spans="3:51">
      <c r="C180" s="177" t="s">
        <v>55</v>
      </c>
      <c r="D180" s="4">
        <v>0.46</v>
      </c>
      <c r="E180" s="191" t="s">
        <v>197</v>
      </c>
      <c r="I180" s="53">
        <v>175</v>
      </c>
      <c r="J180" s="31">
        <f t="shared" si="97"/>
        <v>0</v>
      </c>
      <c r="K180" s="31">
        <f t="shared" si="98"/>
        <v>0</v>
      </c>
      <c r="L180" s="31">
        <f t="shared" si="99"/>
        <v>0</v>
      </c>
      <c r="M180" s="31">
        <f t="shared" si="100"/>
        <v>0</v>
      </c>
      <c r="N180" s="31">
        <f t="shared" si="80"/>
        <v>0</v>
      </c>
      <c r="O180" s="32">
        <f t="shared" si="81"/>
        <v>0</v>
      </c>
      <c r="P180" s="53">
        <v>175</v>
      </c>
      <c r="Q180" s="31">
        <f t="shared" si="95"/>
        <v>0</v>
      </c>
      <c r="R180" s="31">
        <f t="shared" si="101"/>
        <v>0</v>
      </c>
      <c r="S180" s="31">
        <f t="shared" si="102"/>
        <v>0</v>
      </c>
      <c r="T180" s="31">
        <f t="shared" si="82"/>
        <v>0</v>
      </c>
      <c r="U180" s="31">
        <f t="shared" si="96"/>
        <v>0</v>
      </c>
      <c r="V180" s="31">
        <f t="shared" si="83"/>
        <v>0</v>
      </c>
      <c r="W180" s="31">
        <v>0</v>
      </c>
      <c r="X180" s="31">
        <f t="shared" si="84"/>
        <v>0</v>
      </c>
      <c r="Y180" s="36">
        <f t="shared" si="85"/>
        <v>0</v>
      </c>
      <c r="AA180" s="69">
        <v>175</v>
      </c>
      <c r="AB180" s="31">
        <f t="shared" si="86"/>
        <v>0</v>
      </c>
      <c r="AC180" s="212">
        <f t="shared" si="107"/>
        <v>0</v>
      </c>
      <c r="AD180" s="99">
        <f t="shared" si="87"/>
        <v>0</v>
      </c>
      <c r="AE180" s="99">
        <f t="shared" si="88"/>
        <v>0</v>
      </c>
      <c r="AF180" s="197">
        <f t="shared" si="103"/>
        <v>0</v>
      </c>
      <c r="AG180" s="197">
        <f t="shared" si="104"/>
        <v>0</v>
      </c>
      <c r="AH180" s="197">
        <f t="shared" si="105"/>
        <v>0</v>
      </c>
      <c r="AI180" s="202">
        <f t="shared" si="106"/>
        <v>0</v>
      </c>
      <c r="AK180" s="69">
        <v>175</v>
      </c>
      <c r="AL180" s="31">
        <f t="shared" si="89"/>
        <v>0</v>
      </c>
      <c r="AM180" s="31">
        <f t="shared" si="90"/>
        <v>0</v>
      </c>
      <c r="AN180" s="31">
        <f t="shared" si="91"/>
        <v>0</v>
      </c>
      <c r="AO180" s="31">
        <f t="shared" si="92"/>
        <v>0</v>
      </c>
      <c r="AP180" s="31">
        <f t="shared" si="93"/>
        <v>0</v>
      </c>
      <c r="AQ180" s="197">
        <f t="shared" si="94"/>
        <v>0</v>
      </c>
      <c r="AR180" s="197">
        <f t="shared" si="94"/>
        <v>0</v>
      </c>
      <c r="AS180" s="197">
        <f t="shared" si="94"/>
        <v>0</v>
      </c>
      <c r="AT180" s="197">
        <f t="shared" si="79"/>
        <v>0</v>
      </c>
      <c r="AU180" s="31"/>
      <c r="AV180" s="31"/>
      <c r="AW180" s="31"/>
      <c r="AX180" s="31"/>
      <c r="AY180" s="74"/>
    </row>
    <row r="181" spans="3:51">
      <c r="C181" s="177" t="s">
        <v>56</v>
      </c>
      <c r="D181" s="4">
        <v>0.48</v>
      </c>
      <c r="E181" s="191" t="s">
        <v>197</v>
      </c>
      <c r="I181" s="53">
        <v>176</v>
      </c>
      <c r="J181" s="31">
        <f t="shared" si="97"/>
        <v>0</v>
      </c>
      <c r="K181" s="31">
        <f t="shared" si="98"/>
        <v>0</v>
      </c>
      <c r="L181" s="31">
        <f t="shared" si="99"/>
        <v>0</v>
      </c>
      <c r="M181" s="31">
        <f t="shared" si="100"/>
        <v>0</v>
      </c>
      <c r="N181" s="31">
        <f t="shared" si="80"/>
        <v>0</v>
      </c>
      <c r="O181" s="32">
        <f t="shared" si="81"/>
        <v>0</v>
      </c>
      <c r="P181" s="53">
        <v>176</v>
      </c>
      <c r="Q181" s="31">
        <f t="shared" si="95"/>
        <v>0</v>
      </c>
      <c r="R181" s="31">
        <f t="shared" si="101"/>
        <v>0</v>
      </c>
      <c r="S181" s="31">
        <f t="shared" si="102"/>
        <v>0</v>
      </c>
      <c r="T181" s="31">
        <f t="shared" si="82"/>
        <v>0</v>
      </c>
      <c r="U181" s="31">
        <f t="shared" si="96"/>
        <v>0</v>
      </c>
      <c r="V181" s="31">
        <f t="shared" si="83"/>
        <v>0</v>
      </c>
      <c r="W181" s="31">
        <v>0</v>
      </c>
      <c r="X181" s="31">
        <f t="shared" si="84"/>
        <v>0</v>
      </c>
      <c r="Y181" s="36">
        <f t="shared" si="85"/>
        <v>0</v>
      </c>
      <c r="AA181" s="69">
        <v>176</v>
      </c>
      <c r="AB181" s="31">
        <f t="shared" si="86"/>
        <v>0</v>
      </c>
      <c r="AC181" s="212">
        <f t="shared" si="107"/>
        <v>0</v>
      </c>
      <c r="AD181" s="99">
        <f t="shared" si="87"/>
        <v>0</v>
      </c>
      <c r="AE181" s="99">
        <f t="shared" si="88"/>
        <v>0</v>
      </c>
      <c r="AF181" s="197">
        <f t="shared" si="103"/>
        <v>0</v>
      </c>
      <c r="AG181" s="197">
        <f t="shared" si="104"/>
        <v>0</v>
      </c>
      <c r="AH181" s="197">
        <f t="shared" si="105"/>
        <v>0</v>
      </c>
      <c r="AI181" s="202">
        <f t="shared" si="106"/>
        <v>0</v>
      </c>
      <c r="AK181" s="69">
        <v>176</v>
      </c>
      <c r="AL181" s="31">
        <f t="shared" si="89"/>
        <v>0</v>
      </c>
      <c r="AM181" s="31">
        <f t="shared" si="90"/>
        <v>0</v>
      </c>
      <c r="AN181" s="31">
        <f t="shared" si="91"/>
        <v>0</v>
      </c>
      <c r="AO181" s="31">
        <f t="shared" si="92"/>
        <v>0</v>
      </c>
      <c r="AP181" s="31">
        <f t="shared" si="93"/>
        <v>0</v>
      </c>
      <c r="AQ181" s="197">
        <f t="shared" si="94"/>
        <v>0</v>
      </c>
      <c r="AR181" s="197">
        <f t="shared" si="94"/>
        <v>0</v>
      </c>
      <c r="AS181" s="197">
        <f t="shared" si="94"/>
        <v>0</v>
      </c>
      <c r="AT181" s="197">
        <f t="shared" si="79"/>
        <v>0</v>
      </c>
      <c r="AU181" s="31"/>
      <c r="AV181" s="31"/>
      <c r="AW181" s="31"/>
      <c r="AX181" s="31"/>
      <c r="AY181" s="74"/>
    </row>
    <row r="182" spans="3:51">
      <c r="C182" s="177" t="s">
        <v>57</v>
      </c>
      <c r="D182" s="4">
        <v>0.44</v>
      </c>
      <c r="E182" s="191" t="s">
        <v>197</v>
      </c>
      <c r="I182" s="53">
        <v>177</v>
      </c>
      <c r="J182" s="31">
        <f t="shared" si="97"/>
        <v>0</v>
      </c>
      <c r="K182" s="31">
        <f t="shared" si="98"/>
        <v>0</v>
      </c>
      <c r="L182" s="31">
        <f t="shared" si="99"/>
        <v>0</v>
      </c>
      <c r="M182" s="31">
        <f t="shared" si="100"/>
        <v>0</v>
      </c>
      <c r="N182" s="31">
        <f t="shared" si="80"/>
        <v>0</v>
      </c>
      <c r="O182" s="32">
        <f t="shared" si="81"/>
        <v>0</v>
      </c>
      <c r="P182" s="53">
        <v>177</v>
      </c>
      <c r="Q182" s="31">
        <f t="shared" si="95"/>
        <v>0</v>
      </c>
      <c r="R182" s="31">
        <f t="shared" si="101"/>
        <v>0</v>
      </c>
      <c r="S182" s="31">
        <f t="shared" si="102"/>
        <v>0</v>
      </c>
      <c r="T182" s="31">
        <f t="shared" si="82"/>
        <v>0</v>
      </c>
      <c r="U182" s="31">
        <f t="shared" si="96"/>
        <v>0</v>
      </c>
      <c r="V182" s="31">
        <f t="shared" si="83"/>
        <v>0</v>
      </c>
      <c r="W182" s="31">
        <v>0</v>
      </c>
      <c r="X182" s="31">
        <f t="shared" si="84"/>
        <v>0</v>
      </c>
      <c r="Y182" s="36">
        <f t="shared" si="85"/>
        <v>0</v>
      </c>
      <c r="AA182" s="69">
        <v>177</v>
      </c>
      <c r="AB182" s="31">
        <f t="shared" si="86"/>
        <v>0</v>
      </c>
      <c r="AC182" s="212">
        <f t="shared" si="107"/>
        <v>0</v>
      </c>
      <c r="AD182" s="99">
        <f t="shared" si="87"/>
        <v>0</v>
      </c>
      <c r="AE182" s="99">
        <f t="shared" si="88"/>
        <v>0</v>
      </c>
      <c r="AF182" s="197">
        <f t="shared" si="103"/>
        <v>0</v>
      </c>
      <c r="AG182" s="197">
        <f t="shared" si="104"/>
        <v>0</v>
      </c>
      <c r="AH182" s="197">
        <f t="shared" si="105"/>
        <v>0</v>
      </c>
      <c r="AI182" s="202">
        <f t="shared" si="106"/>
        <v>0</v>
      </c>
      <c r="AK182" s="69">
        <v>177</v>
      </c>
      <c r="AL182" s="31">
        <f t="shared" si="89"/>
        <v>0</v>
      </c>
      <c r="AM182" s="31">
        <f t="shared" si="90"/>
        <v>0</v>
      </c>
      <c r="AN182" s="31">
        <f t="shared" si="91"/>
        <v>0</v>
      </c>
      <c r="AO182" s="31">
        <f t="shared" si="92"/>
        <v>0</v>
      </c>
      <c r="AP182" s="31">
        <f t="shared" si="93"/>
        <v>0</v>
      </c>
      <c r="AQ182" s="197">
        <f t="shared" si="94"/>
        <v>0</v>
      </c>
      <c r="AR182" s="197">
        <f t="shared" si="94"/>
        <v>0</v>
      </c>
      <c r="AS182" s="197">
        <f t="shared" si="94"/>
        <v>0</v>
      </c>
      <c r="AT182" s="197">
        <f t="shared" si="79"/>
        <v>0</v>
      </c>
      <c r="AU182" s="31"/>
      <c r="AV182" s="31"/>
      <c r="AW182" s="31"/>
      <c r="AX182" s="31"/>
      <c r="AY182" s="74"/>
    </row>
    <row r="183" spans="3:51">
      <c r="C183" s="177" t="s">
        <v>58</v>
      </c>
      <c r="D183" s="4">
        <v>0.34</v>
      </c>
      <c r="E183" s="191" t="s">
        <v>197</v>
      </c>
      <c r="I183" s="53">
        <v>178</v>
      </c>
      <c r="J183" s="31">
        <f t="shared" si="97"/>
        <v>0</v>
      </c>
      <c r="K183" s="31">
        <f t="shared" si="98"/>
        <v>0</v>
      </c>
      <c r="L183" s="31">
        <f t="shared" si="99"/>
        <v>0</v>
      </c>
      <c r="M183" s="31">
        <f t="shared" si="100"/>
        <v>0</v>
      </c>
      <c r="N183" s="31">
        <f t="shared" si="80"/>
        <v>0</v>
      </c>
      <c r="O183" s="32">
        <f t="shared" si="81"/>
        <v>0</v>
      </c>
      <c r="P183" s="53">
        <v>178</v>
      </c>
      <c r="Q183" s="31">
        <f t="shared" si="95"/>
        <v>0</v>
      </c>
      <c r="R183" s="31">
        <f t="shared" si="101"/>
        <v>0</v>
      </c>
      <c r="S183" s="31">
        <f t="shared" si="102"/>
        <v>0</v>
      </c>
      <c r="T183" s="31">
        <f t="shared" si="82"/>
        <v>0</v>
      </c>
      <c r="U183" s="31">
        <f t="shared" si="96"/>
        <v>0</v>
      </c>
      <c r="V183" s="31">
        <f t="shared" si="83"/>
        <v>0</v>
      </c>
      <c r="W183" s="31">
        <v>0</v>
      </c>
      <c r="X183" s="31">
        <f t="shared" si="84"/>
        <v>0</v>
      </c>
      <c r="Y183" s="36">
        <f t="shared" si="85"/>
        <v>0</v>
      </c>
      <c r="AA183" s="69">
        <v>178</v>
      </c>
      <c r="AB183" s="31">
        <f t="shared" si="86"/>
        <v>0</v>
      </c>
      <c r="AC183" s="212">
        <f t="shared" si="107"/>
        <v>0</v>
      </c>
      <c r="AD183" s="99">
        <f t="shared" si="87"/>
        <v>0</v>
      </c>
      <c r="AE183" s="99">
        <f t="shared" si="88"/>
        <v>0</v>
      </c>
      <c r="AF183" s="197">
        <f t="shared" si="103"/>
        <v>0</v>
      </c>
      <c r="AG183" s="197">
        <f t="shared" si="104"/>
        <v>0</v>
      </c>
      <c r="AH183" s="197">
        <f t="shared" si="105"/>
        <v>0</v>
      </c>
      <c r="AI183" s="202">
        <f t="shared" si="106"/>
        <v>0</v>
      </c>
      <c r="AK183" s="69">
        <v>178</v>
      </c>
      <c r="AL183" s="31">
        <f t="shared" si="89"/>
        <v>0</v>
      </c>
      <c r="AM183" s="31">
        <f t="shared" si="90"/>
        <v>0</v>
      </c>
      <c r="AN183" s="31">
        <f t="shared" si="91"/>
        <v>0</v>
      </c>
      <c r="AO183" s="31">
        <f t="shared" si="92"/>
        <v>0</v>
      </c>
      <c r="AP183" s="31">
        <f t="shared" si="93"/>
        <v>0</v>
      </c>
      <c r="AQ183" s="197">
        <f t="shared" si="94"/>
        <v>0</v>
      </c>
      <c r="AR183" s="197">
        <f t="shared" si="94"/>
        <v>0</v>
      </c>
      <c r="AS183" s="197">
        <f t="shared" si="94"/>
        <v>0</v>
      </c>
      <c r="AT183" s="197">
        <f t="shared" si="79"/>
        <v>0</v>
      </c>
      <c r="AU183" s="31"/>
      <c r="AV183" s="31"/>
      <c r="AW183" s="31"/>
      <c r="AX183" s="31"/>
      <c r="AY183" s="74"/>
    </row>
    <row r="184" spans="3:51">
      <c r="C184" s="177" t="s">
        <v>59</v>
      </c>
      <c r="D184" s="4">
        <v>0.5</v>
      </c>
      <c r="E184" s="191" t="s">
        <v>196</v>
      </c>
      <c r="I184" s="53">
        <v>179</v>
      </c>
      <c r="J184" s="31">
        <f t="shared" si="97"/>
        <v>0</v>
      </c>
      <c r="K184" s="31">
        <f t="shared" si="98"/>
        <v>0</v>
      </c>
      <c r="L184" s="31">
        <f t="shared" si="99"/>
        <v>0</v>
      </c>
      <c r="M184" s="31">
        <f t="shared" si="100"/>
        <v>0</v>
      </c>
      <c r="N184" s="31">
        <f t="shared" si="80"/>
        <v>0</v>
      </c>
      <c r="O184" s="32">
        <f t="shared" si="81"/>
        <v>0</v>
      </c>
      <c r="P184" s="53">
        <v>179</v>
      </c>
      <c r="Q184" s="31">
        <f t="shared" si="95"/>
        <v>0</v>
      </c>
      <c r="R184" s="31">
        <f t="shared" si="101"/>
        <v>0</v>
      </c>
      <c r="S184" s="31">
        <f t="shared" si="102"/>
        <v>0</v>
      </c>
      <c r="T184" s="31">
        <f t="shared" si="82"/>
        <v>0</v>
      </c>
      <c r="U184" s="31">
        <f t="shared" si="96"/>
        <v>0</v>
      </c>
      <c r="V184" s="31">
        <f t="shared" si="83"/>
        <v>0</v>
      </c>
      <c r="W184" s="31">
        <v>0</v>
      </c>
      <c r="X184" s="31">
        <f t="shared" si="84"/>
        <v>0</v>
      </c>
      <c r="Y184" s="36">
        <f t="shared" si="85"/>
        <v>0</v>
      </c>
      <c r="AA184" s="69">
        <v>179</v>
      </c>
      <c r="AB184" s="31">
        <f t="shared" si="86"/>
        <v>0</v>
      </c>
      <c r="AC184" s="212">
        <f t="shared" si="107"/>
        <v>0</v>
      </c>
      <c r="AD184" s="99">
        <f t="shared" si="87"/>
        <v>0</v>
      </c>
      <c r="AE184" s="99">
        <f t="shared" si="88"/>
        <v>0</v>
      </c>
      <c r="AF184" s="197">
        <f t="shared" si="103"/>
        <v>0</v>
      </c>
      <c r="AG184" s="197">
        <f t="shared" si="104"/>
        <v>0</v>
      </c>
      <c r="AH184" s="197">
        <f t="shared" si="105"/>
        <v>0</v>
      </c>
      <c r="AI184" s="202">
        <f t="shared" si="106"/>
        <v>0</v>
      </c>
      <c r="AK184" s="69">
        <v>179</v>
      </c>
      <c r="AL184" s="31">
        <f t="shared" si="89"/>
        <v>0</v>
      </c>
      <c r="AM184" s="31">
        <f t="shared" si="90"/>
        <v>0</v>
      </c>
      <c r="AN184" s="31">
        <f t="shared" si="91"/>
        <v>0</v>
      </c>
      <c r="AO184" s="31">
        <f t="shared" si="92"/>
        <v>0</v>
      </c>
      <c r="AP184" s="31">
        <f t="shared" si="93"/>
        <v>0</v>
      </c>
      <c r="AQ184" s="197">
        <f t="shared" si="94"/>
        <v>0</v>
      </c>
      <c r="AR184" s="197">
        <f t="shared" si="94"/>
        <v>0</v>
      </c>
      <c r="AS184" s="197">
        <f t="shared" si="94"/>
        <v>0</v>
      </c>
      <c r="AT184" s="197">
        <f t="shared" si="79"/>
        <v>0</v>
      </c>
      <c r="AU184" s="31"/>
      <c r="AV184" s="31"/>
      <c r="AW184" s="31"/>
      <c r="AX184" s="31"/>
      <c r="AY184" s="74"/>
    </row>
    <row r="185" spans="3:51">
      <c r="C185" s="177" t="s">
        <v>60</v>
      </c>
      <c r="D185" s="4">
        <v>0.57999999999999996</v>
      </c>
      <c r="E185" s="191" t="s">
        <v>196</v>
      </c>
      <c r="I185" s="53">
        <v>180</v>
      </c>
      <c r="J185" s="31">
        <f t="shared" si="97"/>
        <v>0</v>
      </c>
      <c r="K185" s="31">
        <f t="shared" si="98"/>
        <v>0</v>
      </c>
      <c r="L185" s="31">
        <f t="shared" si="99"/>
        <v>0</v>
      </c>
      <c r="M185" s="31">
        <f t="shared" si="100"/>
        <v>0</v>
      </c>
      <c r="N185" s="31">
        <f t="shared" si="80"/>
        <v>0</v>
      </c>
      <c r="O185" s="32">
        <f t="shared" si="81"/>
        <v>0</v>
      </c>
      <c r="P185" s="53">
        <v>180</v>
      </c>
      <c r="Q185" s="31">
        <f t="shared" si="95"/>
        <v>0</v>
      </c>
      <c r="R185" s="31">
        <f t="shared" si="101"/>
        <v>0</v>
      </c>
      <c r="S185" s="31">
        <f t="shared" si="102"/>
        <v>0</v>
      </c>
      <c r="T185" s="31">
        <f t="shared" si="82"/>
        <v>0</v>
      </c>
      <c r="U185" s="31">
        <f t="shared" si="96"/>
        <v>0</v>
      </c>
      <c r="V185" s="31">
        <f t="shared" si="83"/>
        <v>0</v>
      </c>
      <c r="W185" s="31">
        <v>0</v>
      </c>
      <c r="X185" s="31">
        <f t="shared" si="84"/>
        <v>0</v>
      </c>
      <c r="Y185" s="36">
        <f t="shared" si="85"/>
        <v>0</v>
      </c>
      <c r="AA185" s="69">
        <v>180</v>
      </c>
      <c r="AB185" s="31">
        <f t="shared" si="86"/>
        <v>0</v>
      </c>
      <c r="AC185" s="212">
        <f t="shared" si="107"/>
        <v>0</v>
      </c>
      <c r="AD185" s="99">
        <f t="shared" si="87"/>
        <v>0</v>
      </c>
      <c r="AE185" s="99">
        <f t="shared" si="88"/>
        <v>0</v>
      </c>
      <c r="AF185" s="197">
        <f t="shared" si="103"/>
        <v>0</v>
      </c>
      <c r="AG185" s="197">
        <f t="shared" si="104"/>
        <v>0</v>
      </c>
      <c r="AH185" s="197">
        <f t="shared" si="105"/>
        <v>0</v>
      </c>
      <c r="AI185" s="202">
        <f t="shared" si="106"/>
        <v>0</v>
      </c>
      <c r="AK185" s="69">
        <v>180</v>
      </c>
      <c r="AL185" s="31">
        <f t="shared" si="89"/>
        <v>0</v>
      </c>
      <c r="AM185" s="31">
        <f t="shared" si="90"/>
        <v>0</v>
      </c>
      <c r="AN185" s="31">
        <f t="shared" si="91"/>
        <v>0</v>
      </c>
      <c r="AO185" s="31">
        <f t="shared" si="92"/>
        <v>0</v>
      </c>
      <c r="AP185" s="31">
        <f t="shared" si="93"/>
        <v>0</v>
      </c>
      <c r="AQ185" s="197">
        <f t="shared" si="94"/>
        <v>0</v>
      </c>
      <c r="AR185" s="197">
        <f t="shared" si="94"/>
        <v>0</v>
      </c>
      <c r="AS185" s="197">
        <f t="shared" si="94"/>
        <v>0</v>
      </c>
      <c r="AT185" s="197">
        <f t="shared" si="79"/>
        <v>0</v>
      </c>
      <c r="AU185" s="31"/>
      <c r="AV185" s="31"/>
      <c r="AW185" s="31"/>
      <c r="AX185" s="31"/>
      <c r="AY185" s="74"/>
    </row>
    <row r="186" spans="3:51">
      <c r="C186" s="177" t="s">
        <v>61</v>
      </c>
      <c r="D186" s="4">
        <v>0.37</v>
      </c>
      <c r="E186" s="191" t="s">
        <v>197</v>
      </c>
      <c r="I186" s="53">
        <v>181</v>
      </c>
      <c r="J186" s="31">
        <f t="shared" si="97"/>
        <v>0</v>
      </c>
      <c r="K186" s="31">
        <f t="shared" si="98"/>
        <v>0</v>
      </c>
      <c r="L186" s="31">
        <f t="shared" si="99"/>
        <v>0</v>
      </c>
      <c r="M186" s="31">
        <f t="shared" si="100"/>
        <v>0</v>
      </c>
      <c r="N186" s="31">
        <f t="shared" si="80"/>
        <v>0</v>
      </c>
      <c r="O186" s="32">
        <f t="shared" si="81"/>
        <v>0</v>
      </c>
      <c r="P186" s="53">
        <v>181</v>
      </c>
      <c r="Q186" s="31">
        <f t="shared" si="95"/>
        <v>0</v>
      </c>
      <c r="R186" s="31">
        <f t="shared" si="101"/>
        <v>0</v>
      </c>
      <c r="S186" s="31">
        <f t="shared" si="102"/>
        <v>0</v>
      </c>
      <c r="T186" s="31">
        <f t="shared" si="82"/>
        <v>0</v>
      </c>
      <c r="U186" s="31">
        <f t="shared" si="96"/>
        <v>0</v>
      </c>
      <c r="V186" s="31">
        <f t="shared" si="83"/>
        <v>0</v>
      </c>
      <c r="W186" s="31">
        <v>0</v>
      </c>
      <c r="X186" s="31">
        <f t="shared" si="84"/>
        <v>0</v>
      </c>
      <c r="Y186" s="36">
        <f t="shared" si="85"/>
        <v>0</v>
      </c>
      <c r="AA186" s="69">
        <v>181</v>
      </c>
      <c r="AB186" s="31">
        <f t="shared" si="86"/>
        <v>0</v>
      </c>
      <c r="AC186" s="212">
        <f t="shared" si="107"/>
        <v>0</v>
      </c>
      <c r="AD186" s="99">
        <f t="shared" si="87"/>
        <v>0</v>
      </c>
      <c r="AE186" s="99">
        <f t="shared" si="88"/>
        <v>0</v>
      </c>
      <c r="AF186" s="197">
        <f t="shared" si="103"/>
        <v>0</v>
      </c>
      <c r="AG186" s="197">
        <f t="shared" si="104"/>
        <v>0</v>
      </c>
      <c r="AH186" s="197">
        <f t="shared" si="105"/>
        <v>0</v>
      </c>
      <c r="AI186" s="202">
        <f t="shared" si="106"/>
        <v>0</v>
      </c>
      <c r="AK186" s="69">
        <v>181</v>
      </c>
      <c r="AL186" s="31">
        <f t="shared" si="89"/>
        <v>0</v>
      </c>
      <c r="AM186" s="31">
        <f t="shared" si="90"/>
        <v>0</v>
      </c>
      <c r="AN186" s="31">
        <f t="shared" si="91"/>
        <v>0</v>
      </c>
      <c r="AO186" s="31">
        <f t="shared" si="92"/>
        <v>0</v>
      </c>
      <c r="AP186" s="31">
        <f t="shared" si="93"/>
        <v>0</v>
      </c>
      <c r="AQ186" s="197">
        <f t="shared" si="94"/>
        <v>0</v>
      </c>
      <c r="AR186" s="197">
        <f t="shared" si="94"/>
        <v>0</v>
      </c>
      <c r="AS186" s="197">
        <f t="shared" si="94"/>
        <v>0</v>
      </c>
      <c r="AT186" s="197">
        <f t="shared" si="79"/>
        <v>0</v>
      </c>
      <c r="AU186" s="31"/>
      <c r="AV186" s="31"/>
      <c r="AW186" s="31"/>
      <c r="AX186" s="31"/>
      <c r="AY186" s="74"/>
    </row>
    <row r="187" spans="3:51">
      <c r="C187" s="177" t="s">
        <v>62</v>
      </c>
      <c r="D187" s="4">
        <v>0.37</v>
      </c>
      <c r="E187" s="191" t="s">
        <v>197</v>
      </c>
      <c r="I187" s="53">
        <v>182</v>
      </c>
      <c r="J187" s="31">
        <f t="shared" si="97"/>
        <v>0</v>
      </c>
      <c r="K187" s="31">
        <f t="shared" si="98"/>
        <v>0</v>
      </c>
      <c r="L187" s="31">
        <f t="shared" si="99"/>
        <v>0</v>
      </c>
      <c r="M187" s="31">
        <f t="shared" si="100"/>
        <v>0</v>
      </c>
      <c r="N187" s="31">
        <f t="shared" si="80"/>
        <v>0</v>
      </c>
      <c r="O187" s="32">
        <f t="shared" si="81"/>
        <v>0</v>
      </c>
      <c r="P187" s="53">
        <v>182</v>
      </c>
      <c r="Q187" s="31">
        <f t="shared" si="95"/>
        <v>0</v>
      </c>
      <c r="R187" s="31">
        <f t="shared" si="101"/>
        <v>0</v>
      </c>
      <c r="S187" s="31">
        <f t="shared" si="102"/>
        <v>0</v>
      </c>
      <c r="T187" s="31">
        <f t="shared" si="82"/>
        <v>0</v>
      </c>
      <c r="U187" s="31">
        <f t="shared" si="96"/>
        <v>0</v>
      </c>
      <c r="V187" s="31">
        <f t="shared" si="83"/>
        <v>0</v>
      </c>
      <c r="W187" s="31">
        <v>0</v>
      </c>
      <c r="X187" s="31">
        <f t="shared" si="84"/>
        <v>0</v>
      </c>
      <c r="Y187" s="36">
        <f t="shared" si="85"/>
        <v>0</v>
      </c>
      <c r="AA187" s="69">
        <v>182</v>
      </c>
      <c r="AB187" s="31">
        <f t="shared" si="86"/>
        <v>0</v>
      </c>
      <c r="AC187" s="212">
        <f t="shared" si="107"/>
        <v>0</v>
      </c>
      <c r="AD187" s="99">
        <f t="shared" si="87"/>
        <v>0</v>
      </c>
      <c r="AE187" s="99">
        <f t="shared" si="88"/>
        <v>0</v>
      </c>
      <c r="AF187" s="197">
        <f t="shared" si="103"/>
        <v>0</v>
      </c>
      <c r="AG187" s="197">
        <f t="shared" si="104"/>
        <v>0</v>
      </c>
      <c r="AH187" s="197">
        <f t="shared" si="105"/>
        <v>0</v>
      </c>
      <c r="AI187" s="202">
        <f t="shared" si="106"/>
        <v>0</v>
      </c>
      <c r="AK187" s="69">
        <v>182</v>
      </c>
      <c r="AL187" s="31">
        <f t="shared" si="89"/>
        <v>0</v>
      </c>
      <c r="AM187" s="31">
        <f t="shared" si="90"/>
        <v>0</v>
      </c>
      <c r="AN187" s="31">
        <f t="shared" si="91"/>
        <v>0</v>
      </c>
      <c r="AO187" s="31">
        <f t="shared" si="92"/>
        <v>0</v>
      </c>
      <c r="AP187" s="31">
        <f t="shared" si="93"/>
        <v>0</v>
      </c>
      <c r="AQ187" s="197">
        <f t="shared" si="94"/>
        <v>0</v>
      </c>
      <c r="AR187" s="197">
        <f t="shared" si="94"/>
        <v>0</v>
      </c>
      <c r="AS187" s="197">
        <f t="shared" si="94"/>
        <v>0</v>
      </c>
      <c r="AT187" s="197">
        <f t="shared" si="79"/>
        <v>0</v>
      </c>
      <c r="AU187" s="31"/>
      <c r="AV187" s="31"/>
      <c r="AW187" s="31"/>
      <c r="AX187" s="31"/>
      <c r="AY187" s="74"/>
    </row>
    <row r="188" spans="3:51">
      <c r="C188" s="177" t="s">
        <v>63</v>
      </c>
      <c r="D188" s="4">
        <v>0.38</v>
      </c>
      <c r="E188" s="191" t="s">
        <v>197</v>
      </c>
      <c r="I188" s="53">
        <v>183</v>
      </c>
      <c r="J188" s="31">
        <f t="shared" si="97"/>
        <v>0</v>
      </c>
      <c r="K188" s="31">
        <f t="shared" si="98"/>
        <v>0</v>
      </c>
      <c r="L188" s="31">
        <f t="shared" si="99"/>
        <v>0</v>
      </c>
      <c r="M188" s="31">
        <f t="shared" si="100"/>
        <v>0</v>
      </c>
      <c r="N188" s="31">
        <f t="shared" si="80"/>
        <v>0</v>
      </c>
      <c r="O188" s="32">
        <f t="shared" si="81"/>
        <v>0</v>
      </c>
      <c r="P188" s="53">
        <v>183</v>
      </c>
      <c r="Q188" s="31">
        <f t="shared" si="95"/>
        <v>0</v>
      </c>
      <c r="R188" s="31">
        <f t="shared" si="101"/>
        <v>0</v>
      </c>
      <c r="S188" s="31">
        <f t="shared" si="102"/>
        <v>0</v>
      </c>
      <c r="T188" s="31">
        <f t="shared" si="82"/>
        <v>0</v>
      </c>
      <c r="U188" s="31">
        <f t="shared" si="96"/>
        <v>0</v>
      </c>
      <c r="V188" s="31">
        <f t="shared" si="83"/>
        <v>0</v>
      </c>
      <c r="W188" s="31">
        <v>0</v>
      </c>
      <c r="X188" s="31">
        <f t="shared" si="84"/>
        <v>0</v>
      </c>
      <c r="Y188" s="36">
        <f t="shared" si="85"/>
        <v>0</v>
      </c>
      <c r="AA188" s="69">
        <v>183</v>
      </c>
      <c r="AB188" s="31">
        <f t="shared" si="86"/>
        <v>0</v>
      </c>
      <c r="AC188" s="212">
        <f t="shared" si="107"/>
        <v>0</v>
      </c>
      <c r="AD188" s="99">
        <f t="shared" si="87"/>
        <v>0</v>
      </c>
      <c r="AE188" s="99">
        <f t="shared" si="88"/>
        <v>0</v>
      </c>
      <c r="AF188" s="197">
        <f t="shared" si="103"/>
        <v>0</v>
      </c>
      <c r="AG188" s="197">
        <f t="shared" si="104"/>
        <v>0</v>
      </c>
      <c r="AH188" s="197">
        <f t="shared" si="105"/>
        <v>0</v>
      </c>
      <c r="AI188" s="202">
        <f t="shared" si="106"/>
        <v>0</v>
      </c>
      <c r="AK188" s="69">
        <v>183</v>
      </c>
      <c r="AL188" s="31">
        <f t="shared" si="89"/>
        <v>0</v>
      </c>
      <c r="AM188" s="31">
        <f t="shared" si="90"/>
        <v>0</v>
      </c>
      <c r="AN188" s="31">
        <f t="shared" si="91"/>
        <v>0</v>
      </c>
      <c r="AO188" s="31">
        <f t="shared" si="92"/>
        <v>0</v>
      </c>
      <c r="AP188" s="31">
        <f t="shared" si="93"/>
        <v>0</v>
      </c>
      <c r="AQ188" s="197">
        <f t="shared" si="94"/>
        <v>0</v>
      </c>
      <c r="AR188" s="197">
        <f t="shared" si="94"/>
        <v>0</v>
      </c>
      <c r="AS188" s="197">
        <f t="shared" si="94"/>
        <v>0</v>
      </c>
      <c r="AT188" s="197">
        <f t="shared" si="79"/>
        <v>0</v>
      </c>
      <c r="AU188" s="31"/>
      <c r="AV188" s="31"/>
      <c r="AW188" s="31"/>
      <c r="AX188" s="31"/>
      <c r="AY188" s="74"/>
    </row>
    <row r="189" spans="3:51">
      <c r="C189" s="177" t="s">
        <v>64</v>
      </c>
      <c r="D189" s="4">
        <v>0.36</v>
      </c>
      <c r="E189" s="191" t="s">
        <v>197</v>
      </c>
      <c r="I189" s="53">
        <v>184</v>
      </c>
      <c r="J189" s="31">
        <f t="shared" si="97"/>
        <v>0</v>
      </c>
      <c r="K189" s="31">
        <f t="shared" si="98"/>
        <v>0</v>
      </c>
      <c r="L189" s="31">
        <f t="shared" si="99"/>
        <v>0</v>
      </c>
      <c r="M189" s="31">
        <f t="shared" si="100"/>
        <v>0</v>
      </c>
      <c r="N189" s="31">
        <f t="shared" si="80"/>
        <v>0</v>
      </c>
      <c r="O189" s="32">
        <f t="shared" si="81"/>
        <v>0</v>
      </c>
      <c r="P189" s="53">
        <v>184</v>
      </c>
      <c r="Q189" s="31">
        <f t="shared" si="95"/>
        <v>0</v>
      </c>
      <c r="R189" s="31">
        <f t="shared" si="101"/>
        <v>0</v>
      </c>
      <c r="S189" s="31">
        <f t="shared" si="102"/>
        <v>0</v>
      </c>
      <c r="T189" s="31">
        <f t="shared" si="82"/>
        <v>0</v>
      </c>
      <c r="U189" s="31">
        <f t="shared" si="96"/>
        <v>0</v>
      </c>
      <c r="V189" s="31">
        <f t="shared" si="83"/>
        <v>0</v>
      </c>
      <c r="W189" s="31">
        <v>0</v>
      </c>
      <c r="X189" s="31">
        <f t="shared" si="84"/>
        <v>0</v>
      </c>
      <c r="Y189" s="36">
        <f t="shared" si="85"/>
        <v>0</v>
      </c>
      <c r="AA189" s="69">
        <v>184</v>
      </c>
      <c r="AB189" s="31">
        <f t="shared" si="86"/>
        <v>0</v>
      </c>
      <c r="AC189" s="212">
        <f t="shared" si="107"/>
        <v>0</v>
      </c>
      <c r="AD189" s="99">
        <f t="shared" si="87"/>
        <v>0</v>
      </c>
      <c r="AE189" s="99">
        <f t="shared" si="88"/>
        <v>0</v>
      </c>
      <c r="AF189" s="197">
        <f t="shared" si="103"/>
        <v>0</v>
      </c>
      <c r="AG189" s="197">
        <f t="shared" si="104"/>
        <v>0</v>
      </c>
      <c r="AH189" s="197">
        <f t="shared" si="105"/>
        <v>0</v>
      </c>
      <c r="AI189" s="202">
        <f t="shared" si="106"/>
        <v>0</v>
      </c>
      <c r="AK189" s="69">
        <v>184</v>
      </c>
      <c r="AL189" s="31">
        <f t="shared" si="89"/>
        <v>0</v>
      </c>
      <c r="AM189" s="31">
        <f t="shared" si="90"/>
        <v>0</v>
      </c>
      <c r="AN189" s="31">
        <f t="shared" si="91"/>
        <v>0</v>
      </c>
      <c r="AO189" s="31">
        <f t="shared" si="92"/>
        <v>0</v>
      </c>
      <c r="AP189" s="31">
        <f t="shared" si="93"/>
        <v>0</v>
      </c>
      <c r="AQ189" s="197">
        <f t="shared" si="94"/>
        <v>0</v>
      </c>
      <c r="AR189" s="197">
        <f t="shared" si="94"/>
        <v>0</v>
      </c>
      <c r="AS189" s="197">
        <f t="shared" si="94"/>
        <v>0</v>
      </c>
      <c r="AT189" s="197">
        <f t="shared" si="79"/>
        <v>0</v>
      </c>
      <c r="AU189" s="31"/>
      <c r="AV189" s="31"/>
      <c r="AW189" s="31"/>
      <c r="AX189" s="31"/>
      <c r="AY189" s="74"/>
    </row>
    <row r="190" spans="3:51">
      <c r="C190" s="177" t="s">
        <v>65</v>
      </c>
      <c r="D190" s="4">
        <v>0.37</v>
      </c>
      <c r="E190" s="191" t="s">
        <v>196</v>
      </c>
      <c r="I190" s="53">
        <v>185</v>
      </c>
      <c r="J190" s="31">
        <f t="shared" si="97"/>
        <v>0</v>
      </c>
      <c r="K190" s="31">
        <f t="shared" si="98"/>
        <v>0</v>
      </c>
      <c r="L190" s="31">
        <f t="shared" si="99"/>
        <v>0</v>
      </c>
      <c r="M190" s="31">
        <f t="shared" si="100"/>
        <v>0</v>
      </c>
      <c r="N190" s="31">
        <f t="shared" si="80"/>
        <v>0</v>
      </c>
      <c r="O190" s="32">
        <f t="shared" si="81"/>
        <v>0</v>
      </c>
      <c r="P190" s="53">
        <v>185</v>
      </c>
      <c r="Q190" s="31">
        <f t="shared" si="95"/>
        <v>0</v>
      </c>
      <c r="R190" s="31">
        <f t="shared" si="101"/>
        <v>0</v>
      </c>
      <c r="S190" s="31">
        <f t="shared" si="102"/>
        <v>0</v>
      </c>
      <c r="T190" s="31">
        <f t="shared" si="82"/>
        <v>0</v>
      </c>
      <c r="U190" s="31">
        <f t="shared" si="96"/>
        <v>0</v>
      </c>
      <c r="V190" s="31">
        <f t="shared" si="83"/>
        <v>0</v>
      </c>
      <c r="W190" s="31">
        <v>0</v>
      </c>
      <c r="X190" s="31">
        <f t="shared" si="84"/>
        <v>0</v>
      </c>
      <c r="Y190" s="36">
        <f t="shared" si="85"/>
        <v>0</v>
      </c>
      <c r="AA190" s="69">
        <v>185</v>
      </c>
      <c r="AB190" s="31">
        <f t="shared" si="86"/>
        <v>0</v>
      </c>
      <c r="AC190" s="212">
        <f t="shared" si="107"/>
        <v>0</v>
      </c>
      <c r="AD190" s="99">
        <f t="shared" si="87"/>
        <v>0</v>
      </c>
      <c r="AE190" s="99">
        <f t="shared" si="88"/>
        <v>0</v>
      </c>
      <c r="AF190" s="197">
        <f t="shared" si="103"/>
        <v>0</v>
      </c>
      <c r="AG190" s="197">
        <f t="shared" si="104"/>
        <v>0</v>
      </c>
      <c r="AH190" s="197">
        <f t="shared" si="105"/>
        <v>0</v>
      </c>
      <c r="AI190" s="202">
        <f t="shared" si="106"/>
        <v>0</v>
      </c>
      <c r="AK190" s="69">
        <v>185</v>
      </c>
      <c r="AL190" s="31">
        <f t="shared" si="89"/>
        <v>0</v>
      </c>
      <c r="AM190" s="31">
        <f t="shared" si="90"/>
        <v>0</v>
      </c>
      <c r="AN190" s="31">
        <f t="shared" si="91"/>
        <v>0</v>
      </c>
      <c r="AO190" s="31">
        <f t="shared" si="92"/>
        <v>0</v>
      </c>
      <c r="AP190" s="31">
        <f t="shared" si="93"/>
        <v>0</v>
      </c>
      <c r="AQ190" s="197">
        <f t="shared" si="94"/>
        <v>0</v>
      </c>
      <c r="AR190" s="197">
        <f t="shared" si="94"/>
        <v>0</v>
      </c>
      <c r="AS190" s="197">
        <f t="shared" si="94"/>
        <v>0</v>
      </c>
      <c r="AT190" s="197">
        <f t="shared" si="79"/>
        <v>0</v>
      </c>
      <c r="AU190" s="31"/>
      <c r="AV190" s="31"/>
      <c r="AW190" s="31"/>
      <c r="AX190" s="31"/>
      <c r="AY190" s="74"/>
    </row>
    <row r="191" spans="3:51">
      <c r="C191" s="177" t="s">
        <v>66</v>
      </c>
      <c r="D191" s="4">
        <v>0.53</v>
      </c>
      <c r="E191" s="191" t="s">
        <v>196</v>
      </c>
      <c r="I191" s="53">
        <v>186</v>
      </c>
      <c r="J191" s="31">
        <f t="shared" si="97"/>
        <v>0</v>
      </c>
      <c r="K191" s="31">
        <f t="shared" si="98"/>
        <v>0</v>
      </c>
      <c r="L191" s="31">
        <f t="shared" si="99"/>
        <v>0</v>
      </c>
      <c r="M191" s="31">
        <f t="shared" si="100"/>
        <v>0</v>
      </c>
      <c r="N191" s="31">
        <f t="shared" si="80"/>
        <v>0</v>
      </c>
      <c r="O191" s="32">
        <f t="shared" si="81"/>
        <v>0</v>
      </c>
      <c r="P191" s="53">
        <v>186</v>
      </c>
      <c r="Q191" s="31">
        <f t="shared" si="95"/>
        <v>0</v>
      </c>
      <c r="R191" s="31">
        <f t="shared" si="101"/>
        <v>0</v>
      </c>
      <c r="S191" s="31">
        <f t="shared" si="102"/>
        <v>0</v>
      </c>
      <c r="T191" s="31">
        <f t="shared" si="82"/>
        <v>0</v>
      </c>
      <c r="U191" s="31">
        <f t="shared" si="96"/>
        <v>0</v>
      </c>
      <c r="V191" s="31">
        <f t="shared" si="83"/>
        <v>0</v>
      </c>
      <c r="W191" s="31">
        <v>0</v>
      </c>
      <c r="X191" s="31">
        <f t="shared" si="84"/>
        <v>0</v>
      </c>
      <c r="Y191" s="36">
        <f t="shared" si="85"/>
        <v>0</v>
      </c>
      <c r="AA191" s="69">
        <v>186</v>
      </c>
      <c r="AB191" s="31">
        <f t="shared" si="86"/>
        <v>0</v>
      </c>
      <c r="AC191" s="212">
        <f t="shared" si="107"/>
        <v>0</v>
      </c>
      <c r="AD191" s="99">
        <f t="shared" si="87"/>
        <v>0</v>
      </c>
      <c r="AE191" s="99">
        <f t="shared" si="88"/>
        <v>0</v>
      </c>
      <c r="AF191" s="197">
        <f t="shared" si="103"/>
        <v>0</v>
      </c>
      <c r="AG191" s="197">
        <f t="shared" si="104"/>
        <v>0</v>
      </c>
      <c r="AH191" s="197">
        <f t="shared" si="105"/>
        <v>0</v>
      </c>
      <c r="AI191" s="202">
        <f t="shared" si="106"/>
        <v>0</v>
      </c>
      <c r="AK191" s="69">
        <v>186</v>
      </c>
      <c r="AL191" s="31">
        <f t="shared" si="89"/>
        <v>0</v>
      </c>
      <c r="AM191" s="31">
        <f t="shared" si="90"/>
        <v>0</v>
      </c>
      <c r="AN191" s="31">
        <f t="shared" si="91"/>
        <v>0</v>
      </c>
      <c r="AO191" s="31">
        <f t="shared" si="92"/>
        <v>0</v>
      </c>
      <c r="AP191" s="31">
        <f t="shared" si="93"/>
        <v>0</v>
      </c>
      <c r="AQ191" s="197">
        <f t="shared" si="94"/>
        <v>0</v>
      </c>
      <c r="AR191" s="197">
        <f t="shared" si="94"/>
        <v>0</v>
      </c>
      <c r="AS191" s="197">
        <f t="shared" si="94"/>
        <v>0</v>
      </c>
      <c r="AT191" s="197">
        <f t="shared" si="79"/>
        <v>0</v>
      </c>
      <c r="AU191" s="31"/>
      <c r="AV191" s="31"/>
      <c r="AW191" s="31"/>
      <c r="AX191" s="31"/>
      <c r="AY191" s="74"/>
    </row>
    <row r="192" spans="3:51">
      <c r="C192" s="177" t="s">
        <v>67</v>
      </c>
      <c r="D192" s="4">
        <v>0.43</v>
      </c>
      <c r="E192" s="191" t="s">
        <v>196</v>
      </c>
      <c r="I192" s="53">
        <v>187</v>
      </c>
      <c r="J192" s="31">
        <f t="shared" si="97"/>
        <v>0</v>
      </c>
      <c r="K192" s="31">
        <f t="shared" si="98"/>
        <v>0</v>
      </c>
      <c r="L192" s="31">
        <f t="shared" si="99"/>
        <v>0</v>
      </c>
      <c r="M192" s="31">
        <f t="shared" si="100"/>
        <v>0</v>
      </c>
      <c r="N192" s="31">
        <f t="shared" si="80"/>
        <v>0</v>
      </c>
      <c r="O192" s="32">
        <f t="shared" si="81"/>
        <v>0</v>
      </c>
      <c r="P192" s="53">
        <v>187</v>
      </c>
      <c r="Q192" s="31">
        <f t="shared" si="95"/>
        <v>0</v>
      </c>
      <c r="R192" s="31">
        <f t="shared" si="101"/>
        <v>0</v>
      </c>
      <c r="S192" s="31">
        <f t="shared" si="102"/>
        <v>0</v>
      </c>
      <c r="T192" s="31">
        <f t="shared" si="82"/>
        <v>0</v>
      </c>
      <c r="U192" s="31">
        <f t="shared" si="96"/>
        <v>0</v>
      </c>
      <c r="V192" s="31">
        <f t="shared" si="83"/>
        <v>0</v>
      </c>
      <c r="W192" s="31">
        <v>0</v>
      </c>
      <c r="X192" s="31">
        <f t="shared" si="84"/>
        <v>0</v>
      </c>
      <c r="Y192" s="36">
        <f t="shared" si="85"/>
        <v>0</v>
      </c>
      <c r="AA192" s="69">
        <v>187</v>
      </c>
      <c r="AB192" s="31">
        <f t="shared" si="86"/>
        <v>0</v>
      </c>
      <c r="AC192" s="212">
        <f t="shared" si="107"/>
        <v>0</v>
      </c>
      <c r="AD192" s="99">
        <f t="shared" si="87"/>
        <v>0</v>
      </c>
      <c r="AE192" s="99">
        <f t="shared" si="88"/>
        <v>0</v>
      </c>
      <c r="AF192" s="197">
        <f t="shared" si="103"/>
        <v>0</v>
      </c>
      <c r="AG192" s="197">
        <f t="shared" si="104"/>
        <v>0</v>
      </c>
      <c r="AH192" s="197">
        <f t="shared" si="105"/>
        <v>0</v>
      </c>
      <c r="AI192" s="202">
        <f t="shared" si="106"/>
        <v>0</v>
      </c>
      <c r="AK192" s="69">
        <v>187</v>
      </c>
      <c r="AL192" s="31">
        <f t="shared" si="89"/>
        <v>0</v>
      </c>
      <c r="AM192" s="31">
        <f t="shared" si="90"/>
        <v>0</v>
      </c>
      <c r="AN192" s="31">
        <f t="shared" si="91"/>
        <v>0</v>
      </c>
      <c r="AO192" s="31">
        <f t="shared" si="92"/>
        <v>0</v>
      </c>
      <c r="AP192" s="31">
        <f t="shared" si="93"/>
        <v>0</v>
      </c>
      <c r="AQ192" s="197">
        <f t="shared" si="94"/>
        <v>0</v>
      </c>
      <c r="AR192" s="197">
        <f t="shared" si="94"/>
        <v>0</v>
      </c>
      <c r="AS192" s="197">
        <f t="shared" si="94"/>
        <v>0</v>
      </c>
      <c r="AT192" s="197">
        <f t="shared" si="79"/>
        <v>0</v>
      </c>
      <c r="AU192" s="31"/>
      <c r="AV192" s="31"/>
      <c r="AW192" s="31"/>
      <c r="AX192" s="31"/>
      <c r="AY192" s="74"/>
    </row>
    <row r="193" spans="3:51">
      <c r="C193" s="177" t="s">
        <v>68</v>
      </c>
      <c r="D193" s="4">
        <v>0.38</v>
      </c>
      <c r="E193" s="191" t="s">
        <v>196</v>
      </c>
      <c r="I193" s="53">
        <v>188</v>
      </c>
      <c r="J193" s="31">
        <f t="shared" si="97"/>
        <v>0</v>
      </c>
      <c r="K193" s="31">
        <f t="shared" si="98"/>
        <v>0</v>
      </c>
      <c r="L193" s="31">
        <f t="shared" si="99"/>
        <v>0</v>
      </c>
      <c r="M193" s="31">
        <f t="shared" si="100"/>
        <v>0</v>
      </c>
      <c r="N193" s="31">
        <f t="shared" si="80"/>
        <v>0</v>
      </c>
      <c r="O193" s="32">
        <f t="shared" si="81"/>
        <v>0</v>
      </c>
      <c r="P193" s="53">
        <v>188</v>
      </c>
      <c r="Q193" s="31">
        <f t="shared" si="95"/>
        <v>0</v>
      </c>
      <c r="R193" s="31">
        <f t="shared" si="101"/>
        <v>0</v>
      </c>
      <c r="S193" s="31">
        <f t="shared" si="102"/>
        <v>0</v>
      </c>
      <c r="T193" s="31">
        <f t="shared" si="82"/>
        <v>0</v>
      </c>
      <c r="U193" s="31">
        <f t="shared" si="96"/>
        <v>0</v>
      </c>
      <c r="V193" s="31">
        <f t="shared" si="83"/>
        <v>0</v>
      </c>
      <c r="W193" s="31">
        <v>0</v>
      </c>
      <c r="X193" s="31">
        <f t="shared" si="84"/>
        <v>0</v>
      </c>
      <c r="Y193" s="36">
        <f t="shared" si="85"/>
        <v>0</v>
      </c>
      <c r="AA193" s="69">
        <v>188</v>
      </c>
      <c r="AB193" s="31">
        <f t="shared" si="86"/>
        <v>0</v>
      </c>
      <c r="AC193" s="212">
        <f t="shared" si="107"/>
        <v>0</v>
      </c>
      <c r="AD193" s="99">
        <f t="shared" si="87"/>
        <v>0</v>
      </c>
      <c r="AE193" s="99">
        <f t="shared" si="88"/>
        <v>0</v>
      </c>
      <c r="AF193" s="197">
        <f t="shared" si="103"/>
        <v>0</v>
      </c>
      <c r="AG193" s="197">
        <f t="shared" si="104"/>
        <v>0</v>
      </c>
      <c r="AH193" s="197">
        <f t="shared" si="105"/>
        <v>0</v>
      </c>
      <c r="AI193" s="202">
        <f t="shared" si="106"/>
        <v>0</v>
      </c>
      <c r="AK193" s="69">
        <v>188</v>
      </c>
      <c r="AL193" s="31">
        <f t="shared" si="89"/>
        <v>0</v>
      </c>
      <c r="AM193" s="31">
        <f t="shared" si="90"/>
        <v>0</v>
      </c>
      <c r="AN193" s="31">
        <f t="shared" si="91"/>
        <v>0</v>
      </c>
      <c r="AO193" s="31">
        <f t="shared" si="92"/>
        <v>0</v>
      </c>
      <c r="AP193" s="31">
        <f t="shared" si="93"/>
        <v>0</v>
      </c>
      <c r="AQ193" s="197">
        <f t="shared" si="94"/>
        <v>0</v>
      </c>
      <c r="AR193" s="197">
        <f t="shared" si="94"/>
        <v>0</v>
      </c>
      <c r="AS193" s="197">
        <f t="shared" si="94"/>
        <v>0</v>
      </c>
      <c r="AT193" s="197">
        <f t="shared" si="79"/>
        <v>0</v>
      </c>
      <c r="AU193" s="31"/>
      <c r="AV193" s="31"/>
      <c r="AW193" s="31"/>
      <c r="AX193" s="31"/>
      <c r="AY193" s="74"/>
    </row>
    <row r="194" spans="3:51">
      <c r="C194" s="177" t="s">
        <v>69</v>
      </c>
      <c r="D194" s="4">
        <v>0.42</v>
      </c>
      <c r="E194" s="191" t="s">
        <v>197</v>
      </c>
      <c r="I194" s="53">
        <v>189</v>
      </c>
      <c r="J194" s="31">
        <f t="shared" si="97"/>
        <v>0</v>
      </c>
      <c r="K194" s="31">
        <f t="shared" si="98"/>
        <v>0</v>
      </c>
      <c r="L194" s="31">
        <f t="shared" si="99"/>
        <v>0</v>
      </c>
      <c r="M194" s="31">
        <f t="shared" si="100"/>
        <v>0</v>
      </c>
      <c r="N194" s="31">
        <f t="shared" si="80"/>
        <v>0</v>
      </c>
      <c r="O194" s="32">
        <f t="shared" si="81"/>
        <v>0</v>
      </c>
      <c r="P194" s="53">
        <v>189</v>
      </c>
      <c r="Q194" s="31">
        <f t="shared" si="95"/>
        <v>0</v>
      </c>
      <c r="R194" s="31">
        <f t="shared" si="101"/>
        <v>0</v>
      </c>
      <c r="S194" s="31">
        <f t="shared" si="102"/>
        <v>0</v>
      </c>
      <c r="T194" s="31">
        <f t="shared" si="82"/>
        <v>0</v>
      </c>
      <c r="U194" s="31">
        <f t="shared" si="96"/>
        <v>0</v>
      </c>
      <c r="V194" s="31">
        <f t="shared" si="83"/>
        <v>0</v>
      </c>
      <c r="W194" s="31">
        <v>0</v>
      </c>
      <c r="X194" s="31">
        <f t="shared" si="84"/>
        <v>0</v>
      </c>
      <c r="Y194" s="36">
        <f t="shared" si="85"/>
        <v>0</v>
      </c>
      <c r="AA194" s="69">
        <v>189</v>
      </c>
      <c r="AB194" s="31">
        <f t="shared" si="86"/>
        <v>0</v>
      </c>
      <c r="AC194" s="212">
        <f t="shared" si="107"/>
        <v>0</v>
      </c>
      <c r="AD194" s="99">
        <f t="shared" si="87"/>
        <v>0</v>
      </c>
      <c r="AE194" s="99">
        <f t="shared" si="88"/>
        <v>0</v>
      </c>
      <c r="AF194" s="197">
        <f t="shared" si="103"/>
        <v>0</v>
      </c>
      <c r="AG194" s="197">
        <f t="shared" si="104"/>
        <v>0</v>
      </c>
      <c r="AH194" s="197">
        <f t="shared" si="105"/>
        <v>0</v>
      </c>
      <c r="AI194" s="202">
        <f t="shared" si="106"/>
        <v>0</v>
      </c>
      <c r="AK194" s="69">
        <v>189</v>
      </c>
      <c r="AL194" s="31">
        <f t="shared" si="89"/>
        <v>0</v>
      </c>
      <c r="AM194" s="31">
        <f t="shared" si="90"/>
        <v>0</v>
      </c>
      <c r="AN194" s="31">
        <f t="shared" si="91"/>
        <v>0</v>
      </c>
      <c r="AO194" s="31">
        <f t="shared" si="92"/>
        <v>0</v>
      </c>
      <c r="AP194" s="31">
        <f t="shared" si="93"/>
        <v>0</v>
      </c>
      <c r="AQ194" s="197">
        <f t="shared" si="94"/>
        <v>0</v>
      </c>
      <c r="AR194" s="197">
        <f t="shared" si="94"/>
        <v>0</v>
      </c>
      <c r="AS194" s="197">
        <f t="shared" si="94"/>
        <v>0</v>
      </c>
      <c r="AT194" s="197">
        <f t="shared" si="79"/>
        <v>0</v>
      </c>
      <c r="AU194" s="31"/>
      <c r="AV194" s="31"/>
      <c r="AW194" s="31"/>
      <c r="AX194" s="31"/>
      <c r="AY194" s="74"/>
    </row>
    <row r="195" spans="3:51">
      <c r="C195" s="177" t="s">
        <v>70</v>
      </c>
      <c r="D195" s="4">
        <v>0.56999999999999995</v>
      </c>
      <c r="E195" s="191" t="s">
        <v>196</v>
      </c>
      <c r="I195" s="53">
        <v>190</v>
      </c>
      <c r="J195" s="31">
        <f t="shared" si="97"/>
        <v>0</v>
      </c>
      <c r="K195" s="31">
        <f t="shared" si="98"/>
        <v>0</v>
      </c>
      <c r="L195" s="31">
        <f t="shared" si="99"/>
        <v>0</v>
      </c>
      <c r="M195" s="31">
        <f t="shared" si="100"/>
        <v>0</v>
      </c>
      <c r="N195" s="31">
        <f t="shared" si="80"/>
        <v>0</v>
      </c>
      <c r="O195" s="32">
        <f t="shared" si="81"/>
        <v>0</v>
      </c>
      <c r="P195" s="53">
        <v>190</v>
      </c>
      <c r="Q195" s="31">
        <f t="shared" si="95"/>
        <v>0</v>
      </c>
      <c r="R195" s="31">
        <f t="shared" si="101"/>
        <v>0</v>
      </c>
      <c r="S195" s="31">
        <f t="shared" si="102"/>
        <v>0</v>
      </c>
      <c r="T195" s="31">
        <f t="shared" si="82"/>
        <v>0</v>
      </c>
      <c r="U195" s="31">
        <f t="shared" si="96"/>
        <v>0</v>
      </c>
      <c r="V195" s="31">
        <f t="shared" si="83"/>
        <v>0</v>
      </c>
      <c r="W195" s="31">
        <v>0</v>
      </c>
      <c r="X195" s="31">
        <f t="shared" si="84"/>
        <v>0</v>
      </c>
      <c r="Y195" s="36">
        <f t="shared" si="85"/>
        <v>0</v>
      </c>
      <c r="AA195" s="69">
        <v>190</v>
      </c>
      <c r="AB195" s="31">
        <f t="shared" si="86"/>
        <v>0</v>
      </c>
      <c r="AC195" s="212">
        <f t="shared" si="107"/>
        <v>0</v>
      </c>
      <c r="AD195" s="99">
        <f t="shared" si="87"/>
        <v>0</v>
      </c>
      <c r="AE195" s="99">
        <f t="shared" si="88"/>
        <v>0</v>
      </c>
      <c r="AF195" s="197">
        <f t="shared" si="103"/>
        <v>0</v>
      </c>
      <c r="AG195" s="197">
        <f t="shared" si="104"/>
        <v>0</v>
      </c>
      <c r="AH195" s="197">
        <f t="shared" si="105"/>
        <v>0</v>
      </c>
      <c r="AI195" s="202">
        <f t="shared" si="106"/>
        <v>0</v>
      </c>
      <c r="AK195" s="69">
        <v>190</v>
      </c>
      <c r="AL195" s="31">
        <f t="shared" si="89"/>
        <v>0</v>
      </c>
      <c r="AM195" s="31">
        <f t="shared" si="90"/>
        <v>0</v>
      </c>
      <c r="AN195" s="31">
        <f t="shared" si="91"/>
        <v>0</v>
      </c>
      <c r="AO195" s="31">
        <f t="shared" si="92"/>
        <v>0</v>
      </c>
      <c r="AP195" s="31">
        <f t="shared" si="93"/>
        <v>0</v>
      </c>
      <c r="AQ195" s="197">
        <f t="shared" si="94"/>
        <v>0</v>
      </c>
      <c r="AR195" s="197">
        <f t="shared" si="94"/>
        <v>0</v>
      </c>
      <c r="AS195" s="197">
        <f t="shared" si="94"/>
        <v>0</v>
      </c>
      <c r="AT195" s="197">
        <f t="shared" si="79"/>
        <v>0</v>
      </c>
      <c r="AU195" s="31"/>
      <c r="AV195" s="31"/>
      <c r="AW195" s="31"/>
      <c r="AX195" s="31"/>
      <c r="AY195" s="74"/>
    </row>
    <row r="196" spans="3:51">
      <c r="C196" s="179" t="s">
        <v>71</v>
      </c>
      <c r="D196" s="3">
        <v>0.54</v>
      </c>
      <c r="E196" s="191"/>
      <c r="I196" s="53">
        <v>191</v>
      </c>
      <c r="J196" s="31">
        <f t="shared" si="97"/>
        <v>0</v>
      </c>
      <c r="K196" s="31">
        <f t="shared" si="98"/>
        <v>0</v>
      </c>
      <c r="L196" s="31">
        <f t="shared" si="99"/>
        <v>0</v>
      </c>
      <c r="M196" s="31">
        <f t="shared" si="100"/>
        <v>0</v>
      </c>
      <c r="N196" s="31">
        <f t="shared" si="80"/>
        <v>0</v>
      </c>
      <c r="O196" s="32">
        <f t="shared" si="81"/>
        <v>0</v>
      </c>
      <c r="P196" s="53">
        <v>191</v>
      </c>
      <c r="Q196" s="31">
        <f t="shared" si="95"/>
        <v>0</v>
      </c>
      <c r="R196" s="31">
        <f t="shared" si="101"/>
        <v>0</v>
      </c>
      <c r="S196" s="31">
        <f t="shared" si="102"/>
        <v>0</v>
      </c>
      <c r="T196" s="31">
        <f t="shared" si="82"/>
        <v>0</v>
      </c>
      <c r="U196" s="31">
        <f t="shared" si="96"/>
        <v>0</v>
      </c>
      <c r="V196" s="31">
        <f t="shared" si="83"/>
        <v>0</v>
      </c>
      <c r="W196" s="31">
        <v>0</v>
      </c>
      <c r="X196" s="31">
        <f t="shared" si="84"/>
        <v>0</v>
      </c>
      <c r="Y196" s="36">
        <f t="shared" si="85"/>
        <v>0</v>
      </c>
      <c r="AA196" s="69">
        <v>191</v>
      </c>
      <c r="AB196" s="31">
        <f t="shared" si="86"/>
        <v>0</v>
      </c>
      <c r="AC196" s="212">
        <f t="shared" si="107"/>
        <v>0</v>
      </c>
      <c r="AD196" s="99">
        <f t="shared" si="87"/>
        <v>0</v>
      </c>
      <c r="AE196" s="99">
        <f t="shared" si="88"/>
        <v>0</v>
      </c>
      <c r="AF196" s="197">
        <f t="shared" si="103"/>
        <v>0</v>
      </c>
      <c r="AG196" s="197">
        <f t="shared" si="104"/>
        <v>0</v>
      </c>
      <c r="AH196" s="197">
        <f t="shared" si="105"/>
        <v>0</v>
      </c>
      <c r="AI196" s="202">
        <f t="shared" si="106"/>
        <v>0</v>
      </c>
      <c r="AK196" s="69">
        <v>191</v>
      </c>
      <c r="AL196" s="31">
        <f t="shared" si="89"/>
        <v>0</v>
      </c>
      <c r="AM196" s="31">
        <f t="shared" si="90"/>
        <v>0</v>
      </c>
      <c r="AN196" s="31">
        <f t="shared" si="91"/>
        <v>0</v>
      </c>
      <c r="AO196" s="31">
        <f t="shared" si="92"/>
        <v>0</v>
      </c>
      <c r="AP196" s="31">
        <f t="shared" si="93"/>
        <v>0</v>
      </c>
      <c r="AQ196" s="197">
        <f t="shared" si="94"/>
        <v>0</v>
      </c>
      <c r="AR196" s="197">
        <f t="shared" si="94"/>
        <v>0</v>
      </c>
      <c r="AS196" s="197">
        <f t="shared" si="94"/>
        <v>0</v>
      </c>
      <c r="AT196" s="197">
        <f t="shared" si="94"/>
        <v>0</v>
      </c>
      <c r="AU196" s="31"/>
      <c r="AV196" s="31"/>
      <c r="AW196" s="31"/>
      <c r="AX196" s="31"/>
      <c r="AY196" s="74"/>
    </row>
    <row r="197" spans="3:51">
      <c r="E197" s="22"/>
      <c r="I197" s="53">
        <v>192</v>
      </c>
      <c r="J197" s="31">
        <f t="shared" si="97"/>
        <v>0</v>
      </c>
      <c r="K197" s="31">
        <f t="shared" si="98"/>
        <v>0</v>
      </c>
      <c r="L197" s="31">
        <f t="shared" si="99"/>
        <v>0</v>
      </c>
      <c r="M197" s="31">
        <f t="shared" si="100"/>
        <v>0</v>
      </c>
      <c r="N197" s="31">
        <f t="shared" ref="N197:N204" si="108">IF(P198&lt;=$F$18,0,)</f>
        <v>0</v>
      </c>
      <c r="O197" s="32">
        <f t="shared" ref="O197:O205" si="109">((J197+K197)*0.475+L197+M197+N197)*44/12</f>
        <v>0</v>
      </c>
      <c r="P197" s="53">
        <v>192</v>
      </c>
      <c r="Q197" s="31">
        <f t="shared" si="95"/>
        <v>0</v>
      </c>
      <c r="R197" s="31">
        <f t="shared" si="101"/>
        <v>0</v>
      </c>
      <c r="S197" s="31">
        <f t="shared" si="102"/>
        <v>0</v>
      </c>
      <c r="T197" s="31">
        <f t="shared" ref="T197:T205" si="110">IF(S197=0,0,EXP(-1.0587+0.8836*LN(S197)+0.284))</f>
        <v>0</v>
      </c>
      <c r="U197" s="31">
        <f t="shared" si="96"/>
        <v>0</v>
      </c>
      <c r="V197" s="31">
        <f t="shared" ref="V197:V205" si="111">IF(P197&lt;=$F$18,IF(P197&lt;=30,P197*($F$16-$F$6)/30,$F$16-$F$6),)</f>
        <v>0</v>
      </c>
      <c r="W197" s="31">
        <v>0</v>
      </c>
      <c r="X197" s="31">
        <f t="shared" ref="X197:X205" si="112">((S197+T197)*0.475+U197+V197+W197)*44/12</f>
        <v>0</v>
      </c>
      <c r="Y197" s="36">
        <f t="shared" ref="Y197:Y205" si="113">IF(P197&lt;=$F$18,X197-O197,)</f>
        <v>0</v>
      </c>
      <c r="AA197" s="69">
        <v>192</v>
      </c>
      <c r="AB197" s="31">
        <f t="shared" ref="AB197:AB205" si="114">IF(AA197&lt;=$F$18,IFERROR(VLOOKUP($AA197,$B$82:$G$94,2,FALSE),0),)</f>
        <v>0</v>
      </c>
      <c r="AC197" s="212">
        <f t="shared" si="107"/>
        <v>0</v>
      </c>
      <c r="AD197" s="99">
        <f t="shared" ref="AD197:AD205" si="115">IF(AA197&lt;=$F$18,IFERROR(VLOOKUP($AA197,$B$82:$G$94,4,FALSE),0),)</f>
        <v>0</v>
      </c>
      <c r="AE197" s="99">
        <f t="shared" ref="AE197:AE205" si="116">IF(AA197&lt;=$F$18,IFERROR(VLOOKUP($AA197,$B$82:$G$94,5,FALSE),0),)</f>
        <v>0</v>
      </c>
      <c r="AF197" s="197">
        <f t="shared" si="103"/>
        <v>0</v>
      </c>
      <c r="AG197" s="197">
        <f t="shared" si="104"/>
        <v>0</v>
      </c>
      <c r="AH197" s="197">
        <f t="shared" si="105"/>
        <v>0</v>
      </c>
      <c r="AI197" s="202">
        <f t="shared" si="106"/>
        <v>0</v>
      </c>
      <c r="AK197" s="69">
        <v>192</v>
      </c>
      <c r="AL197" s="31">
        <f t="shared" ref="AL197:AL205" si="117">IF(AK197&lt;=$F$18,IFERROR(VLOOKUP($AA197,$B$82:$G$94,2,FALSE),0),)</f>
        <v>0</v>
      </c>
      <c r="AM197" s="31">
        <f t="shared" ref="AM197:AM205" si="118">IF(AK197&lt;=$F$18,IFERROR(VLOOKUP($AA197,$B$82:$G$94,3,FALSE),0),)</f>
        <v>0</v>
      </c>
      <c r="AN197" s="31">
        <f t="shared" ref="AN197:AN205" si="119">IF(AK197&lt;=$F$18,IFERROR(VLOOKUP($AA197,$B$82:$G$94,4,FALSE),0),)</f>
        <v>0</v>
      </c>
      <c r="AO197" s="31">
        <f t="shared" ref="AO197:AO205" si="120">IF(AK197&lt;=$F$18,IFERROR(VLOOKUP($AA197,$B$82:$G$94,5,FALSE),0),)</f>
        <v>0</v>
      </c>
      <c r="AP197" s="31">
        <f t="shared" ref="AP197:AP205" si="121">IF(AK197&lt;=$F$18,IFERROR(VLOOKUP($AA197,$B$82:$G$94,6,FALSE),0),)</f>
        <v>0</v>
      </c>
      <c r="AQ197" s="197">
        <f t="shared" ref="AQ197:AT205" si="122">IF($AK197&lt;=$F$18,$AL197*AM197,)</f>
        <v>0</v>
      </c>
      <c r="AR197" s="197">
        <f t="shared" si="122"/>
        <v>0</v>
      </c>
      <c r="AS197" s="197">
        <f t="shared" si="122"/>
        <v>0</v>
      </c>
      <c r="AT197" s="197">
        <f t="shared" si="122"/>
        <v>0</v>
      </c>
      <c r="AU197" s="31"/>
      <c r="AV197" s="31"/>
      <c r="AW197" s="31"/>
      <c r="AX197" s="31"/>
      <c r="AY197" s="74"/>
    </row>
    <row r="198" spans="3:51">
      <c r="E198" s="22"/>
      <c r="I198" s="53">
        <v>193</v>
      </c>
      <c r="J198" s="31">
        <f t="shared" si="97"/>
        <v>0</v>
      </c>
      <c r="K198" s="31">
        <f t="shared" si="98"/>
        <v>0</v>
      </c>
      <c r="L198" s="31">
        <f t="shared" si="99"/>
        <v>0</v>
      </c>
      <c r="M198" s="31">
        <f t="shared" si="100"/>
        <v>0</v>
      </c>
      <c r="N198" s="31">
        <f t="shared" si="108"/>
        <v>0</v>
      </c>
      <c r="O198" s="32">
        <f t="shared" si="109"/>
        <v>0</v>
      </c>
      <c r="P198" s="53">
        <v>193</v>
      </c>
      <c r="Q198" s="31">
        <f t="shared" ref="Q198:Q205" si="123">IF(P198&lt;=$F$18,LOOKUP(P198-1,$B$25:$B$78,$G$25:$G$78),)</f>
        <v>0</v>
      </c>
      <c r="R198" s="31">
        <f t="shared" si="101"/>
        <v>0</v>
      </c>
      <c r="S198" s="31">
        <f t="shared" si="102"/>
        <v>0</v>
      </c>
      <c r="T198" s="31">
        <f t="shared" si="110"/>
        <v>0</v>
      </c>
      <c r="U198" s="31">
        <f t="shared" ref="U198:U205" si="124">IF(P198&lt;=$F$18,$F$5+($F$15-$F$5)*(1-EXP(-0.0175*P198)),)</f>
        <v>0</v>
      </c>
      <c r="V198" s="31">
        <f t="shared" si="111"/>
        <v>0</v>
      </c>
      <c r="W198" s="31">
        <v>0</v>
      </c>
      <c r="X198" s="31">
        <f t="shared" si="112"/>
        <v>0</v>
      </c>
      <c r="Y198" s="36">
        <f t="shared" si="113"/>
        <v>0</v>
      </c>
      <c r="AA198" s="69">
        <v>193</v>
      </c>
      <c r="AB198" s="31">
        <f t="shared" si="114"/>
        <v>0</v>
      </c>
      <c r="AC198" s="212">
        <f t="shared" si="107"/>
        <v>0</v>
      </c>
      <c r="AD198" s="99">
        <f t="shared" si="115"/>
        <v>0</v>
      </c>
      <c r="AE198" s="99">
        <f t="shared" si="116"/>
        <v>0</v>
      </c>
      <c r="AF198" s="197">
        <f t="shared" si="103"/>
        <v>0</v>
      </c>
      <c r="AG198" s="197">
        <f t="shared" si="104"/>
        <v>0</v>
      </c>
      <c r="AH198" s="197">
        <f t="shared" si="105"/>
        <v>0</v>
      </c>
      <c r="AI198" s="202">
        <f t="shared" si="106"/>
        <v>0</v>
      </c>
      <c r="AK198" s="69">
        <v>193</v>
      </c>
      <c r="AL198" s="31">
        <f t="shared" si="117"/>
        <v>0</v>
      </c>
      <c r="AM198" s="31">
        <f t="shared" si="118"/>
        <v>0</v>
      </c>
      <c r="AN198" s="31">
        <f t="shared" si="119"/>
        <v>0</v>
      </c>
      <c r="AO198" s="31">
        <f t="shared" si="120"/>
        <v>0</v>
      </c>
      <c r="AP198" s="31">
        <f t="shared" si="121"/>
        <v>0</v>
      </c>
      <c r="AQ198" s="197">
        <f t="shared" si="122"/>
        <v>0</v>
      </c>
      <c r="AR198" s="197">
        <f t="shared" si="122"/>
        <v>0</v>
      </c>
      <c r="AS198" s="197">
        <f t="shared" si="122"/>
        <v>0</v>
      </c>
      <c r="AT198" s="197">
        <f t="shared" si="122"/>
        <v>0</v>
      </c>
      <c r="AU198" s="31"/>
      <c r="AV198" s="31"/>
      <c r="AW198" s="31"/>
      <c r="AX198" s="31"/>
      <c r="AY198" s="74"/>
    </row>
    <row r="199" spans="3:51">
      <c r="E199" s="22"/>
      <c r="I199" s="53">
        <v>194</v>
      </c>
      <c r="J199" s="31">
        <f t="shared" ref="J199:J205" si="125">IF($I199&lt;=$F$10,$F$11*$F$13+J198,)</f>
        <v>0</v>
      </c>
      <c r="K199" s="31">
        <f t="shared" ref="K199:K205" si="126">IF(J199=0,0,EXP(-1.0587+0.8836*LN(J199)+0.284))</f>
        <v>0</v>
      </c>
      <c r="L199" s="31">
        <f t="shared" ref="L199:L205" si="127">IF(I199&lt;=$F$10,$F$5+($F$8-$F$5)*(1-EXP(-0.0175*I199)),)</f>
        <v>0</v>
      </c>
      <c r="M199" s="31">
        <f t="shared" ref="M199:M205" si="128">IF(I199&lt;=$F$10,IF(I199&lt;=30,I199*($F$9-$F$6)/30,$F$9-$F$6),)</f>
        <v>0</v>
      </c>
      <c r="N199" s="31">
        <f t="shared" si="108"/>
        <v>0</v>
      </c>
      <c r="O199" s="32">
        <f t="shared" si="109"/>
        <v>0</v>
      </c>
      <c r="P199" s="53">
        <v>194</v>
      </c>
      <c r="Q199" s="31">
        <f t="shared" si="123"/>
        <v>0</v>
      </c>
      <c r="R199" s="31">
        <f t="shared" ref="R199:R205" si="129">IF(P199&lt;=$F$18,Q199+R198,)</f>
        <v>0</v>
      </c>
      <c r="S199" s="31">
        <f t="shared" ref="S199:S205" si="130">$F$19*R199</f>
        <v>0</v>
      </c>
      <c r="T199" s="31">
        <f t="shared" si="110"/>
        <v>0</v>
      </c>
      <c r="U199" s="31">
        <f t="shared" si="124"/>
        <v>0</v>
      </c>
      <c r="V199" s="31">
        <f t="shared" si="111"/>
        <v>0</v>
      </c>
      <c r="W199" s="31">
        <v>0</v>
      </c>
      <c r="X199" s="31">
        <f t="shared" si="112"/>
        <v>0</v>
      </c>
      <c r="Y199" s="36">
        <f t="shared" si="113"/>
        <v>0</v>
      </c>
      <c r="AA199" s="69">
        <v>194</v>
      </c>
      <c r="AB199" s="31">
        <f t="shared" si="114"/>
        <v>0</v>
      </c>
      <c r="AC199" s="212">
        <f t="shared" si="107"/>
        <v>0</v>
      </c>
      <c r="AD199" s="99">
        <f t="shared" si="115"/>
        <v>0</v>
      </c>
      <c r="AE199" s="99">
        <f t="shared" si="116"/>
        <v>0</v>
      </c>
      <c r="AF199" s="197">
        <f t="shared" si="103"/>
        <v>0</v>
      </c>
      <c r="AG199" s="197">
        <f t="shared" si="104"/>
        <v>0</v>
      </c>
      <c r="AH199" s="197">
        <f t="shared" si="105"/>
        <v>0</v>
      </c>
      <c r="AI199" s="202">
        <f t="shared" si="106"/>
        <v>0</v>
      </c>
      <c r="AK199" s="69">
        <v>194</v>
      </c>
      <c r="AL199" s="31">
        <f t="shared" si="117"/>
        <v>0</v>
      </c>
      <c r="AM199" s="31">
        <f t="shared" si="118"/>
        <v>0</v>
      </c>
      <c r="AN199" s="31">
        <f t="shared" si="119"/>
        <v>0</v>
      </c>
      <c r="AO199" s="31">
        <f t="shared" si="120"/>
        <v>0</v>
      </c>
      <c r="AP199" s="31">
        <f t="shared" si="121"/>
        <v>0</v>
      </c>
      <c r="AQ199" s="197">
        <f t="shared" si="122"/>
        <v>0</v>
      </c>
      <c r="AR199" s="197">
        <f t="shared" si="122"/>
        <v>0</v>
      </c>
      <c r="AS199" s="197">
        <f t="shared" si="122"/>
        <v>0</v>
      </c>
      <c r="AT199" s="197">
        <f t="shared" si="122"/>
        <v>0</v>
      </c>
      <c r="AU199" s="31"/>
      <c r="AV199" s="31"/>
      <c r="AW199" s="31"/>
      <c r="AX199" s="31"/>
      <c r="AY199" s="74"/>
    </row>
    <row r="200" spans="3:51">
      <c r="E200" s="22"/>
      <c r="I200" s="53">
        <v>195</v>
      </c>
      <c r="J200" s="31">
        <f t="shared" si="125"/>
        <v>0</v>
      </c>
      <c r="K200" s="31">
        <f t="shared" si="126"/>
        <v>0</v>
      </c>
      <c r="L200" s="31">
        <f t="shared" si="127"/>
        <v>0</v>
      </c>
      <c r="M200" s="31">
        <f t="shared" si="128"/>
        <v>0</v>
      </c>
      <c r="N200" s="31">
        <f t="shared" si="108"/>
        <v>0</v>
      </c>
      <c r="O200" s="32">
        <f t="shared" si="109"/>
        <v>0</v>
      </c>
      <c r="P200" s="53">
        <v>195</v>
      </c>
      <c r="Q200" s="31">
        <f t="shared" si="123"/>
        <v>0</v>
      </c>
      <c r="R200" s="31">
        <f t="shared" si="129"/>
        <v>0</v>
      </c>
      <c r="S200" s="31">
        <f t="shared" si="130"/>
        <v>0</v>
      </c>
      <c r="T200" s="31">
        <f t="shared" si="110"/>
        <v>0</v>
      </c>
      <c r="U200" s="31">
        <f t="shared" si="124"/>
        <v>0</v>
      </c>
      <c r="V200" s="31">
        <f t="shared" si="111"/>
        <v>0</v>
      </c>
      <c r="W200" s="31">
        <v>0</v>
      </c>
      <c r="X200" s="31">
        <f t="shared" si="112"/>
        <v>0</v>
      </c>
      <c r="Y200" s="36">
        <f t="shared" si="113"/>
        <v>0</v>
      </c>
      <c r="AA200" s="69">
        <v>195</v>
      </c>
      <c r="AB200" s="31">
        <f t="shared" si="114"/>
        <v>0</v>
      </c>
      <c r="AC200" s="212">
        <f t="shared" si="107"/>
        <v>0</v>
      </c>
      <c r="AD200" s="99">
        <f t="shared" si="115"/>
        <v>0</v>
      </c>
      <c r="AE200" s="99">
        <f t="shared" si="116"/>
        <v>0</v>
      </c>
      <c r="AF200" s="197">
        <f t="shared" si="103"/>
        <v>0</v>
      </c>
      <c r="AG200" s="197">
        <f t="shared" si="104"/>
        <v>0</v>
      </c>
      <c r="AH200" s="197">
        <f t="shared" si="105"/>
        <v>0</v>
      </c>
      <c r="AI200" s="202">
        <f t="shared" si="106"/>
        <v>0</v>
      </c>
      <c r="AK200" s="69">
        <v>195</v>
      </c>
      <c r="AL200" s="31">
        <f t="shared" si="117"/>
        <v>0</v>
      </c>
      <c r="AM200" s="31">
        <f t="shared" si="118"/>
        <v>0</v>
      </c>
      <c r="AN200" s="31">
        <f t="shared" si="119"/>
        <v>0</v>
      </c>
      <c r="AO200" s="31">
        <f t="shared" si="120"/>
        <v>0</v>
      </c>
      <c r="AP200" s="31">
        <f t="shared" si="121"/>
        <v>0</v>
      </c>
      <c r="AQ200" s="197">
        <f t="shared" si="122"/>
        <v>0</v>
      </c>
      <c r="AR200" s="197">
        <f t="shared" si="122"/>
        <v>0</v>
      </c>
      <c r="AS200" s="197">
        <f t="shared" si="122"/>
        <v>0</v>
      </c>
      <c r="AT200" s="197">
        <f t="shared" si="122"/>
        <v>0</v>
      </c>
      <c r="AU200" s="31"/>
      <c r="AV200" s="31"/>
      <c r="AW200" s="31"/>
      <c r="AX200" s="31"/>
      <c r="AY200" s="74"/>
    </row>
    <row r="201" spans="3:51">
      <c r="E201" s="22"/>
      <c r="I201" s="53">
        <v>196</v>
      </c>
      <c r="J201" s="31">
        <f t="shared" si="125"/>
        <v>0</v>
      </c>
      <c r="K201" s="31">
        <f t="shared" si="126"/>
        <v>0</v>
      </c>
      <c r="L201" s="31">
        <f t="shared" si="127"/>
        <v>0</v>
      </c>
      <c r="M201" s="31">
        <f t="shared" si="128"/>
        <v>0</v>
      </c>
      <c r="N201" s="31">
        <f t="shared" si="108"/>
        <v>0</v>
      </c>
      <c r="O201" s="32">
        <f t="shared" si="109"/>
        <v>0</v>
      </c>
      <c r="P201" s="53">
        <v>196</v>
      </c>
      <c r="Q201" s="31">
        <f t="shared" si="123"/>
        <v>0</v>
      </c>
      <c r="R201" s="31">
        <f t="shared" si="129"/>
        <v>0</v>
      </c>
      <c r="S201" s="31">
        <f t="shared" si="130"/>
        <v>0</v>
      </c>
      <c r="T201" s="31">
        <f t="shared" si="110"/>
        <v>0</v>
      </c>
      <c r="U201" s="31">
        <f t="shared" si="124"/>
        <v>0</v>
      </c>
      <c r="V201" s="31">
        <f t="shared" si="111"/>
        <v>0</v>
      </c>
      <c r="W201" s="31">
        <v>0</v>
      </c>
      <c r="X201" s="31">
        <f t="shared" si="112"/>
        <v>0</v>
      </c>
      <c r="Y201" s="36">
        <f t="shared" si="113"/>
        <v>0</v>
      </c>
      <c r="AA201" s="69">
        <v>196</v>
      </c>
      <c r="AB201" s="31">
        <f t="shared" si="114"/>
        <v>0</v>
      </c>
      <c r="AC201" s="212">
        <f t="shared" si="107"/>
        <v>0</v>
      </c>
      <c r="AD201" s="99">
        <f t="shared" si="115"/>
        <v>0</v>
      </c>
      <c r="AE201" s="99">
        <f t="shared" si="116"/>
        <v>0</v>
      </c>
      <c r="AF201" s="197">
        <f t="shared" si="103"/>
        <v>0</v>
      </c>
      <c r="AG201" s="197">
        <f t="shared" si="104"/>
        <v>0</v>
      </c>
      <c r="AH201" s="197">
        <f t="shared" si="105"/>
        <v>0</v>
      </c>
      <c r="AI201" s="202">
        <f t="shared" si="106"/>
        <v>0</v>
      </c>
      <c r="AK201" s="69">
        <v>196</v>
      </c>
      <c r="AL201" s="31">
        <f t="shared" si="117"/>
        <v>0</v>
      </c>
      <c r="AM201" s="31">
        <f t="shared" si="118"/>
        <v>0</v>
      </c>
      <c r="AN201" s="31">
        <f t="shared" si="119"/>
        <v>0</v>
      </c>
      <c r="AO201" s="31">
        <f t="shared" si="120"/>
        <v>0</v>
      </c>
      <c r="AP201" s="31">
        <f t="shared" si="121"/>
        <v>0</v>
      </c>
      <c r="AQ201" s="197">
        <f t="shared" si="122"/>
        <v>0</v>
      </c>
      <c r="AR201" s="197">
        <f t="shared" si="122"/>
        <v>0</v>
      </c>
      <c r="AS201" s="197">
        <f t="shared" si="122"/>
        <v>0</v>
      </c>
      <c r="AT201" s="197">
        <f t="shared" si="122"/>
        <v>0</v>
      </c>
      <c r="AU201" s="31"/>
      <c r="AV201" s="31"/>
      <c r="AW201" s="31"/>
      <c r="AX201" s="31"/>
      <c r="AY201" s="74"/>
    </row>
    <row r="202" spans="3:51">
      <c r="E202" s="22"/>
      <c r="I202" s="53">
        <v>197</v>
      </c>
      <c r="J202" s="31">
        <f t="shared" si="125"/>
        <v>0</v>
      </c>
      <c r="K202" s="31">
        <f t="shared" si="126"/>
        <v>0</v>
      </c>
      <c r="L202" s="31">
        <f t="shared" si="127"/>
        <v>0</v>
      </c>
      <c r="M202" s="31">
        <f t="shared" si="128"/>
        <v>0</v>
      </c>
      <c r="N202" s="31">
        <f t="shared" si="108"/>
        <v>0</v>
      </c>
      <c r="O202" s="32">
        <f t="shared" si="109"/>
        <v>0</v>
      </c>
      <c r="P202" s="53">
        <v>197</v>
      </c>
      <c r="Q202" s="31">
        <f t="shared" si="123"/>
        <v>0</v>
      </c>
      <c r="R202" s="31">
        <f t="shared" si="129"/>
        <v>0</v>
      </c>
      <c r="S202" s="31">
        <f t="shared" si="130"/>
        <v>0</v>
      </c>
      <c r="T202" s="31">
        <f t="shared" si="110"/>
        <v>0</v>
      </c>
      <c r="U202" s="31">
        <f t="shared" si="124"/>
        <v>0</v>
      </c>
      <c r="V202" s="31">
        <f t="shared" si="111"/>
        <v>0</v>
      </c>
      <c r="W202" s="31">
        <v>0</v>
      </c>
      <c r="X202" s="31">
        <f t="shared" si="112"/>
        <v>0</v>
      </c>
      <c r="Y202" s="36">
        <f t="shared" si="113"/>
        <v>0</v>
      </c>
      <c r="AA202" s="69">
        <v>197</v>
      </c>
      <c r="AB202" s="31">
        <f t="shared" si="114"/>
        <v>0</v>
      </c>
      <c r="AC202" s="212">
        <f t="shared" si="107"/>
        <v>0</v>
      </c>
      <c r="AD202" s="99">
        <f t="shared" si="115"/>
        <v>0</v>
      </c>
      <c r="AE202" s="99">
        <f t="shared" si="116"/>
        <v>0</v>
      </c>
      <c r="AF202" s="197">
        <f t="shared" si="103"/>
        <v>0</v>
      </c>
      <c r="AG202" s="197">
        <f t="shared" si="104"/>
        <v>0</v>
      </c>
      <c r="AH202" s="197">
        <f t="shared" si="105"/>
        <v>0</v>
      </c>
      <c r="AI202" s="202">
        <f t="shared" si="106"/>
        <v>0</v>
      </c>
      <c r="AK202" s="69">
        <v>197</v>
      </c>
      <c r="AL202" s="31">
        <f t="shared" si="117"/>
        <v>0</v>
      </c>
      <c r="AM202" s="31">
        <f t="shared" si="118"/>
        <v>0</v>
      </c>
      <c r="AN202" s="31">
        <f t="shared" si="119"/>
        <v>0</v>
      </c>
      <c r="AO202" s="31">
        <f t="shared" si="120"/>
        <v>0</v>
      </c>
      <c r="AP202" s="31">
        <f t="shared" si="121"/>
        <v>0</v>
      </c>
      <c r="AQ202" s="197">
        <f t="shared" si="122"/>
        <v>0</v>
      </c>
      <c r="AR202" s="197">
        <f t="shared" si="122"/>
        <v>0</v>
      </c>
      <c r="AS202" s="197">
        <f t="shared" si="122"/>
        <v>0</v>
      </c>
      <c r="AT202" s="197">
        <f t="shared" si="122"/>
        <v>0</v>
      </c>
      <c r="AU202" s="31"/>
      <c r="AV202" s="31"/>
      <c r="AW202" s="31"/>
      <c r="AX202" s="31"/>
      <c r="AY202" s="74"/>
    </row>
    <row r="203" spans="3:51">
      <c r="E203" s="22"/>
      <c r="I203" s="53">
        <v>198</v>
      </c>
      <c r="J203" s="31">
        <f t="shared" si="125"/>
        <v>0</v>
      </c>
      <c r="K203" s="31">
        <f t="shared" si="126"/>
        <v>0</v>
      </c>
      <c r="L203" s="31">
        <f t="shared" si="127"/>
        <v>0</v>
      </c>
      <c r="M203" s="31">
        <f t="shared" si="128"/>
        <v>0</v>
      </c>
      <c r="N203" s="31">
        <f t="shared" si="108"/>
        <v>0</v>
      </c>
      <c r="O203" s="32">
        <f t="shared" si="109"/>
        <v>0</v>
      </c>
      <c r="P203" s="53">
        <v>198</v>
      </c>
      <c r="Q203" s="31">
        <f t="shared" si="123"/>
        <v>0</v>
      </c>
      <c r="R203" s="31">
        <f t="shared" si="129"/>
        <v>0</v>
      </c>
      <c r="S203" s="31">
        <f t="shared" si="130"/>
        <v>0</v>
      </c>
      <c r="T203" s="31">
        <f t="shared" si="110"/>
        <v>0</v>
      </c>
      <c r="U203" s="31">
        <f t="shared" si="124"/>
        <v>0</v>
      </c>
      <c r="V203" s="31">
        <f t="shared" si="111"/>
        <v>0</v>
      </c>
      <c r="W203" s="31">
        <v>0</v>
      </c>
      <c r="X203" s="31">
        <f t="shared" si="112"/>
        <v>0</v>
      </c>
      <c r="Y203" s="36">
        <f t="shared" si="113"/>
        <v>0</v>
      </c>
      <c r="AA203" s="69">
        <v>198</v>
      </c>
      <c r="AB203" s="31">
        <f t="shared" si="114"/>
        <v>0</v>
      </c>
      <c r="AC203" s="212">
        <f t="shared" si="107"/>
        <v>0</v>
      </c>
      <c r="AD203" s="99">
        <f t="shared" si="115"/>
        <v>0</v>
      </c>
      <c r="AE203" s="99">
        <f t="shared" si="116"/>
        <v>0</v>
      </c>
      <c r="AF203" s="197">
        <f t="shared" si="103"/>
        <v>0</v>
      </c>
      <c r="AG203" s="197">
        <f t="shared" si="104"/>
        <v>0</v>
      </c>
      <c r="AH203" s="197">
        <f t="shared" si="105"/>
        <v>0</v>
      </c>
      <c r="AI203" s="202">
        <f t="shared" si="106"/>
        <v>0</v>
      </c>
      <c r="AK203" s="69">
        <v>198</v>
      </c>
      <c r="AL203" s="31">
        <f t="shared" si="117"/>
        <v>0</v>
      </c>
      <c r="AM203" s="31">
        <f t="shared" si="118"/>
        <v>0</v>
      </c>
      <c r="AN203" s="31">
        <f t="shared" si="119"/>
        <v>0</v>
      </c>
      <c r="AO203" s="31">
        <f t="shared" si="120"/>
        <v>0</v>
      </c>
      <c r="AP203" s="31">
        <f t="shared" si="121"/>
        <v>0</v>
      </c>
      <c r="AQ203" s="197">
        <f t="shared" si="122"/>
        <v>0</v>
      </c>
      <c r="AR203" s="197">
        <f t="shared" si="122"/>
        <v>0</v>
      </c>
      <c r="AS203" s="197">
        <f t="shared" si="122"/>
        <v>0</v>
      </c>
      <c r="AT203" s="197">
        <f t="shared" si="122"/>
        <v>0</v>
      </c>
      <c r="AU203" s="31"/>
      <c r="AV203" s="31"/>
      <c r="AW203" s="31"/>
      <c r="AX203" s="31"/>
      <c r="AY203" s="74"/>
    </row>
    <row r="204" spans="3:51">
      <c r="E204" s="22"/>
      <c r="I204" s="53">
        <v>199</v>
      </c>
      <c r="J204" s="31">
        <f t="shared" si="125"/>
        <v>0</v>
      </c>
      <c r="K204" s="31">
        <f t="shared" si="126"/>
        <v>0</v>
      </c>
      <c r="L204" s="31">
        <f t="shared" si="127"/>
        <v>0</v>
      </c>
      <c r="M204" s="31">
        <f t="shared" si="128"/>
        <v>0</v>
      </c>
      <c r="N204" s="31">
        <f t="shared" si="108"/>
        <v>0</v>
      </c>
      <c r="O204" s="32">
        <f t="shared" si="109"/>
        <v>0</v>
      </c>
      <c r="P204" s="53">
        <v>199</v>
      </c>
      <c r="Q204" s="31">
        <f t="shared" si="123"/>
        <v>0</v>
      </c>
      <c r="R204" s="31">
        <f t="shared" si="129"/>
        <v>0</v>
      </c>
      <c r="S204" s="31">
        <f t="shared" si="130"/>
        <v>0</v>
      </c>
      <c r="T204" s="31">
        <f t="shared" si="110"/>
        <v>0</v>
      </c>
      <c r="U204" s="31">
        <f t="shared" si="124"/>
        <v>0</v>
      </c>
      <c r="V204" s="31">
        <f t="shared" si="111"/>
        <v>0</v>
      </c>
      <c r="W204" s="31">
        <v>0</v>
      </c>
      <c r="X204" s="31">
        <f t="shared" si="112"/>
        <v>0</v>
      </c>
      <c r="Y204" s="36">
        <f t="shared" si="113"/>
        <v>0</v>
      </c>
      <c r="AA204" s="69">
        <v>199</v>
      </c>
      <c r="AB204" s="31">
        <f t="shared" si="114"/>
        <v>0</v>
      </c>
      <c r="AC204" s="212">
        <f t="shared" si="107"/>
        <v>0</v>
      </c>
      <c r="AD204" s="99">
        <f t="shared" si="115"/>
        <v>0</v>
      </c>
      <c r="AE204" s="99">
        <f t="shared" si="116"/>
        <v>0</v>
      </c>
      <c r="AF204" s="197">
        <f t="shared" si="103"/>
        <v>0</v>
      </c>
      <c r="AG204" s="197">
        <f t="shared" si="104"/>
        <v>0</v>
      </c>
      <c r="AH204" s="197">
        <f t="shared" si="105"/>
        <v>0</v>
      </c>
      <c r="AI204" s="202">
        <f t="shared" si="106"/>
        <v>0</v>
      </c>
      <c r="AK204" s="69">
        <v>199</v>
      </c>
      <c r="AL204" s="31">
        <f t="shared" si="117"/>
        <v>0</v>
      </c>
      <c r="AM204" s="31">
        <f t="shared" si="118"/>
        <v>0</v>
      </c>
      <c r="AN204" s="31">
        <f t="shared" si="119"/>
        <v>0</v>
      </c>
      <c r="AO204" s="31">
        <f t="shared" si="120"/>
        <v>0</v>
      </c>
      <c r="AP204" s="31">
        <f t="shared" si="121"/>
        <v>0</v>
      </c>
      <c r="AQ204" s="197">
        <f t="shared" si="122"/>
        <v>0</v>
      </c>
      <c r="AR204" s="197">
        <f t="shared" si="122"/>
        <v>0</v>
      </c>
      <c r="AS204" s="197">
        <f t="shared" si="122"/>
        <v>0</v>
      </c>
      <c r="AT204" s="197">
        <f t="shared" si="122"/>
        <v>0</v>
      </c>
      <c r="AU204" s="31"/>
      <c r="AV204" s="31"/>
      <c r="AW204" s="31"/>
      <c r="AX204" s="31"/>
      <c r="AY204" s="74"/>
    </row>
    <row r="205" spans="3:51">
      <c r="E205" s="22"/>
      <c r="I205" s="54">
        <v>200</v>
      </c>
      <c r="J205" s="31">
        <f t="shared" si="125"/>
        <v>0</v>
      </c>
      <c r="K205" s="31">
        <f t="shared" si="126"/>
        <v>0</v>
      </c>
      <c r="L205" s="31">
        <f t="shared" si="127"/>
        <v>0</v>
      </c>
      <c r="M205" s="31">
        <f t="shared" si="128"/>
        <v>0</v>
      </c>
      <c r="N205" s="33">
        <f>IF(F208&lt;=$F$18,0,)</f>
        <v>0</v>
      </c>
      <c r="O205" s="32">
        <f t="shared" si="109"/>
        <v>0</v>
      </c>
      <c r="P205" s="54">
        <v>200</v>
      </c>
      <c r="Q205" s="33">
        <f t="shared" si="123"/>
        <v>0</v>
      </c>
      <c r="R205" s="33">
        <f t="shared" si="129"/>
        <v>0</v>
      </c>
      <c r="S205" s="33">
        <f t="shared" si="130"/>
        <v>0</v>
      </c>
      <c r="T205" s="33">
        <f t="shared" si="110"/>
        <v>0</v>
      </c>
      <c r="U205" s="33">
        <f t="shared" si="124"/>
        <v>0</v>
      </c>
      <c r="V205" s="33">
        <f t="shared" si="111"/>
        <v>0</v>
      </c>
      <c r="W205" s="33">
        <v>0</v>
      </c>
      <c r="X205" s="164">
        <f t="shared" si="112"/>
        <v>0</v>
      </c>
      <c r="Y205" s="37">
        <f t="shared" si="113"/>
        <v>0</v>
      </c>
      <c r="AA205" s="70">
        <v>200</v>
      </c>
      <c r="AB205" s="148">
        <f t="shared" si="114"/>
        <v>0</v>
      </c>
      <c r="AC205" s="212">
        <f t="shared" si="107"/>
        <v>0</v>
      </c>
      <c r="AD205" s="100">
        <f t="shared" si="115"/>
        <v>0</v>
      </c>
      <c r="AE205" s="100">
        <f t="shared" si="116"/>
        <v>0</v>
      </c>
      <c r="AF205" s="199">
        <f t="shared" si="103"/>
        <v>0</v>
      </c>
      <c r="AG205" s="199">
        <f t="shared" si="104"/>
        <v>0</v>
      </c>
      <c r="AH205" s="199">
        <f t="shared" si="105"/>
        <v>0</v>
      </c>
      <c r="AI205" s="206">
        <f t="shared" si="106"/>
        <v>0</v>
      </c>
      <c r="AK205" s="70">
        <v>200</v>
      </c>
      <c r="AL205" s="148">
        <f t="shared" si="117"/>
        <v>0</v>
      </c>
      <c r="AM205" s="33">
        <f t="shared" si="118"/>
        <v>0</v>
      </c>
      <c r="AN205" s="33">
        <f t="shared" si="119"/>
        <v>0</v>
      </c>
      <c r="AO205" s="33">
        <f t="shared" si="120"/>
        <v>0</v>
      </c>
      <c r="AP205" s="33">
        <f t="shared" si="121"/>
        <v>0</v>
      </c>
      <c r="AQ205" s="199">
        <f t="shared" si="122"/>
        <v>0</v>
      </c>
      <c r="AR205" s="199">
        <f t="shared" si="122"/>
        <v>0</v>
      </c>
      <c r="AS205" s="199">
        <f t="shared" si="122"/>
        <v>0</v>
      </c>
      <c r="AT205" s="199">
        <f t="shared" si="122"/>
        <v>0</v>
      </c>
      <c r="AU205" s="33"/>
      <c r="AV205" s="33"/>
      <c r="AW205" s="33"/>
      <c r="AX205" s="33"/>
      <c r="AY205" s="75"/>
    </row>
    <row r="206" spans="3:51">
      <c r="E206" s="22"/>
    </row>
    <row r="207" spans="3:51">
      <c r="E207" s="22"/>
    </row>
  </sheetData>
  <mergeCells count="29">
    <mergeCell ref="P3:X3"/>
    <mergeCell ref="AA3:AI3"/>
    <mergeCell ref="AK3:AY3"/>
    <mergeCell ref="B5:B6"/>
    <mergeCell ref="D5:E5"/>
    <mergeCell ref="D6:E6"/>
    <mergeCell ref="D10:E10"/>
    <mergeCell ref="D11:E11"/>
    <mergeCell ref="D12:E12"/>
    <mergeCell ref="D13:E13"/>
    <mergeCell ref="I3:O3"/>
    <mergeCell ref="B4:F4"/>
    <mergeCell ref="B7:B13"/>
    <mergeCell ref="C7:F7"/>
    <mergeCell ref="D8:E8"/>
    <mergeCell ref="D9:E9"/>
    <mergeCell ref="C10:C13"/>
    <mergeCell ref="B23:G23"/>
    <mergeCell ref="B80:G80"/>
    <mergeCell ref="B14:B21"/>
    <mergeCell ref="C14:F14"/>
    <mergeCell ref="D15:E15"/>
    <mergeCell ref="D16:E16"/>
    <mergeCell ref="C17:C21"/>
    <mergeCell ref="D17:E17"/>
    <mergeCell ref="D18:E18"/>
    <mergeCell ref="D19:E19"/>
    <mergeCell ref="D20:E20"/>
    <mergeCell ref="D21:E21"/>
  </mergeCells>
  <dataValidations disablePrompts="1" count="4">
    <dataValidation type="list" allowBlank="1" showInputMessage="1" showErrorMessage="1" sqref="D81:G81" xr:uid="{00000000-0002-0000-0300-000000000000}">
      <formula1>$B$104:$B$108</formula1>
    </dataValidation>
    <dataValidation type="list" allowBlank="1" showInputMessage="1" showErrorMessage="1" sqref="D8:E8 D5:E5 D15" xr:uid="{00000000-0002-0000-0300-000001000000}">
      <formula1>$B$97:$B$100</formula1>
    </dataValidation>
    <dataValidation type="list" allowBlank="1" showInputMessage="1" showErrorMessage="1" sqref="F12" xr:uid="{00000000-0002-0000-0300-000002000000}">
      <formula1>$C$194:$C$195</formula1>
    </dataValidation>
    <dataValidation type="list" allowBlank="1" showInputMessage="1" showErrorMessage="1" sqref="F20" xr:uid="{00000000-0002-0000-0300-000003000000}">
      <mc:AlternateContent xmlns:x12ac="http://schemas.microsoft.com/office/spreadsheetml/2011/1/ac" xmlns:mc="http://schemas.openxmlformats.org/markup-compatibility/2006">
        <mc:Choice Requires="x12ac">
          <x12ac:list>"1,3","1,56"</x12ac:list>
        </mc:Choice>
        <mc:Fallback>
          <formula1>"1,3,1,56"</formula1>
        </mc:Fallback>
      </mc:AlternateContent>
    </dataValidation>
  </dataValidations>
  <pageMargins left="0.7" right="0.7" top="0.75" bottom="0.75" header="0.3" footer="0.3"/>
  <pageSetup paperSize="9" orientation="portrait" horizontalDpi="0" verticalDpi="0"/>
  <legacyDrawing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79998168889431442"/>
  </sheetPr>
  <dimension ref="A3:BC207"/>
  <sheetViews>
    <sheetView topLeftCell="A87" zoomScale="85" zoomScaleNormal="85" workbookViewId="0">
      <selection activeCell="G110" sqref="G110"/>
    </sheetView>
  </sheetViews>
  <sheetFormatPr baseColWidth="10" defaultRowHeight="15"/>
  <cols>
    <col min="3" max="5" width="13.6640625" customWidth="1"/>
    <col min="6" max="6" width="16.5" style="24" customWidth="1"/>
    <col min="7" max="7" width="14.5" style="22" customWidth="1"/>
    <col min="8" max="8" width="11.5" style="22"/>
    <col min="9" max="9" width="10.5" style="22" customWidth="1"/>
    <col min="10" max="11" width="10.5" style="8" customWidth="1"/>
    <col min="12" max="23" width="10.5" customWidth="1"/>
    <col min="24" max="25" width="11.5" customWidth="1"/>
    <col min="26" max="42" width="10.5" customWidth="1"/>
    <col min="43" max="46" width="10.5" style="135" customWidth="1"/>
    <col min="47" max="51" width="10.5" customWidth="1"/>
    <col min="52" max="52" width="11.5" style="169"/>
    <col min="54" max="54" width="19.33203125" customWidth="1"/>
  </cols>
  <sheetData>
    <row r="3" spans="2:52" ht="16">
      <c r="I3" s="266" t="s">
        <v>172</v>
      </c>
      <c r="J3" s="267"/>
      <c r="K3" s="267"/>
      <c r="L3" s="267"/>
      <c r="M3" s="267"/>
      <c r="N3" s="267"/>
      <c r="O3" s="268"/>
      <c r="P3" s="269" t="s">
        <v>144</v>
      </c>
      <c r="Q3" s="270"/>
      <c r="R3" s="270"/>
      <c r="S3" s="270"/>
      <c r="T3" s="270"/>
      <c r="U3" s="270"/>
      <c r="V3" s="270"/>
      <c r="W3" s="270"/>
      <c r="X3" s="271"/>
      <c r="Y3" s="88"/>
      <c r="Z3" s="88"/>
      <c r="AA3" s="257" t="s">
        <v>159</v>
      </c>
      <c r="AB3" s="258"/>
      <c r="AC3" s="258"/>
      <c r="AD3" s="258"/>
      <c r="AE3" s="258"/>
      <c r="AF3" s="258"/>
      <c r="AG3" s="258"/>
      <c r="AH3" s="258"/>
      <c r="AI3" s="259"/>
      <c r="AJ3" s="88"/>
      <c r="AK3" s="257" t="s">
        <v>171</v>
      </c>
      <c r="AL3" s="258"/>
      <c r="AM3" s="258"/>
      <c r="AN3" s="258"/>
      <c r="AO3" s="258"/>
      <c r="AP3" s="258"/>
      <c r="AQ3" s="258"/>
      <c r="AR3" s="258"/>
      <c r="AS3" s="258"/>
      <c r="AT3" s="258"/>
      <c r="AU3" s="258"/>
      <c r="AV3" s="258"/>
      <c r="AW3" s="258"/>
      <c r="AX3" s="258"/>
      <c r="AY3" s="259"/>
    </row>
    <row r="4" spans="2:52" ht="45" customHeight="1">
      <c r="B4" s="261" t="s">
        <v>173</v>
      </c>
      <c r="C4" s="261"/>
      <c r="D4" s="261"/>
      <c r="E4" s="261"/>
      <c r="F4" s="261"/>
      <c r="I4" s="57" t="s">
        <v>76</v>
      </c>
      <c r="J4" s="58" t="s">
        <v>108</v>
      </c>
      <c r="K4" s="58" t="s">
        <v>109</v>
      </c>
      <c r="L4" s="58" t="s">
        <v>72</v>
      </c>
      <c r="M4" s="58" t="s">
        <v>110</v>
      </c>
      <c r="N4" s="58" t="s">
        <v>111</v>
      </c>
      <c r="O4" s="86" t="s">
        <v>113</v>
      </c>
      <c r="P4" s="57" t="s">
        <v>76</v>
      </c>
      <c r="Q4" s="59" t="s">
        <v>118</v>
      </c>
      <c r="R4" s="59" t="s">
        <v>119</v>
      </c>
      <c r="S4" s="60" t="s">
        <v>105</v>
      </c>
      <c r="T4" s="61" t="s">
        <v>104</v>
      </c>
      <c r="U4" s="58" t="s">
        <v>3</v>
      </c>
      <c r="V4" s="58" t="s">
        <v>106</v>
      </c>
      <c r="W4" s="58" t="s">
        <v>107</v>
      </c>
      <c r="X4" s="87" t="s">
        <v>112</v>
      </c>
      <c r="Y4" s="64" t="s">
        <v>120</v>
      </c>
      <c r="AA4" s="68" t="s">
        <v>76</v>
      </c>
      <c r="AB4" s="59" t="s">
        <v>146</v>
      </c>
      <c r="AC4" s="60" t="s">
        <v>147</v>
      </c>
      <c r="AD4" s="66" t="s">
        <v>148</v>
      </c>
      <c r="AE4" s="62" t="s">
        <v>149</v>
      </c>
      <c r="AF4" s="62" t="s">
        <v>150</v>
      </c>
      <c r="AG4" s="62" t="s">
        <v>151</v>
      </c>
      <c r="AH4" s="62" t="s">
        <v>152</v>
      </c>
      <c r="AI4" s="73" t="s">
        <v>153</v>
      </c>
      <c r="AK4" s="68" t="s">
        <v>76</v>
      </c>
      <c r="AL4" s="59" t="s">
        <v>146</v>
      </c>
      <c r="AM4" s="60" t="s">
        <v>147</v>
      </c>
      <c r="AN4" s="66" t="s">
        <v>148</v>
      </c>
      <c r="AO4" s="62" t="s">
        <v>149</v>
      </c>
      <c r="AP4" s="62" t="s">
        <v>161</v>
      </c>
      <c r="AQ4" s="196" t="s">
        <v>187</v>
      </c>
      <c r="AR4" s="196" t="s">
        <v>188</v>
      </c>
      <c r="AS4" s="196" t="s">
        <v>189</v>
      </c>
      <c r="AT4" s="196" t="s">
        <v>190</v>
      </c>
      <c r="AU4" s="62" t="s">
        <v>162</v>
      </c>
      <c r="AV4" s="62" t="s">
        <v>163</v>
      </c>
      <c r="AW4" s="62" t="s">
        <v>164</v>
      </c>
      <c r="AX4" s="62" t="s">
        <v>165</v>
      </c>
      <c r="AY4" s="73" t="s">
        <v>153</v>
      </c>
      <c r="AZ4" s="200"/>
    </row>
    <row r="5" spans="2:52">
      <c r="B5" s="250" t="s">
        <v>133</v>
      </c>
      <c r="C5" s="89" t="s">
        <v>73</v>
      </c>
      <c r="D5" s="262" t="s">
        <v>1</v>
      </c>
      <c r="E5" s="262"/>
      <c r="F5" s="90">
        <f>IF(D5="","",VLOOKUP(D5,$B$99:$C$102,2,0))</f>
        <v>45</v>
      </c>
      <c r="I5" s="53">
        <v>0</v>
      </c>
      <c r="J5" s="31">
        <v>0</v>
      </c>
      <c r="K5" s="31">
        <v>0</v>
      </c>
      <c r="L5" s="31">
        <v>0</v>
      </c>
      <c r="M5" s="31">
        <f>IF(I5&lt;=$F$10,IF(I5&lt;=30,I5*($F$9-$F$6)/30,$F$9-$F$6),)</f>
        <v>0</v>
      </c>
      <c r="N5" s="31">
        <f t="shared" ref="N5:N68" si="0">IF(P6&lt;=$F$18,0,)</f>
        <v>0</v>
      </c>
      <c r="O5" s="32">
        <f t="shared" ref="O5:O68" si="1">((J5+K5)*0.475+L5+M5+N5)*44/12</f>
        <v>0</v>
      </c>
      <c r="P5" s="53">
        <v>0</v>
      </c>
      <c r="Q5" s="31">
        <v>0</v>
      </c>
      <c r="R5" s="31">
        <v>0</v>
      </c>
      <c r="S5" s="31">
        <f>$F$19*R5</f>
        <v>0</v>
      </c>
      <c r="T5" s="31">
        <f t="shared" ref="T5:T68" si="2">IF(S5=0,0,EXP(-1.0587+0.8836*LN(S5)+0.284))</f>
        <v>0</v>
      </c>
      <c r="U5" s="31">
        <v>0</v>
      </c>
      <c r="V5" s="31">
        <f t="shared" ref="V5:V68" si="3">IF(P5&lt;=$F$18,IF(P5&lt;=30,P5*($F$16-$F$6)/30,$F$16-$F$6),)</f>
        <v>0</v>
      </c>
      <c r="W5" s="31">
        <v>0</v>
      </c>
      <c r="X5" s="31">
        <f t="shared" ref="X5:X68" si="4">((S5+T5)*0.475+U5+V5+W5)*44/12</f>
        <v>0</v>
      </c>
      <c r="Y5" s="36">
        <f t="shared" ref="Y5:Y68" si="5">IF(P5&lt;=$F$18,X5-O5,)</f>
        <v>0</v>
      </c>
      <c r="AA5" s="69">
        <v>0</v>
      </c>
      <c r="AB5" s="31">
        <f t="shared" ref="AB5:AB68" si="6">IF(AA5&lt;=$F$18,IFERROR(VLOOKUP($AA5,$B$82:$G$96,2,FALSE),0),)</f>
        <v>0</v>
      </c>
      <c r="AC5" s="212">
        <f t="shared" ref="AC5:AC68" si="7">IF(AA5&lt;=$F$18,IFERROR(VLOOKUP($AA5,$B$82:$G$96,3,FALSE),0),)*50%</f>
        <v>0</v>
      </c>
      <c r="AD5" s="99">
        <f t="shared" ref="AD5:AD68" si="8">IF(AA5&lt;=$F$18,IFERROR(VLOOKUP($AA5,$B$82:$G$96,4,FALSE),0),)</f>
        <v>0</v>
      </c>
      <c r="AE5" s="99">
        <f t="shared" ref="AE5:AE68" si="9">IF(AA5&lt;=$F$18,IFERROR(VLOOKUP($AA5,$B$82:$G$96,5,FALSE),0),)</f>
        <v>0</v>
      </c>
      <c r="AF5" s="31">
        <v>0</v>
      </c>
      <c r="AG5" s="31">
        <v>0</v>
      </c>
      <c r="AH5" s="31">
        <v>0</v>
      </c>
      <c r="AI5" s="74">
        <f>SUM(AF5:AH5)</f>
        <v>0</v>
      </c>
      <c r="AK5" s="69">
        <v>0</v>
      </c>
      <c r="AL5" s="31">
        <f t="shared" ref="AL5:AL68" si="10">IF(AK5&lt;=$F$18,IFERROR(VLOOKUP($AA5,$B$82:$G$96,2,FALSE),0),)</f>
        <v>0</v>
      </c>
      <c r="AM5" s="31">
        <f t="shared" ref="AM5:AM68" si="11">IF(AK5&lt;=$F$18,IFERROR(VLOOKUP($AA5,$B$82:$G$96,3,FALSE),0),)</f>
        <v>0</v>
      </c>
      <c r="AN5" s="31">
        <f t="shared" ref="AN5:AN68" si="12">IF(AK5&lt;=$F$18,IFERROR(VLOOKUP($AA5,$B$82:$G$96,4,FALSE),0),)</f>
        <v>0</v>
      </c>
      <c r="AO5" s="31">
        <f t="shared" ref="AO5:AO68" si="13">IF(AK5&lt;=$F$18,IFERROR(VLOOKUP($AA5,$B$82:$G$96,5,FALSE),0),)</f>
        <v>0</v>
      </c>
      <c r="AP5" s="31">
        <f t="shared" ref="AP5:AP68" si="14">IF(AK5&lt;=$F$18,IFERROR(VLOOKUP($AA5,$B$82:$G$96,6,FALSE),0),)</f>
        <v>0</v>
      </c>
      <c r="AQ5" s="197">
        <v>0</v>
      </c>
      <c r="AR5" s="197">
        <v>0</v>
      </c>
      <c r="AS5" s="197">
        <v>0</v>
      </c>
      <c r="AT5" s="197">
        <v>0</v>
      </c>
      <c r="AU5" s="31"/>
      <c r="AV5" s="31"/>
      <c r="AW5" s="31"/>
      <c r="AX5" s="31"/>
      <c r="AY5" s="172">
        <v>0</v>
      </c>
    </row>
    <row r="6" spans="2:52">
      <c r="B6" s="251"/>
      <c r="C6" s="97" t="s">
        <v>74</v>
      </c>
      <c r="D6" s="253" t="s">
        <v>206</v>
      </c>
      <c r="E6" s="253"/>
      <c r="F6" s="98">
        <f>VLOOKUP(D5,$B$99:$D$102,3,FALSE)</f>
        <v>0</v>
      </c>
      <c r="I6" s="53">
        <v>1</v>
      </c>
      <c r="J6" s="31">
        <f>IF(D8&lt;&gt;"Cultures",IF($I6&lt;=$F$10,$F$11*$F$13+J5,),5)</f>
        <v>5</v>
      </c>
      <c r="K6" s="31">
        <f>IF(J6=0,0,EXP(-1.0587+0.8836*LN(J6)+0.284))</f>
        <v>1.910565629709926</v>
      </c>
      <c r="L6" s="31">
        <f>IF(I6&lt;=$F$10,$F$5+($F$8-$F$5)*(1-EXP(-0.0175*I6)),)</f>
        <v>45</v>
      </c>
      <c r="M6" s="31">
        <f>IF(I6&lt;=$F$10,IF(I6&lt;=30,I6*($F$9-$F$6)/30,$F$9-$F$6),)</f>
        <v>0</v>
      </c>
      <c r="N6" s="31">
        <f t="shared" si="0"/>
        <v>0</v>
      </c>
      <c r="O6" s="32">
        <f t="shared" si="1"/>
        <v>177.03590180507811</v>
      </c>
      <c r="P6" s="53">
        <v>1</v>
      </c>
      <c r="Q6" s="31">
        <f t="shared" ref="Q6:Q69" si="15">IF(P6&lt;=$F$18,LOOKUP(P6-1,$B$25:$B$78,$G$25:$G$78),)</f>
        <v>3.8479999999999999</v>
      </c>
      <c r="R6" s="31">
        <f>IF(P6&lt;=$F$18,Q6+R5,)</f>
        <v>3.8479999999999999</v>
      </c>
      <c r="S6" s="31">
        <f>$F$19*R6</f>
        <v>1.5392000000000001</v>
      </c>
      <c r="T6" s="31">
        <f t="shared" si="2"/>
        <v>0.67459943823094337</v>
      </c>
      <c r="U6" s="31">
        <f t="shared" ref="U6:U69" si="16">IF(P6&lt;=$F$18,$F$5+($F$15-$F$5)*(1-EXP(-0.0175*P6)),)</f>
        <v>45.433694108373167</v>
      </c>
      <c r="V6" s="31">
        <f t="shared" si="3"/>
        <v>0.33333333333333331</v>
      </c>
      <c r="W6" s="31">
        <v>0</v>
      </c>
      <c r="X6" s="31">
        <f t="shared" si="4"/>
        <v>171.66813464117607</v>
      </c>
      <c r="Y6" s="36">
        <f t="shared" si="5"/>
        <v>-5.3677671639020446</v>
      </c>
      <c r="AA6" s="69">
        <v>1</v>
      </c>
      <c r="AB6" s="31">
        <f t="shared" si="6"/>
        <v>0</v>
      </c>
      <c r="AC6" s="212">
        <f t="shared" si="7"/>
        <v>0</v>
      </c>
      <c r="AD6" s="99">
        <f t="shared" si="8"/>
        <v>0</v>
      </c>
      <c r="AE6" s="99">
        <f t="shared" si="9"/>
        <v>0</v>
      </c>
      <c r="AF6" s="197">
        <f t="shared" ref="AF6:AF37" si="17">IF(OR(AA6&lt;=$F$18,AA6&lt;=30),EXP(-LN(2)/$D$105)*AF5+((1-EXP(-LN(2)/$D$105))/(LN(2)/$D$105))*$AB6*AC6*0.475*$F$19*44/12,)</f>
        <v>0</v>
      </c>
      <c r="AG6" s="197">
        <f t="shared" ref="AG6:AG37" si="18">IF(OR(AA6&lt;=$F$18,AA6&lt;=30),EXP(-LN(2)/$D$107)*AG5+((1-EXP(-LN(2)/$D$107))/(LN(2)/$D$107))*$AB6*AD6*0.475*$F$19*44/12,)</f>
        <v>0</v>
      </c>
      <c r="AH6" s="197">
        <f t="shared" ref="AH6:AH37" si="19">IF(OR(AA6&lt;=$F$18,AA6&lt;=30),EXP(-LN(2)/$D$106)*AH5+((1-EXP(-LN(2)/$D$106))/(LN(2)/$D$106))*$AB6*AE6*0.475*$F$19*44/12,)</f>
        <v>0</v>
      </c>
      <c r="AI6" s="202">
        <f>IF(OR(AA6&lt;=$F$18,AA6&lt;=30),SUM(AF6:AH6),)</f>
        <v>0</v>
      </c>
      <c r="AK6" s="69">
        <v>1</v>
      </c>
      <c r="AL6" s="31">
        <f t="shared" si="10"/>
        <v>0</v>
      </c>
      <c r="AM6" s="31">
        <f t="shared" si="11"/>
        <v>0</v>
      </c>
      <c r="AN6" s="31">
        <f t="shared" si="12"/>
        <v>0</v>
      </c>
      <c r="AO6" s="31">
        <f t="shared" si="13"/>
        <v>0</v>
      </c>
      <c r="AP6" s="31">
        <f t="shared" si="14"/>
        <v>0</v>
      </c>
      <c r="AQ6" s="197">
        <f t="shared" ref="AQ6:AT24" si="20">IF($AK6&lt;=$F$18,$AL6*AM6,)</f>
        <v>0</v>
      </c>
      <c r="AR6" s="197">
        <f t="shared" si="20"/>
        <v>0</v>
      </c>
      <c r="AS6" s="197">
        <f t="shared" si="20"/>
        <v>0</v>
      </c>
      <c r="AT6" s="197">
        <f t="shared" si="20"/>
        <v>0</v>
      </c>
      <c r="AU6" s="31"/>
      <c r="AV6" s="31"/>
      <c r="AW6" s="31"/>
      <c r="AX6" s="31"/>
      <c r="AY6" s="172">
        <f t="shared" ref="AY6:AY35" si="21">IF(AK6&lt;=$F$18,AL6*$G$109+AY5,)</f>
        <v>0</v>
      </c>
      <c r="AZ6" s="201"/>
    </row>
    <row r="7" spans="2:52">
      <c r="B7" s="250" t="s">
        <v>134</v>
      </c>
      <c r="C7" s="263"/>
      <c r="D7" s="264"/>
      <c r="E7" s="264"/>
      <c r="F7" s="265"/>
      <c r="I7" s="53">
        <v>2</v>
      </c>
      <c r="J7" s="31">
        <f t="shared" ref="J7:J70" si="22">IF($I7&lt;=$F$10,$F$11*$F$13+J6,)</f>
        <v>5</v>
      </c>
      <c r="K7" s="31">
        <f t="shared" ref="K7:K70" si="23">IF(J7=0,0,EXP(-1.0587+0.8836*LN(J7)+0.284))</f>
        <v>1.910565629709926</v>
      </c>
      <c r="L7" s="31">
        <f t="shared" ref="L7:L70" si="24">IF(I7&lt;=$F$10,$F$5+($F$8-$F$5)*(1-EXP(-0.0175*I7)),)</f>
        <v>45</v>
      </c>
      <c r="M7" s="31">
        <f t="shared" ref="M7:M70" si="25">IF(I7&lt;=$F$10,IF(I7&lt;=30,I7*($F$9-$F$6)/30,$F$9-$F$6),)</f>
        <v>0</v>
      </c>
      <c r="N7" s="31">
        <f t="shared" si="0"/>
        <v>0</v>
      </c>
      <c r="O7" s="32">
        <f t="shared" si="1"/>
        <v>177.03590180507811</v>
      </c>
      <c r="P7" s="53">
        <v>2</v>
      </c>
      <c r="Q7" s="31">
        <f t="shared" si="15"/>
        <v>3.8479999999999999</v>
      </c>
      <c r="R7" s="31">
        <f t="shared" ref="R7:R70" si="26">IF(P7&lt;=$F$18,Q7+R6,)</f>
        <v>7.6959999999999997</v>
      </c>
      <c r="S7" s="31">
        <f t="shared" ref="S7:S70" si="27">$F$19*R7</f>
        <v>3.0784000000000002</v>
      </c>
      <c r="T7" s="31">
        <f t="shared" si="2"/>
        <v>1.2446180051248357</v>
      </c>
      <c r="U7" s="31">
        <f t="shared" si="16"/>
        <v>45.859864593560836</v>
      </c>
      <c r="V7" s="31">
        <f t="shared" si="3"/>
        <v>0.66666666666666663</v>
      </c>
      <c r="W7" s="31">
        <v>0</v>
      </c>
      <c r="X7" s="31">
        <f t="shared" si="4"/>
        <v>178.12653764642661</v>
      </c>
      <c r="Y7" s="36">
        <f t="shared" si="5"/>
        <v>1.0906358413485009</v>
      </c>
      <c r="AA7" s="69">
        <v>2</v>
      </c>
      <c r="AB7" s="31">
        <f t="shared" si="6"/>
        <v>0</v>
      </c>
      <c r="AC7" s="212">
        <f t="shared" si="7"/>
        <v>0</v>
      </c>
      <c r="AD7" s="99">
        <f t="shared" si="8"/>
        <v>0</v>
      </c>
      <c r="AE7" s="99">
        <f t="shared" si="9"/>
        <v>0</v>
      </c>
      <c r="AF7" s="197">
        <f t="shared" si="17"/>
        <v>0</v>
      </c>
      <c r="AG7" s="197">
        <f t="shared" si="18"/>
        <v>0</v>
      </c>
      <c r="AH7" s="197">
        <f t="shared" si="19"/>
        <v>0</v>
      </c>
      <c r="AI7" s="202">
        <f>IF(OR(AA7&lt;=$F$18,AA7&lt;=30),SUM(AF7:AH7),)</f>
        <v>0</v>
      </c>
      <c r="AK7" s="69">
        <v>2</v>
      </c>
      <c r="AL7" s="31">
        <f t="shared" si="10"/>
        <v>0</v>
      </c>
      <c r="AM7" s="31">
        <f t="shared" si="11"/>
        <v>0</v>
      </c>
      <c r="AN7" s="31">
        <f t="shared" si="12"/>
        <v>0</v>
      </c>
      <c r="AO7" s="31">
        <f t="shared" si="13"/>
        <v>0</v>
      </c>
      <c r="AP7" s="31">
        <f t="shared" si="14"/>
        <v>0</v>
      </c>
      <c r="AQ7" s="197">
        <f t="shared" si="20"/>
        <v>0</v>
      </c>
      <c r="AR7" s="197">
        <f t="shared" si="20"/>
        <v>0</v>
      </c>
      <c r="AS7" s="197">
        <f t="shared" si="20"/>
        <v>0</v>
      </c>
      <c r="AT7" s="197">
        <f t="shared" si="20"/>
        <v>0</v>
      </c>
      <c r="AU7" s="31"/>
      <c r="AV7" s="31"/>
      <c r="AW7" s="31"/>
      <c r="AX7" s="31"/>
      <c r="AY7" s="172">
        <f t="shared" si="21"/>
        <v>0</v>
      </c>
      <c r="AZ7" s="201"/>
    </row>
    <row r="8" spans="2:52">
      <c r="B8" s="260"/>
      <c r="C8" s="91" t="s">
        <v>73</v>
      </c>
      <c r="D8" s="256" t="s">
        <v>1</v>
      </c>
      <c r="E8" s="256"/>
      <c r="F8" s="92">
        <f>IF(D8="","",VLOOKUP(D8,$B$99:$C$102,2,0))</f>
        <v>45</v>
      </c>
      <c r="I8" s="53">
        <v>3</v>
      </c>
      <c r="J8" s="31">
        <f t="shared" si="22"/>
        <v>5</v>
      </c>
      <c r="K8" s="31">
        <f t="shared" si="23"/>
        <v>1.910565629709926</v>
      </c>
      <c r="L8" s="31">
        <f t="shared" si="24"/>
        <v>45</v>
      </c>
      <c r="M8" s="31">
        <f t="shared" si="25"/>
        <v>0</v>
      </c>
      <c r="N8" s="31">
        <f t="shared" si="0"/>
        <v>0</v>
      </c>
      <c r="O8" s="32">
        <f t="shared" si="1"/>
        <v>177.03590180507811</v>
      </c>
      <c r="P8" s="53">
        <v>3</v>
      </c>
      <c r="Q8" s="31">
        <f t="shared" si="15"/>
        <v>3.8479999999999999</v>
      </c>
      <c r="R8" s="31">
        <f t="shared" si="26"/>
        <v>11.544</v>
      </c>
      <c r="S8" s="31">
        <f t="shared" si="27"/>
        <v>4.6176000000000004</v>
      </c>
      <c r="T8" s="31">
        <f t="shared" si="2"/>
        <v>1.7808622002082055</v>
      </c>
      <c r="U8" s="31">
        <f t="shared" si="16"/>
        <v>46.278641973604969</v>
      </c>
      <c r="V8" s="31">
        <f t="shared" si="3"/>
        <v>1</v>
      </c>
      <c r="W8" s="31">
        <v>0</v>
      </c>
      <c r="X8" s="31">
        <f t="shared" si="4"/>
        <v>184.49900890191418</v>
      </c>
      <c r="Y8" s="36">
        <f t="shared" si="5"/>
        <v>7.4631070968360689</v>
      </c>
      <c r="AA8" s="69">
        <v>3</v>
      </c>
      <c r="AB8" s="31">
        <f t="shared" si="6"/>
        <v>0</v>
      </c>
      <c r="AC8" s="212">
        <f t="shared" si="7"/>
        <v>0</v>
      </c>
      <c r="AD8" s="99">
        <f t="shared" si="8"/>
        <v>0</v>
      </c>
      <c r="AE8" s="99">
        <f t="shared" si="9"/>
        <v>0</v>
      </c>
      <c r="AF8" s="197">
        <f t="shared" si="17"/>
        <v>0</v>
      </c>
      <c r="AG8" s="197">
        <f t="shared" si="18"/>
        <v>0</v>
      </c>
      <c r="AH8" s="197">
        <f t="shared" si="19"/>
        <v>0</v>
      </c>
      <c r="AI8" s="202">
        <f>IF(OR(AA8&lt;=$F$18,AA8&lt;=30),SUM(AF8:AH8),)</f>
        <v>0</v>
      </c>
      <c r="AK8" s="69">
        <v>3</v>
      </c>
      <c r="AL8" s="31">
        <f t="shared" si="10"/>
        <v>0</v>
      </c>
      <c r="AM8" s="31">
        <f t="shared" si="11"/>
        <v>0</v>
      </c>
      <c r="AN8" s="31">
        <f t="shared" si="12"/>
        <v>0</v>
      </c>
      <c r="AO8" s="31">
        <f t="shared" si="13"/>
        <v>0</v>
      </c>
      <c r="AP8" s="31">
        <f t="shared" si="14"/>
        <v>0</v>
      </c>
      <c r="AQ8" s="197">
        <f t="shared" si="20"/>
        <v>0</v>
      </c>
      <c r="AR8" s="197">
        <f t="shared" si="20"/>
        <v>0</v>
      </c>
      <c r="AS8" s="197">
        <f t="shared" si="20"/>
        <v>0</v>
      </c>
      <c r="AT8" s="197">
        <f t="shared" si="20"/>
        <v>0</v>
      </c>
      <c r="AU8" s="31"/>
      <c r="AV8" s="31"/>
      <c r="AW8" s="31"/>
      <c r="AX8" s="31"/>
      <c r="AY8" s="172">
        <f t="shared" si="21"/>
        <v>0</v>
      </c>
      <c r="AZ8" s="201"/>
    </row>
    <row r="9" spans="2:52">
      <c r="B9" s="260"/>
      <c r="C9" s="91" t="s">
        <v>74</v>
      </c>
      <c r="D9" s="252" t="str">
        <f>IF(D8=$B$102,"totale","néant")</f>
        <v>néant</v>
      </c>
      <c r="E9" s="252"/>
      <c r="F9" s="92">
        <f>IF(D8=B102,10,VLOOKUP(D8,$B$99:$D$102,3,FALSE))</f>
        <v>0</v>
      </c>
      <c r="I9" s="53">
        <v>4</v>
      </c>
      <c r="J9" s="31">
        <f t="shared" si="22"/>
        <v>5</v>
      </c>
      <c r="K9" s="31">
        <f t="shared" si="23"/>
        <v>1.910565629709926</v>
      </c>
      <c r="L9" s="31">
        <f t="shared" si="24"/>
        <v>45</v>
      </c>
      <c r="M9" s="31">
        <f t="shared" si="25"/>
        <v>0</v>
      </c>
      <c r="N9" s="31">
        <f t="shared" si="0"/>
        <v>0</v>
      </c>
      <c r="O9" s="32">
        <f t="shared" si="1"/>
        <v>177.03590180507811</v>
      </c>
      <c r="P9" s="53">
        <v>4</v>
      </c>
      <c r="Q9" s="31">
        <f t="shared" si="15"/>
        <v>3.8479999999999999</v>
      </c>
      <c r="R9" s="31">
        <f t="shared" si="26"/>
        <v>15.391999999999999</v>
      </c>
      <c r="S9" s="31">
        <f t="shared" si="27"/>
        <v>6.1568000000000005</v>
      </c>
      <c r="T9" s="31">
        <f t="shared" si="2"/>
        <v>2.2962870866646252</v>
      </c>
      <c r="U9" s="31">
        <f t="shared" si="16"/>
        <v>46.690154502351291</v>
      </c>
      <c r="V9" s="31">
        <f t="shared" si="3"/>
        <v>1.3333333333333333</v>
      </c>
      <c r="W9" s="31">
        <v>0</v>
      </c>
      <c r="X9" s="31">
        <f t="shared" si="4"/>
        <v>190.80858207345116</v>
      </c>
      <c r="Y9" s="36">
        <f t="shared" si="5"/>
        <v>13.772680268373051</v>
      </c>
      <c r="AA9" s="69">
        <v>4</v>
      </c>
      <c r="AB9" s="31">
        <f t="shared" si="6"/>
        <v>0</v>
      </c>
      <c r="AC9" s="212">
        <f t="shared" si="7"/>
        <v>0</v>
      </c>
      <c r="AD9" s="99">
        <f t="shared" si="8"/>
        <v>0</v>
      </c>
      <c r="AE9" s="99">
        <f t="shared" si="9"/>
        <v>0</v>
      </c>
      <c r="AF9" s="197">
        <f t="shared" si="17"/>
        <v>0</v>
      </c>
      <c r="AG9" s="197">
        <f t="shared" si="18"/>
        <v>0</v>
      </c>
      <c r="AH9" s="197">
        <f t="shared" si="19"/>
        <v>0</v>
      </c>
      <c r="AI9" s="202">
        <f>IF(OR(AA9&lt;=$F$18,AA9&lt;=30),SUM(AF9:AH9),)</f>
        <v>0</v>
      </c>
      <c r="AK9" s="69">
        <v>4</v>
      </c>
      <c r="AL9" s="31">
        <f t="shared" si="10"/>
        <v>0</v>
      </c>
      <c r="AM9" s="31">
        <f t="shared" si="11"/>
        <v>0</v>
      </c>
      <c r="AN9" s="31">
        <f t="shared" si="12"/>
        <v>0</v>
      </c>
      <c r="AO9" s="31">
        <f t="shared" si="13"/>
        <v>0</v>
      </c>
      <c r="AP9" s="31">
        <f t="shared" si="14"/>
        <v>0</v>
      </c>
      <c r="AQ9" s="197">
        <f t="shared" si="20"/>
        <v>0</v>
      </c>
      <c r="AR9" s="197">
        <f t="shared" si="20"/>
        <v>0</v>
      </c>
      <c r="AS9" s="197">
        <f t="shared" si="20"/>
        <v>0</v>
      </c>
      <c r="AT9" s="197">
        <f t="shared" si="20"/>
        <v>0</v>
      </c>
      <c r="AU9" s="31"/>
      <c r="AV9" s="31"/>
      <c r="AW9" s="31"/>
      <c r="AX9" s="31"/>
      <c r="AY9" s="172">
        <f t="shared" si="21"/>
        <v>0</v>
      </c>
      <c r="AZ9" s="201"/>
    </row>
    <row r="10" spans="2:52">
      <c r="B10" s="260"/>
      <c r="C10" s="254" t="s">
        <v>124</v>
      </c>
      <c r="D10" s="249" t="s">
        <v>136</v>
      </c>
      <c r="E10" s="249"/>
      <c r="F10" s="93">
        <f>F18</f>
        <v>50</v>
      </c>
      <c r="I10" s="53">
        <v>5</v>
      </c>
      <c r="J10" s="31">
        <f t="shared" si="22"/>
        <v>5</v>
      </c>
      <c r="K10" s="31">
        <f t="shared" si="23"/>
        <v>1.910565629709926</v>
      </c>
      <c r="L10" s="31">
        <f t="shared" si="24"/>
        <v>45</v>
      </c>
      <c r="M10" s="31">
        <f t="shared" si="25"/>
        <v>0</v>
      </c>
      <c r="N10" s="31">
        <f t="shared" si="0"/>
        <v>0</v>
      </c>
      <c r="O10" s="32">
        <f t="shared" si="1"/>
        <v>177.03590180507811</v>
      </c>
      <c r="P10" s="53">
        <v>5</v>
      </c>
      <c r="Q10" s="31">
        <f t="shared" si="15"/>
        <v>3.8479999999999999</v>
      </c>
      <c r="R10" s="31">
        <f t="shared" si="26"/>
        <v>19.239999999999998</v>
      </c>
      <c r="S10" s="31">
        <f t="shared" si="27"/>
        <v>7.6959999999999997</v>
      </c>
      <c r="T10" s="31">
        <f t="shared" si="2"/>
        <v>2.7967643238239419</v>
      </c>
      <c r="U10" s="31">
        <f t="shared" si="16"/>
        <v>47.094528208728065</v>
      </c>
      <c r="V10" s="31">
        <f t="shared" si="3"/>
        <v>1.6666666666666667</v>
      </c>
      <c r="W10" s="31">
        <v>0</v>
      </c>
      <c r="X10" s="31">
        <f t="shared" si="4"/>
        <v>197.0659457404407</v>
      </c>
      <c r="Y10" s="36">
        <f t="shared" si="5"/>
        <v>20.030043935362585</v>
      </c>
      <c r="AA10" s="69">
        <v>5</v>
      </c>
      <c r="AB10" s="31">
        <f t="shared" si="6"/>
        <v>0</v>
      </c>
      <c r="AC10" s="212">
        <f t="shared" si="7"/>
        <v>0</v>
      </c>
      <c r="AD10" s="99">
        <f t="shared" si="8"/>
        <v>0</v>
      </c>
      <c r="AE10" s="99">
        <f t="shared" si="9"/>
        <v>0</v>
      </c>
      <c r="AF10" s="197">
        <f t="shared" si="17"/>
        <v>0</v>
      </c>
      <c r="AG10" s="197">
        <f t="shared" si="18"/>
        <v>0</v>
      </c>
      <c r="AH10" s="197">
        <f t="shared" si="19"/>
        <v>0</v>
      </c>
      <c r="AI10" s="202">
        <f t="shared" ref="AI10:AI24" si="28">IF(OR(AA10&lt;=$F$18,AA10&lt;=30),SUM(AF10:AH10),)</f>
        <v>0</v>
      </c>
      <c r="AK10" s="69">
        <v>5</v>
      </c>
      <c r="AL10" s="31">
        <f t="shared" si="10"/>
        <v>0</v>
      </c>
      <c r="AM10" s="31">
        <f t="shared" si="11"/>
        <v>0</v>
      </c>
      <c r="AN10" s="31">
        <f t="shared" si="12"/>
        <v>0</v>
      </c>
      <c r="AO10" s="31">
        <f t="shared" si="13"/>
        <v>0</v>
      </c>
      <c r="AP10" s="31">
        <f t="shared" si="14"/>
        <v>0</v>
      </c>
      <c r="AQ10" s="197">
        <f t="shared" si="20"/>
        <v>0</v>
      </c>
      <c r="AR10" s="197">
        <f t="shared" si="20"/>
        <v>0</v>
      </c>
      <c r="AS10" s="197">
        <f t="shared" si="20"/>
        <v>0</v>
      </c>
      <c r="AT10" s="197">
        <f t="shared" si="20"/>
        <v>0</v>
      </c>
      <c r="AU10" s="31"/>
      <c r="AV10" s="31"/>
      <c r="AW10" s="31"/>
      <c r="AX10" s="31"/>
      <c r="AY10" s="172">
        <f t="shared" si="21"/>
        <v>0</v>
      </c>
      <c r="AZ10" s="201"/>
    </row>
    <row r="11" spans="2:52">
      <c r="B11" s="260"/>
      <c r="C11" s="254"/>
      <c r="D11" s="252" t="s">
        <v>139</v>
      </c>
      <c r="E11" s="252"/>
      <c r="F11" s="34">
        <f>IF(D8=$B$102,1,0)</f>
        <v>0</v>
      </c>
      <c r="I11" s="53">
        <v>6</v>
      </c>
      <c r="J11" s="31">
        <f t="shared" si="22"/>
        <v>5</v>
      </c>
      <c r="K11" s="31">
        <f t="shared" si="23"/>
        <v>1.910565629709926</v>
      </c>
      <c r="L11" s="31">
        <f t="shared" si="24"/>
        <v>45</v>
      </c>
      <c r="M11" s="31">
        <f t="shared" si="25"/>
        <v>0</v>
      </c>
      <c r="N11" s="31">
        <f t="shared" si="0"/>
        <v>0</v>
      </c>
      <c r="O11" s="32">
        <f t="shared" si="1"/>
        <v>177.03590180507811</v>
      </c>
      <c r="P11" s="53">
        <v>6</v>
      </c>
      <c r="Q11" s="31">
        <f t="shared" si="15"/>
        <v>3.8479999999999999</v>
      </c>
      <c r="R11" s="31">
        <f t="shared" si="26"/>
        <v>23.087999999999997</v>
      </c>
      <c r="S11" s="31">
        <f t="shared" si="27"/>
        <v>9.235199999999999</v>
      </c>
      <c r="T11" s="31">
        <f t="shared" si="2"/>
        <v>3.285643351316526</v>
      </c>
      <c r="U11" s="31">
        <f t="shared" si="16"/>
        <v>47.491886935343359</v>
      </c>
      <c r="V11" s="31">
        <f t="shared" si="3"/>
        <v>2</v>
      </c>
      <c r="W11" s="31">
        <v>0</v>
      </c>
      <c r="X11" s="31">
        <f t="shared" si="4"/>
        <v>203.27738759980193</v>
      </c>
      <c r="Y11" s="36">
        <f t="shared" si="5"/>
        <v>26.241485794723815</v>
      </c>
      <c r="AA11" s="69">
        <v>6</v>
      </c>
      <c r="AB11" s="31">
        <f t="shared" si="6"/>
        <v>0</v>
      </c>
      <c r="AC11" s="212">
        <f t="shared" si="7"/>
        <v>0</v>
      </c>
      <c r="AD11" s="99">
        <f t="shared" si="8"/>
        <v>0</v>
      </c>
      <c r="AE11" s="99">
        <f t="shared" si="9"/>
        <v>0</v>
      </c>
      <c r="AF11" s="197">
        <f t="shared" si="17"/>
        <v>0</v>
      </c>
      <c r="AG11" s="197">
        <f t="shared" si="18"/>
        <v>0</v>
      </c>
      <c r="AH11" s="197">
        <f t="shared" si="19"/>
        <v>0</v>
      </c>
      <c r="AI11" s="202">
        <f t="shared" si="28"/>
        <v>0</v>
      </c>
      <c r="AK11" s="69">
        <v>6</v>
      </c>
      <c r="AL11" s="31">
        <f t="shared" si="10"/>
        <v>0</v>
      </c>
      <c r="AM11" s="31">
        <f t="shared" si="11"/>
        <v>0</v>
      </c>
      <c r="AN11" s="31">
        <f t="shared" si="12"/>
        <v>0</v>
      </c>
      <c r="AO11" s="31">
        <f t="shared" si="13"/>
        <v>0</v>
      </c>
      <c r="AP11" s="31">
        <f t="shared" si="14"/>
        <v>0</v>
      </c>
      <c r="AQ11" s="197">
        <f t="shared" si="20"/>
        <v>0</v>
      </c>
      <c r="AR11" s="197">
        <f t="shared" si="20"/>
        <v>0</v>
      </c>
      <c r="AS11" s="197">
        <f t="shared" si="20"/>
        <v>0</v>
      </c>
      <c r="AT11" s="197">
        <f t="shared" si="20"/>
        <v>0</v>
      </c>
      <c r="AU11" s="31"/>
      <c r="AV11" s="31"/>
      <c r="AW11" s="31"/>
      <c r="AX11" s="31"/>
      <c r="AY11" s="172">
        <f t="shared" si="21"/>
        <v>0</v>
      </c>
      <c r="AZ11" s="201"/>
    </row>
    <row r="12" spans="2:52" ht="16">
      <c r="B12" s="260"/>
      <c r="C12" s="254"/>
      <c r="D12" s="249" t="s">
        <v>131</v>
      </c>
      <c r="E12" s="249"/>
      <c r="F12" s="94" t="s">
        <v>70</v>
      </c>
      <c r="I12" s="53">
        <v>7</v>
      </c>
      <c r="J12" s="31">
        <f t="shared" si="22"/>
        <v>5</v>
      </c>
      <c r="K12" s="31">
        <f t="shared" si="23"/>
        <v>1.910565629709926</v>
      </c>
      <c r="L12" s="31">
        <f t="shared" si="24"/>
        <v>45</v>
      </c>
      <c r="M12" s="31">
        <f t="shared" si="25"/>
        <v>0</v>
      </c>
      <c r="N12" s="31">
        <f t="shared" si="0"/>
        <v>0</v>
      </c>
      <c r="O12" s="32">
        <f t="shared" si="1"/>
        <v>177.03590180507811</v>
      </c>
      <c r="P12" s="53">
        <v>7</v>
      </c>
      <c r="Q12" s="31">
        <f t="shared" si="15"/>
        <v>3.8479999999999999</v>
      </c>
      <c r="R12" s="31">
        <f t="shared" si="26"/>
        <v>26.935999999999996</v>
      </c>
      <c r="S12" s="31">
        <f t="shared" si="27"/>
        <v>10.7744</v>
      </c>
      <c r="T12" s="31">
        <f t="shared" si="2"/>
        <v>3.7650834233641057</v>
      </c>
      <c r="U12" s="31">
        <f t="shared" si="16"/>
        <v>47.882352376412911</v>
      </c>
      <c r="V12" s="31">
        <f t="shared" si="3"/>
        <v>2.3333333333333335</v>
      </c>
      <c r="W12" s="31">
        <v>0</v>
      </c>
      <c r="X12" s="31">
        <f t="shared" si="4"/>
        <v>209.44711456476205</v>
      </c>
      <c r="Y12" s="36">
        <f t="shared" si="5"/>
        <v>32.411212759683934</v>
      </c>
      <c r="AA12" s="69">
        <v>7</v>
      </c>
      <c r="AB12" s="31">
        <f t="shared" si="6"/>
        <v>0</v>
      </c>
      <c r="AC12" s="212">
        <f t="shared" si="7"/>
        <v>0</v>
      </c>
      <c r="AD12" s="99">
        <f t="shared" si="8"/>
        <v>0</v>
      </c>
      <c r="AE12" s="99">
        <f t="shared" si="9"/>
        <v>0</v>
      </c>
      <c r="AF12" s="197">
        <f t="shared" si="17"/>
        <v>0</v>
      </c>
      <c r="AG12" s="197">
        <f t="shared" si="18"/>
        <v>0</v>
      </c>
      <c r="AH12" s="197">
        <f t="shared" si="19"/>
        <v>0</v>
      </c>
      <c r="AI12" s="202">
        <f t="shared" si="28"/>
        <v>0</v>
      </c>
      <c r="AK12" s="69">
        <v>7</v>
      </c>
      <c r="AL12" s="31">
        <f t="shared" si="10"/>
        <v>0</v>
      </c>
      <c r="AM12" s="31">
        <f t="shared" si="11"/>
        <v>0</v>
      </c>
      <c r="AN12" s="31">
        <f t="shared" si="12"/>
        <v>0</v>
      </c>
      <c r="AO12" s="31">
        <f t="shared" si="13"/>
        <v>0</v>
      </c>
      <c r="AP12" s="31">
        <f t="shared" si="14"/>
        <v>0</v>
      </c>
      <c r="AQ12" s="197">
        <f t="shared" si="20"/>
        <v>0</v>
      </c>
      <c r="AR12" s="197">
        <f t="shared" si="20"/>
        <v>0</v>
      </c>
      <c r="AS12" s="197">
        <f t="shared" si="20"/>
        <v>0</v>
      </c>
      <c r="AT12" s="197">
        <f t="shared" si="20"/>
        <v>0</v>
      </c>
      <c r="AU12" s="31"/>
      <c r="AV12" s="31"/>
      <c r="AW12" s="31"/>
      <c r="AX12" s="31"/>
      <c r="AY12" s="172">
        <f t="shared" si="21"/>
        <v>0</v>
      </c>
      <c r="AZ12" s="201"/>
    </row>
    <row r="13" spans="2:52">
      <c r="B13" s="251"/>
      <c r="C13" s="255"/>
      <c r="D13" s="253" t="s">
        <v>155</v>
      </c>
      <c r="E13" s="253"/>
      <c r="F13" s="35">
        <f>IF(ISBLANK(F$12),,VLOOKUP(F$12,C131:D195,2,FALSE))</f>
        <v>0.56999999999999995</v>
      </c>
      <c r="I13" s="53">
        <v>8</v>
      </c>
      <c r="J13" s="31">
        <f t="shared" si="22"/>
        <v>5</v>
      </c>
      <c r="K13" s="31">
        <f t="shared" si="23"/>
        <v>1.910565629709926</v>
      </c>
      <c r="L13" s="31">
        <f t="shared" si="24"/>
        <v>45</v>
      </c>
      <c r="M13" s="31">
        <f t="shared" si="25"/>
        <v>0</v>
      </c>
      <c r="N13" s="31">
        <f t="shared" si="0"/>
        <v>0</v>
      </c>
      <c r="O13" s="32">
        <f t="shared" si="1"/>
        <v>177.03590180507811</v>
      </c>
      <c r="P13" s="53">
        <v>8</v>
      </c>
      <c r="Q13" s="31">
        <f t="shared" si="15"/>
        <v>3.8479999999999999</v>
      </c>
      <c r="R13" s="31">
        <f t="shared" si="26"/>
        <v>30.783999999999995</v>
      </c>
      <c r="S13" s="31">
        <f t="shared" si="27"/>
        <v>12.313599999999999</v>
      </c>
      <c r="T13" s="31">
        <f t="shared" si="2"/>
        <v>4.2365885457794192</v>
      </c>
      <c r="U13" s="31">
        <f t="shared" si="16"/>
        <v>48.266044115029857</v>
      </c>
      <c r="V13" s="31">
        <f t="shared" si="3"/>
        <v>2.6666666666666665</v>
      </c>
      <c r="W13" s="31">
        <v>0</v>
      </c>
      <c r="X13" s="31">
        <f t="shared" si="4"/>
        <v>215.57818458345307</v>
      </c>
      <c r="Y13" s="36">
        <f t="shared" si="5"/>
        <v>38.542282778374954</v>
      </c>
      <c r="AA13" s="69">
        <v>8</v>
      </c>
      <c r="AB13" s="31">
        <f t="shared" si="6"/>
        <v>0</v>
      </c>
      <c r="AC13" s="212">
        <f t="shared" si="7"/>
        <v>0</v>
      </c>
      <c r="AD13" s="99">
        <f t="shared" si="8"/>
        <v>0</v>
      </c>
      <c r="AE13" s="99">
        <f t="shared" si="9"/>
        <v>0</v>
      </c>
      <c r="AF13" s="197">
        <f t="shared" si="17"/>
        <v>0</v>
      </c>
      <c r="AG13" s="197">
        <f t="shared" si="18"/>
        <v>0</v>
      </c>
      <c r="AH13" s="197">
        <f t="shared" si="19"/>
        <v>0</v>
      </c>
      <c r="AI13" s="202">
        <f t="shared" si="28"/>
        <v>0</v>
      </c>
      <c r="AK13" s="69">
        <v>8</v>
      </c>
      <c r="AL13" s="31">
        <f t="shared" si="10"/>
        <v>0</v>
      </c>
      <c r="AM13" s="31">
        <f t="shared" si="11"/>
        <v>0</v>
      </c>
      <c r="AN13" s="31">
        <f t="shared" si="12"/>
        <v>0</v>
      </c>
      <c r="AO13" s="31">
        <f t="shared" si="13"/>
        <v>0</v>
      </c>
      <c r="AP13" s="31">
        <f t="shared" si="14"/>
        <v>0</v>
      </c>
      <c r="AQ13" s="197">
        <f t="shared" si="20"/>
        <v>0</v>
      </c>
      <c r="AR13" s="197">
        <f t="shared" si="20"/>
        <v>0</v>
      </c>
      <c r="AS13" s="197">
        <f t="shared" si="20"/>
        <v>0</v>
      </c>
      <c r="AT13" s="197">
        <f t="shared" si="20"/>
        <v>0</v>
      </c>
      <c r="AU13" s="31"/>
      <c r="AV13" s="31"/>
      <c r="AW13" s="31"/>
      <c r="AX13" s="31"/>
      <c r="AY13" s="172">
        <f t="shared" si="21"/>
        <v>0</v>
      </c>
      <c r="AZ13" s="201"/>
    </row>
    <row r="14" spans="2:52">
      <c r="B14" s="250" t="s">
        <v>132</v>
      </c>
      <c r="C14" s="246"/>
      <c r="D14" s="247"/>
      <c r="E14" s="247"/>
      <c r="F14" s="248"/>
      <c r="I14" s="53">
        <v>9</v>
      </c>
      <c r="J14" s="31">
        <f t="shared" si="22"/>
        <v>5</v>
      </c>
      <c r="K14" s="31">
        <f t="shared" si="23"/>
        <v>1.910565629709926</v>
      </c>
      <c r="L14" s="31">
        <f t="shared" si="24"/>
        <v>45</v>
      </c>
      <c r="M14" s="31">
        <f t="shared" si="25"/>
        <v>0</v>
      </c>
      <c r="N14" s="31">
        <f t="shared" si="0"/>
        <v>0</v>
      </c>
      <c r="O14" s="32">
        <f t="shared" si="1"/>
        <v>177.03590180507811</v>
      </c>
      <c r="P14" s="53">
        <v>9</v>
      </c>
      <c r="Q14" s="31">
        <f t="shared" si="15"/>
        <v>3.8479999999999999</v>
      </c>
      <c r="R14" s="31">
        <f t="shared" si="26"/>
        <v>34.631999999999998</v>
      </c>
      <c r="S14" s="31">
        <f t="shared" si="27"/>
        <v>13.8528</v>
      </c>
      <c r="T14" s="31">
        <f t="shared" si="2"/>
        <v>4.7012641819673231</v>
      </c>
      <c r="U14" s="31">
        <f t="shared" si="16"/>
        <v>48.643079659788015</v>
      </c>
      <c r="V14" s="31">
        <f t="shared" si="3"/>
        <v>3</v>
      </c>
      <c r="W14" s="31">
        <v>0</v>
      </c>
      <c r="X14" s="31">
        <f t="shared" si="4"/>
        <v>221.67295386948248</v>
      </c>
      <c r="Y14" s="36">
        <f t="shared" si="5"/>
        <v>44.637052064404372</v>
      </c>
      <c r="AA14" s="69">
        <v>9</v>
      </c>
      <c r="AB14" s="31">
        <f t="shared" si="6"/>
        <v>0</v>
      </c>
      <c r="AC14" s="212">
        <f t="shared" si="7"/>
        <v>0</v>
      </c>
      <c r="AD14" s="99">
        <f t="shared" si="8"/>
        <v>0</v>
      </c>
      <c r="AE14" s="99">
        <f t="shared" si="9"/>
        <v>0</v>
      </c>
      <c r="AF14" s="197">
        <f t="shared" si="17"/>
        <v>0</v>
      </c>
      <c r="AG14" s="197">
        <f t="shared" si="18"/>
        <v>0</v>
      </c>
      <c r="AH14" s="197">
        <f t="shared" si="19"/>
        <v>0</v>
      </c>
      <c r="AI14" s="202">
        <f t="shared" si="28"/>
        <v>0</v>
      </c>
      <c r="AK14" s="69">
        <v>9</v>
      </c>
      <c r="AL14" s="31">
        <f t="shared" si="10"/>
        <v>0</v>
      </c>
      <c r="AM14" s="31">
        <f t="shared" si="11"/>
        <v>0</v>
      </c>
      <c r="AN14" s="31">
        <f t="shared" si="12"/>
        <v>0</v>
      </c>
      <c r="AO14" s="31">
        <f t="shared" si="13"/>
        <v>0</v>
      </c>
      <c r="AP14" s="31">
        <f t="shared" si="14"/>
        <v>0</v>
      </c>
      <c r="AQ14" s="197">
        <f t="shared" si="20"/>
        <v>0</v>
      </c>
      <c r="AR14" s="197">
        <f t="shared" si="20"/>
        <v>0</v>
      </c>
      <c r="AS14" s="197">
        <f t="shared" si="20"/>
        <v>0</v>
      </c>
      <c r="AT14" s="197">
        <f t="shared" si="20"/>
        <v>0</v>
      </c>
      <c r="AU14" s="31"/>
      <c r="AV14" s="31"/>
      <c r="AW14" s="31"/>
      <c r="AX14" s="31"/>
      <c r="AY14" s="172">
        <f t="shared" si="21"/>
        <v>0</v>
      </c>
      <c r="AZ14" s="201"/>
    </row>
    <row r="15" spans="2:52">
      <c r="B15" s="260"/>
      <c r="C15" s="91" t="s">
        <v>73</v>
      </c>
      <c r="D15" s="256" t="s">
        <v>135</v>
      </c>
      <c r="E15" s="256"/>
      <c r="F15" s="92">
        <f>IF(D15="","",VLOOKUP(D15,$B$99:$C$102,2,0))</f>
        <v>70</v>
      </c>
      <c r="I15" s="53">
        <v>10</v>
      </c>
      <c r="J15" s="31">
        <f t="shared" si="22"/>
        <v>5</v>
      </c>
      <c r="K15" s="31">
        <f t="shared" si="23"/>
        <v>1.910565629709926</v>
      </c>
      <c r="L15" s="31">
        <f t="shared" si="24"/>
        <v>45</v>
      </c>
      <c r="M15" s="31">
        <f t="shared" si="25"/>
        <v>0</v>
      </c>
      <c r="N15" s="31">
        <f t="shared" si="0"/>
        <v>0</v>
      </c>
      <c r="O15" s="32">
        <f t="shared" si="1"/>
        <v>177.03590180507811</v>
      </c>
      <c r="P15" s="53">
        <v>10</v>
      </c>
      <c r="Q15" s="31">
        <f t="shared" si="15"/>
        <v>3.8479999999999999</v>
      </c>
      <c r="R15" s="31">
        <f t="shared" si="26"/>
        <v>38.479999999999997</v>
      </c>
      <c r="S15" s="31">
        <f t="shared" si="27"/>
        <v>15.391999999999999</v>
      </c>
      <c r="T15" s="31">
        <f t="shared" si="2"/>
        <v>5.1599557252083095</v>
      </c>
      <c r="U15" s="31">
        <f t="shared" si="16"/>
        <v>49.013574480769819</v>
      </c>
      <c r="V15" s="31">
        <f t="shared" si="3"/>
        <v>3.3333333333333335</v>
      </c>
      <c r="W15" s="31">
        <v>0</v>
      </c>
      <c r="X15" s="31">
        <f t="shared" si="4"/>
        <v>227.73331820644941</v>
      </c>
      <c r="Y15" s="36">
        <f t="shared" si="5"/>
        <v>50.697416401371299</v>
      </c>
      <c r="AA15" s="69">
        <v>10</v>
      </c>
      <c r="AB15" s="31">
        <f t="shared" si="6"/>
        <v>0</v>
      </c>
      <c r="AC15" s="212">
        <f t="shared" si="7"/>
        <v>0</v>
      </c>
      <c r="AD15" s="99">
        <f t="shared" si="8"/>
        <v>0</v>
      </c>
      <c r="AE15" s="99">
        <f t="shared" si="9"/>
        <v>0</v>
      </c>
      <c r="AF15" s="197">
        <f t="shared" si="17"/>
        <v>0</v>
      </c>
      <c r="AG15" s="197">
        <f t="shared" si="18"/>
        <v>0</v>
      </c>
      <c r="AH15" s="197">
        <f t="shared" si="19"/>
        <v>0</v>
      </c>
      <c r="AI15" s="202">
        <f t="shared" si="28"/>
        <v>0</v>
      </c>
      <c r="AK15" s="69">
        <v>10</v>
      </c>
      <c r="AL15" s="31">
        <f t="shared" si="10"/>
        <v>0</v>
      </c>
      <c r="AM15" s="31">
        <f t="shared" si="11"/>
        <v>0</v>
      </c>
      <c r="AN15" s="31">
        <f t="shared" si="12"/>
        <v>0</v>
      </c>
      <c r="AO15" s="31">
        <f t="shared" si="13"/>
        <v>0</v>
      </c>
      <c r="AP15" s="31">
        <f t="shared" si="14"/>
        <v>0</v>
      </c>
      <c r="AQ15" s="197">
        <f t="shared" si="20"/>
        <v>0</v>
      </c>
      <c r="AR15" s="197">
        <f t="shared" si="20"/>
        <v>0</v>
      </c>
      <c r="AS15" s="197">
        <f t="shared" si="20"/>
        <v>0</v>
      </c>
      <c r="AT15" s="197">
        <f t="shared" si="20"/>
        <v>0</v>
      </c>
      <c r="AU15" s="31"/>
      <c r="AV15" s="31"/>
      <c r="AW15" s="31"/>
      <c r="AX15" s="31"/>
      <c r="AY15" s="172">
        <f t="shared" si="21"/>
        <v>0</v>
      </c>
      <c r="AZ15" s="201"/>
    </row>
    <row r="16" spans="2:52">
      <c r="B16" s="260"/>
      <c r="C16" s="91" t="s">
        <v>74</v>
      </c>
      <c r="D16" s="252" t="s">
        <v>138</v>
      </c>
      <c r="E16" s="252"/>
      <c r="F16" s="92">
        <v>10</v>
      </c>
      <c r="I16" s="53">
        <v>11</v>
      </c>
      <c r="J16" s="31">
        <f t="shared" si="22"/>
        <v>5</v>
      </c>
      <c r="K16" s="31">
        <f t="shared" si="23"/>
        <v>1.910565629709926</v>
      </c>
      <c r="L16" s="31">
        <f t="shared" si="24"/>
        <v>45</v>
      </c>
      <c r="M16" s="31">
        <f t="shared" si="25"/>
        <v>0</v>
      </c>
      <c r="N16" s="31">
        <f t="shared" si="0"/>
        <v>0</v>
      </c>
      <c r="O16" s="32">
        <f t="shared" si="1"/>
        <v>177.03590180507811</v>
      </c>
      <c r="P16" s="53">
        <v>11</v>
      </c>
      <c r="Q16" s="31">
        <f t="shared" si="15"/>
        <v>3.8479999999999999</v>
      </c>
      <c r="R16" s="31">
        <f t="shared" si="26"/>
        <v>42.327999999999996</v>
      </c>
      <c r="S16" s="31">
        <f t="shared" si="27"/>
        <v>16.9312</v>
      </c>
      <c r="T16" s="31">
        <f t="shared" si="2"/>
        <v>5.6133297059968408</v>
      </c>
      <c r="U16" s="31">
        <f t="shared" si="16"/>
        <v>49.377642044909919</v>
      </c>
      <c r="V16" s="31">
        <f t="shared" si="3"/>
        <v>3.6666666666666665</v>
      </c>
      <c r="W16" s="31">
        <v>0</v>
      </c>
      <c r="X16" s="31">
        <f t="shared" si="4"/>
        <v>233.76085451372532</v>
      </c>
      <c r="Y16" s="36">
        <f t="shared" si="5"/>
        <v>56.724952708647209</v>
      </c>
      <c r="AA16" s="69">
        <v>11</v>
      </c>
      <c r="AB16" s="31">
        <f t="shared" si="6"/>
        <v>0</v>
      </c>
      <c r="AC16" s="212">
        <f t="shared" si="7"/>
        <v>0</v>
      </c>
      <c r="AD16" s="99">
        <f t="shared" si="8"/>
        <v>0</v>
      </c>
      <c r="AE16" s="99">
        <f t="shared" si="9"/>
        <v>0</v>
      </c>
      <c r="AF16" s="197">
        <f t="shared" si="17"/>
        <v>0</v>
      </c>
      <c r="AG16" s="197">
        <f t="shared" si="18"/>
        <v>0</v>
      </c>
      <c r="AH16" s="197">
        <f t="shared" si="19"/>
        <v>0</v>
      </c>
      <c r="AI16" s="202">
        <f t="shared" si="28"/>
        <v>0</v>
      </c>
      <c r="AK16" s="69">
        <v>11</v>
      </c>
      <c r="AL16" s="31">
        <f t="shared" si="10"/>
        <v>0</v>
      </c>
      <c r="AM16" s="31">
        <f t="shared" si="11"/>
        <v>0</v>
      </c>
      <c r="AN16" s="31">
        <f t="shared" si="12"/>
        <v>0</v>
      </c>
      <c r="AO16" s="31">
        <f t="shared" si="13"/>
        <v>0</v>
      </c>
      <c r="AP16" s="31">
        <f t="shared" si="14"/>
        <v>0</v>
      </c>
      <c r="AQ16" s="197">
        <f t="shared" si="20"/>
        <v>0</v>
      </c>
      <c r="AR16" s="197">
        <f t="shared" si="20"/>
        <v>0</v>
      </c>
      <c r="AS16" s="197">
        <f t="shared" si="20"/>
        <v>0</v>
      </c>
      <c r="AT16" s="197">
        <f t="shared" si="20"/>
        <v>0</v>
      </c>
      <c r="AU16" s="31"/>
      <c r="AV16" s="31"/>
      <c r="AW16" s="31"/>
      <c r="AX16" s="31"/>
      <c r="AY16" s="172">
        <f t="shared" si="21"/>
        <v>0</v>
      </c>
      <c r="AZ16" s="201"/>
    </row>
    <row r="17" spans="2:55">
      <c r="B17" s="260"/>
      <c r="C17" s="254" t="s">
        <v>124</v>
      </c>
      <c r="D17" s="249" t="s">
        <v>131</v>
      </c>
      <c r="E17" s="249"/>
      <c r="F17" s="22" t="s">
        <v>231</v>
      </c>
      <c r="I17" s="53">
        <v>12</v>
      </c>
      <c r="J17" s="31">
        <f t="shared" si="22"/>
        <v>5</v>
      </c>
      <c r="K17" s="31">
        <f t="shared" si="23"/>
        <v>1.910565629709926</v>
      </c>
      <c r="L17" s="31">
        <f t="shared" si="24"/>
        <v>45</v>
      </c>
      <c r="M17" s="31">
        <f t="shared" si="25"/>
        <v>0</v>
      </c>
      <c r="N17" s="31">
        <f t="shared" si="0"/>
        <v>0</v>
      </c>
      <c r="O17" s="32">
        <f t="shared" si="1"/>
        <v>177.03590180507811</v>
      </c>
      <c r="P17" s="53">
        <v>12</v>
      </c>
      <c r="Q17" s="31">
        <f t="shared" si="15"/>
        <v>3.8479999999999999</v>
      </c>
      <c r="R17" s="31">
        <f t="shared" si="26"/>
        <v>46.175999999999995</v>
      </c>
      <c r="S17" s="31">
        <f t="shared" si="27"/>
        <v>18.470399999999998</v>
      </c>
      <c r="T17" s="31">
        <f t="shared" si="2"/>
        <v>6.0619245165562869</v>
      </c>
      <c r="U17" s="31">
        <f t="shared" si="16"/>
        <v>49.735393850745325</v>
      </c>
      <c r="V17" s="31">
        <f t="shared" si="3"/>
        <v>4</v>
      </c>
      <c r="W17" s="31">
        <v>0</v>
      </c>
      <c r="X17" s="31">
        <f t="shared" si="4"/>
        <v>239.75690931906834</v>
      </c>
      <c r="Y17" s="36">
        <f t="shared" si="5"/>
        <v>62.72100751399023</v>
      </c>
      <c r="AA17" s="69">
        <v>12</v>
      </c>
      <c r="AB17" s="31">
        <f t="shared" si="6"/>
        <v>0</v>
      </c>
      <c r="AC17" s="212">
        <f t="shared" si="7"/>
        <v>0</v>
      </c>
      <c r="AD17" s="99">
        <f t="shared" si="8"/>
        <v>0</v>
      </c>
      <c r="AE17" s="99">
        <f t="shared" si="9"/>
        <v>0</v>
      </c>
      <c r="AF17" s="197">
        <f t="shared" si="17"/>
        <v>0</v>
      </c>
      <c r="AG17" s="197">
        <f t="shared" si="18"/>
        <v>0</v>
      </c>
      <c r="AH17" s="197">
        <f t="shared" si="19"/>
        <v>0</v>
      </c>
      <c r="AI17" s="202">
        <f t="shared" si="28"/>
        <v>0</v>
      </c>
      <c r="AK17" s="69">
        <v>12</v>
      </c>
      <c r="AL17" s="31">
        <f t="shared" si="10"/>
        <v>0</v>
      </c>
      <c r="AM17" s="31">
        <f t="shared" si="11"/>
        <v>0</v>
      </c>
      <c r="AN17" s="31">
        <f t="shared" si="12"/>
        <v>0</v>
      </c>
      <c r="AO17" s="31">
        <f t="shared" si="13"/>
        <v>0</v>
      </c>
      <c r="AP17" s="31">
        <f t="shared" si="14"/>
        <v>0</v>
      </c>
      <c r="AQ17" s="197">
        <f t="shared" si="20"/>
        <v>0</v>
      </c>
      <c r="AR17" s="197">
        <f t="shared" si="20"/>
        <v>0</v>
      </c>
      <c r="AS17" s="197">
        <f t="shared" si="20"/>
        <v>0</v>
      </c>
      <c r="AT17" s="197">
        <f t="shared" si="20"/>
        <v>0</v>
      </c>
      <c r="AU17" s="31"/>
      <c r="AV17" s="31"/>
      <c r="AW17" s="31"/>
      <c r="AX17" s="31"/>
      <c r="AY17" s="172">
        <f t="shared" si="21"/>
        <v>0</v>
      </c>
      <c r="AZ17" s="201"/>
    </row>
    <row r="18" spans="2:55">
      <c r="B18" s="260"/>
      <c r="C18" s="254"/>
      <c r="D18" s="249" t="s">
        <v>136</v>
      </c>
      <c r="E18" s="249"/>
      <c r="F18" s="95">
        <v>50</v>
      </c>
      <c r="I18" s="53">
        <v>13</v>
      </c>
      <c r="J18" s="31">
        <f t="shared" si="22"/>
        <v>5</v>
      </c>
      <c r="K18" s="31">
        <f t="shared" si="23"/>
        <v>1.910565629709926</v>
      </c>
      <c r="L18" s="31">
        <f t="shared" si="24"/>
        <v>45</v>
      </c>
      <c r="M18" s="31">
        <f t="shared" si="25"/>
        <v>0</v>
      </c>
      <c r="N18" s="31">
        <f t="shared" si="0"/>
        <v>0</v>
      </c>
      <c r="O18" s="32">
        <f t="shared" si="1"/>
        <v>177.03590180507811</v>
      </c>
      <c r="P18" s="53">
        <v>13</v>
      </c>
      <c r="Q18" s="31">
        <f t="shared" si="15"/>
        <v>3.8479999999999999</v>
      </c>
      <c r="R18" s="31">
        <f t="shared" si="26"/>
        <v>50.023999999999994</v>
      </c>
      <c r="S18" s="31">
        <f t="shared" si="27"/>
        <v>20.009599999999999</v>
      </c>
      <c r="T18" s="31">
        <f t="shared" si="2"/>
        <v>6.5061837001734251</v>
      </c>
      <c r="U18" s="31">
        <f t="shared" si="16"/>
        <v>50.086939462562704</v>
      </c>
      <c r="V18" s="31">
        <f t="shared" si="3"/>
        <v>4.333333333333333</v>
      </c>
      <c r="W18" s="31">
        <v>0</v>
      </c>
      <c r="X18" s="31">
        <f t="shared" si="4"/>
        <v>245.72265686275412</v>
      </c>
      <c r="Y18" s="36">
        <f t="shared" si="5"/>
        <v>68.68675505767601</v>
      </c>
      <c r="AA18" s="69">
        <v>13</v>
      </c>
      <c r="AB18" s="31">
        <f t="shared" si="6"/>
        <v>0</v>
      </c>
      <c r="AC18" s="212">
        <f t="shared" si="7"/>
        <v>0</v>
      </c>
      <c r="AD18" s="99">
        <f t="shared" si="8"/>
        <v>0</v>
      </c>
      <c r="AE18" s="99">
        <f t="shared" si="9"/>
        <v>0</v>
      </c>
      <c r="AF18" s="197">
        <f t="shared" si="17"/>
        <v>0</v>
      </c>
      <c r="AG18" s="197">
        <f t="shared" si="18"/>
        <v>0</v>
      </c>
      <c r="AH18" s="197">
        <f t="shared" si="19"/>
        <v>0</v>
      </c>
      <c r="AI18" s="202">
        <f t="shared" si="28"/>
        <v>0</v>
      </c>
      <c r="AK18" s="69">
        <v>13</v>
      </c>
      <c r="AL18" s="31">
        <f t="shared" si="10"/>
        <v>0</v>
      </c>
      <c r="AM18" s="31">
        <f t="shared" si="11"/>
        <v>0</v>
      </c>
      <c r="AN18" s="31">
        <f t="shared" si="12"/>
        <v>0</v>
      </c>
      <c r="AO18" s="31">
        <f t="shared" si="13"/>
        <v>0</v>
      </c>
      <c r="AP18" s="31">
        <f t="shared" si="14"/>
        <v>0</v>
      </c>
      <c r="AQ18" s="197">
        <f t="shared" si="20"/>
        <v>0</v>
      </c>
      <c r="AR18" s="197">
        <f t="shared" si="20"/>
        <v>0</v>
      </c>
      <c r="AS18" s="197">
        <f t="shared" si="20"/>
        <v>0</v>
      </c>
      <c r="AT18" s="197">
        <f t="shared" si="20"/>
        <v>0</v>
      </c>
      <c r="AU18" s="31"/>
      <c r="AV18" s="31"/>
      <c r="AW18" s="31"/>
      <c r="AX18" s="31"/>
      <c r="AY18" s="172">
        <f t="shared" si="21"/>
        <v>0</v>
      </c>
      <c r="AZ18" s="201"/>
    </row>
    <row r="19" spans="2:55">
      <c r="B19" s="260"/>
      <c r="C19" s="254"/>
      <c r="D19" s="252" t="s">
        <v>155</v>
      </c>
      <c r="E19" s="252"/>
      <c r="F19" s="231">
        <v>0.4</v>
      </c>
      <c r="G19" s="22" t="s">
        <v>194</v>
      </c>
      <c r="I19" s="53">
        <v>14</v>
      </c>
      <c r="J19" s="31">
        <f t="shared" si="22"/>
        <v>5</v>
      </c>
      <c r="K19" s="31">
        <f t="shared" si="23"/>
        <v>1.910565629709926</v>
      </c>
      <c r="L19" s="31">
        <f t="shared" si="24"/>
        <v>45</v>
      </c>
      <c r="M19" s="31">
        <f t="shared" si="25"/>
        <v>0</v>
      </c>
      <c r="N19" s="31">
        <f t="shared" si="0"/>
        <v>0</v>
      </c>
      <c r="O19" s="32">
        <f t="shared" si="1"/>
        <v>177.03590180507811</v>
      </c>
      <c r="P19" s="53">
        <v>14</v>
      </c>
      <c r="Q19" s="31">
        <f t="shared" si="15"/>
        <v>3.8479999999999999</v>
      </c>
      <c r="R19" s="31">
        <f t="shared" si="26"/>
        <v>53.871999999999993</v>
      </c>
      <c r="S19" s="31">
        <f t="shared" si="27"/>
        <v>21.5488</v>
      </c>
      <c r="T19" s="31">
        <f t="shared" si="2"/>
        <v>6.946478686381262</v>
      </c>
      <c r="U19" s="31">
        <f t="shared" si="16"/>
        <v>50.432386543953299</v>
      </c>
      <c r="V19" s="31">
        <f t="shared" si="3"/>
        <v>4.666666666666667</v>
      </c>
      <c r="W19" s="31">
        <v>0</v>
      </c>
      <c r="X19" s="31">
        <f t="shared" si="4"/>
        <v>251.65913881772056</v>
      </c>
      <c r="Y19" s="36">
        <f t="shared" si="5"/>
        <v>74.623237012642448</v>
      </c>
      <c r="AA19" s="69">
        <v>14</v>
      </c>
      <c r="AB19" s="31">
        <f t="shared" si="6"/>
        <v>0</v>
      </c>
      <c r="AC19" s="212">
        <f t="shared" si="7"/>
        <v>0</v>
      </c>
      <c r="AD19" s="99">
        <f t="shared" si="8"/>
        <v>0</v>
      </c>
      <c r="AE19" s="99">
        <f t="shared" si="9"/>
        <v>0</v>
      </c>
      <c r="AF19" s="197">
        <f t="shared" si="17"/>
        <v>0</v>
      </c>
      <c r="AG19" s="197">
        <f t="shared" si="18"/>
        <v>0</v>
      </c>
      <c r="AH19" s="197">
        <f t="shared" si="19"/>
        <v>0</v>
      </c>
      <c r="AI19" s="202">
        <f t="shared" si="28"/>
        <v>0</v>
      </c>
      <c r="AK19" s="69">
        <v>14</v>
      </c>
      <c r="AL19" s="31">
        <f t="shared" si="10"/>
        <v>0</v>
      </c>
      <c r="AM19" s="31">
        <f t="shared" si="11"/>
        <v>0</v>
      </c>
      <c r="AN19" s="31">
        <f t="shared" si="12"/>
        <v>0</v>
      </c>
      <c r="AO19" s="31">
        <f t="shared" si="13"/>
        <v>0</v>
      </c>
      <c r="AP19" s="31">
        <f t="shared" si="14"/>
        <v>0</v>
      </c>
      <c r="AQ19" s="197">
        <f t="shared" si="20"/>
        <v>0</v>
      </c>
      <c r="AR19" s="197">
        <f t="shared" si="20"/>
        <v>0</v>
      </c>
      <c r="AS19" s="197">
        <f t="shared" si="20"/>
        <v>0</v>
      </c>
      <c r="AT19" s="197">
        <f t="shared" si="20"/>
        <v>0</v>
      </c>
      <c r="AU19" s="31"/>
      <c r="AV19" s="31"/>
      <c r="AW19" s="31"/>
      <c r="AX19" s="31"/>
      <c r="AY19" s="172">
        <f t="shared" si="21"/>
        <v>0</v>
      </c>
      <c r="AZ19" s="201"/>
    </row>
    <row r="20" spans="2:55">
      <c r="B20" s="260"/>
      <c r="C20" s="254"/>
      <c r="D20" s="252" t="s">
        <v>140</v>
      </c>
      <c r="E20" s="252"/>
      <c r="F20" s="96">
        <v>1.56</v>
      </c>
      <c r="G20" s="232" t="s">
        <v>232</v>
      </c>
      <c r="I20" s="53">
        <v>15</v>
      </c>
      <c r="J20" s="31">
        <f t="shared" si="22"/>
        <v>5</v>
      </c>
      <c r="K20" s="31">
        <f t="shared" si="23"/>
        <v>1.910565629709926</v>
      </c>
      <c r="L20" s="31">
        <f t="shared" si="24"/>
        <v>45</v>
      </c>
      <c r="M20" s="31">
        <f t="shared" si="25"/>
        <v>0</v>
      </c>
      <c r="N20" s="31">
        <f t="shared" si="0"/>
        <v>0</v>
      </c>
      <c r="O20" s="32">
        <f t="shared" si="1"/>
        <v>177.03590180507811</v>
      </c>
      <c r="P20" s="53">
        <v>15</v>
      </c>
      <c r="Q20" s="31">
        <f t="shared" si="15"/>
        <v>3.8479999999999999</v>
      </c>
      <c r="R20" s="31">
        <f t="shared" si="26"/>
        <v>57.719999999999992</v>
      </c>
      <c r="S20" s="31">
        <f t="shared" si="27"/>
        <v>23.087999999999997</v>
      </c>
      <c r="T20" s="31">
        <f t="shared" si="2"/>
        <v>7.3831248366439288</v>
      </c>
      <c r="U20" s="31">
        <f t="shared" si="16"/>
        <v>50.771840890785739</v>
      </c>
      <c r="V20" s="31">
        <f t="shared" si="3"/>
        <v>5</v>
      </c>
      <c r="W20" s="31">
        <v>0</v>
      </c>
      <c r="X20" s="31">
        <f t="shared" si="4"/>
        <v>257.56729235670258</v>
      </c>
      <c r="Y20" s="36">
        <f t="shared" si="5"/>
        <v>80.531390551624469</v>
      </c>
      <c r="AA20" s="69">
        <v>15</v>
      </c>
      <c r="AB20" s="31">
        <f t="shared" si="6"/>
        <v>15</v>
      </c>
      <c r="AC20" s="212">
        <f t="shared" si="7"/>
        <v>0</v>
      </c>
      <c r="AD20" s="99">
        <f t="shared" si="8"/>
        <v>0</v>
      </c>
      <c r="AE20" s="99">
        <f t="shared" si="9"/>
        <v>0</v>
      </c>
      <c r="AF20" s="197">
        <f t="shared" si="17"/>
        <v>0</v>
      </c>
      <c r="AG20" s="197">
        <f t="shared" si="18"/>
        <v>0</v>
      </c>
      <c r="AH20" s="197">
        <f t="shared" si="19"/>
        <v>0</v>
      </c>
      <c r="AI20" s="202">
        <f t="shared" si="28"/>
        <v>0</v>
      </c>
      <c r="AK20" s="69">
        <v>15</v>
      </c>
      <c r="AL20" s="31">
        <f t="shared" si="10"/>
        <v>15</v>
      </c>
      <c r="AM20" s="31">
        <f t="shared" si="11"/>
        <v>0</v>
      </c>
      <c r="AN20" s="31">
        <f t="shared" si="12"/>
        <v>0</v>
      </c>
      <c r="AO20" s="31">
        <f t="shared" si="13"/>
        <v>0</v>
      </c>
      <c r="AP20" s="31">
        <f t="shared" si="14"/>
        <v>1</v>
      </c>
      <c r="AQ20" s="197">
        <f t="shared" si="20"/>
        <v>0</v>
      </c>
      <c r="AR20" s="197">
        <f t="shared" si="20"/>
        <v>0</v>
      </c>
      <c r="AS20" s="197">
        <f t="shared" si="20"/>
        <v>0</v>
      </c>
      <c r="AT20" s="197">
        <f t="shared" si="20"/>
        <v>15</v>
      </c>
      <c r="AU20" s="31"/>
      <c r="AV20" s="31"/>
      <c r="AW20" s="31"/>
      <c r="AX20" s="31"/>
      <c r="AY20" s="172">
        <f t="shared" si="21"/>
        <v>3.75</v>
      </c>
      <c r="AZ20" s="201"/>
    </row>
    <row r="21" spans="2:55">
      <c r="B21" s="251"/>
      <c r="C21" s="255"/>
      <c r="D21" s="253" t="s">
        <v>143</v>
      </c>
      <c r="E21" s="253"/>
      <c r="F21" s="101">
        <v>1.5</v>
      </c>
      <c r="I21" s="53">
        <v>16</v>
      </c>
      <c r="J21" s="31">
        <f t="shared" si="22"/>
        <v>5</v>
      </c>
      <c r="K21" s="31">
        <f t="shared" si="23"/>
        <v>1.910565629709926</v>
      </c>
      <c r="L21" s="31">
        <f t="shared" si="24"/>
        <v>45</v>
      </c>
      <c r="M21" s="31">
        <f t="shared" si="25"/>
        <v>0</v>
      </c>
      <c r="N21" s="31">
        <f t="shared" si="0"/>
        <v>0</v>
      </c>
      <c r="O21" s="32">
        <f t="shared" si="1"/>
        <v>177.03590180507811</v>
      </c>
      <c r="P21" s="53">
        <v>16</v>
      </c>
      <c r="Q21" s="31">
        <f t="shared" si="15"/>
        <v>-23.4</v>
      </c>
      <c r="R21" s="31">
        <f t="shared" si="26"/>
        <v>34.319999999999993</v>
      </c>
      <c r="S21" s="31">
        <f t="shared" si="27"/>
        <v>13.727999999999998</v>
      </c>
      <c r="T21" s="31">
        <f t="shared" si="2"/>
        <v>4.6638207366437294</v>
      </c>
      <c r="U21" s="31">
        <f t="shared" si="16"/>
        <v>51.105406463606862</v>
      </c>
      <c r="V21" s="31">
        <f t="shared" si="3"/>
        <v>5.333333333333333</v>
      </c>
      <c r="W21" s="31">
        <v>0</v>
      </c>
      <c r="X21" s="31">
        <f t="shared" si="4"/>
        <v>238.97446703843517</v>
      </c>
      <c r="Y21" s="36">
        <f t="shared" si="5"/>
        <v>61.938565233357053</v>
      </c>
      <c r="AA21" s="69">
        <v>16</v>
      </c>
      <c r="AB21" s="31">
        <f t="shared" si="6"/>
        <v>0</v>
      </c>
      <c r="AC21" s="212">
        <f t="shared" si="7"/>
        <v>0</v>
      </c>
      <c r="AD21" s="99">
        <f t="shared" si="8"/>
        <v>0</v>
      </c>
      <c r="AE21" s="99">
        <f t="shared" si="9"/>
        <v>0</v>
      </c>
      <c r="AF21" s="197">
        <f t="shared" si="17"/>
        <v>0</v>
      </c>
      <c r="AG21" s="197">
        <f t="shared" si="18"/>
        <v>0</v>
      </c>
      <c r="AH21" s="197">
        <f t="shared" si="19"/>
        <v>0</v>
      </c>
      <c r="AI21" s="202">
        <f t="shared" si="28"/>
        <v>0</v>
      </c>
      <c r="AK21" s="69">
        <v>16</v>
      </c>
      <c r="AL21" s="31">
        <f t="shared" si="10"/>
        <v>0</v>
      </c>
      <c r="AM21" s="31">
        <f t="shared" si="11"/>
        <v>0</v>
      </c>
      <c r="AN21" s="31">
        <f t="shared" si="12"/>
        <v>0</v>
      </c>
      <c r="AO21" s="31">
        <f t="shared" si="13"/>
        <v>0</v>
      </c>
      <c r="AP21" s="31">
        <f t="shared" si="14"/>
        <v>0</v>
      </c>
      <c r="AQ21" s="197">
        <f t="shared" si="20"/>
        <v>0</v>
      </c>
      <c r="AR21" s="197">
        <f t="shared" si="20"/>
        <v>0</v>
      </c>
      <c r="AS21" s="197">
        <f t="shared" si="20"/>
        <v>0</v>
      </c>
      <c r="AT21" s="197">
        <f t="shared" si="20"/>
        <v>0</v>
      </c>
      <c r="AU21" s="31"/>
      <c r="AV21" s="31"/>
      <c r="AW21" s="31"/>
      <c r="AX21" s="31"/>
      <c r="AY21" s="172">
        <f t="shared" si="21"/>
        <v>3.75</v>
      </c>
      <c r="AZ21" s="201"/>
    </row>
    <row r="22" spans="2:55">
      <c r="E22" s="6"/>
      <c r="I22" s="53">
        <v>17</v>
      </c>
      <c r="J22" s="31">
        <f t="shared" si="22"/>
        <v>5</v>
      </c>
      <c r="K22" s="31">
        <f t="shared" si="23"/>
        <v>1.910565629709926</v>
      </c>
      <c r="L22" s="31">
        <f t="shared" si="24"/>
        <v>45</v>
      </c>
      <c r="M22" s="31">
        <f t="shared" si="25"/>
        <v>0</v>
      </c>
      <c r="N22" s="31">
        <f t="shared" si="0"/>
        <v>0</v>
      </c>
      <c r="O22" s="32">
        <f t="shared" si="1"/>
        <v>177.03590180507811</v>
      </c>
      <c r="P22" s="53">
        <v>17</v>
      </c>
      <c r="Q22" s="31">
        <f t="shared" si="15"/>
        <v>22.620000000000005</v>
      </c>
      <c r="R22" s="31">
        <f t="shared" si="26"/>
        <v>56.94</v>
      </c>
      <c r="S22" s="31">
        <f t="shared" si="27"/>
        <v>22.776</v>
      </c>
      <c r="T22" s="31">
        <f t="shared" si="2"/>
        <v>7.2948966485556275</v>
      </c>
      <c r="U22" s="31">
        <f t="shared" si="16"/>
        <v>51.433185419480445</v>
      </c>
      <c r="V22" s="31">
        <f t="shared" si="3"/>
        <v>5.666666666666667</v>
      </c>
      <c r="W22" s="31">
        <v>0</v>
      </c>
      <c r="X22" s="31">
        <f t="shared" si="4"/>
        <v>261.73960264544047</v>
      </c>
      <c r="Y22" s="36">
        <f t="shared" si="5"/>
        <v>84.703700840362359</v>
      </c>
      <c r="AA22" s="69">
        <v>17</v>
      </c>
      <c r="AB22" s="31">
        <f t="shared" si="6"/>
        <v>0</v>
      </c>
      <c r="AC22" s="212">
        <f t="shared" si="7"/>
        <v>0</v>
      </c>
      <c r="AD22" s="99">
        <f t="shared" si="8"/>
        <v>0</v>
      </c>
      <c r="AE22" s="99">
        <f t="shared" si="9"/>
        <v>0</v>
      </c>
      <c r="AF22" s="197">
        <f t="shared" si="17"/>
        <v>0</v>
      </c>
      <c r="AG22" s="197">
        <f t="shared" si="18"/>
        <v>0</v>
      </c>
      <c r="AH22" s="197">
        <f t="shared" si="19"/>
        <v>0</v>
      </c>
      <c r="AI22" s="202">
        <f t="shared" si="28"/>
        <v>0</v>
      </c>
      <c r="AK22" s="69">
        <v>17</v>
      </c>
      <c r="AL22" s="31">
        <f t="shared" si="10"/>
        <v>0</v>
      </c>
      <c r="AM22" s="31">
        <f t="shared" si="11"/>
        <v>0</v>
      </c>
      <c r="AN22" s="31">
        <f t="shared" si="12"/>
        <v>0</v>
      </c>
      <c r="AO22" s="31">
        <f t="shared" si="13"/>
        <v>0</v>
      </c>
      <c r="AP22" s="31">
        <f t="shared" si="14"/>
        <v>0</v>
      </c>
      <c r="AQ22" s="197">
        <f t="shared" si="20"/>
        <v>0</v>
      </c>
      <c r="AR22" s="197">
        <f t="shared" si="20"/>
        <v>0</v>
      </c>
      <c r="AS22" s="197">
        <f t="shared" si="20"/>
        <v>0</v>
      </c>
      <c r="AT22" s="197">
        <f t="shared" si="20"/>
        <v>0</v>
      </c>
      <c r="AU22" s="31"/>
      <c r="AV22" s="31"/>
      <c r="AW22" s="31"/>
      <c r="AX22" s="31"/>
      <c r="AY22" s="172">
        <f t="shared" si="21"/>
        <v>3.75</v>
      </c>
      <c r="AZ22" s="201"/>
    </row>
    <row r="23" spans="2:55">
      <c r="B23" s="272" t="s">
        <v>142</v>
      </c>
      <c r="C23" s="273"/>
      <c r="D23" s="273"/>
      <c r="E23" s="273"/>
      <c r="F23" s="273"/>
      <c r="G23" s="274"/>
      <c r="I23" s="53">
        <v>18</v>
      </c>
      <c r="J23" s="31">
        <f t="shared" si="22"/>
        <v>5</v>
      </c>
      <c r="K23" s="31">
        <f t="shared" si="23"/>
        <v>1.910565629709926</v>
      </c>
      <c r="L23" s="31">
        <f t="shared" si="24"/>
        <v>45</v>
      </c>
      <c r="M23" s="31">
        <f t="shared" si="25"/>
        <v>0</v>
      </c>
      <c r="N23" s="31">
        <f t="shared" si="0"/>
        <v>0</v>
      </c>
      <c r="O23" s="32">
        <f t="shared" si="1"/>
        <v>177.03590180507811</v>
      </c>
      <c r="P23" s="53">
        <v>18</v>
      </c>
      <c r="Q23" s="31">
        <f t="shared" si="15"/>
        <v>22.620000000000005</v>
      </c>
      <c r="R23" s="31">
        <f t="shared" si="26"/>
        <v>79.56</v>
      </c>
      <c r="S23" s="31">
        <f t="shared" si="27"/>
        <v>31.824000000000002</v>
      </c>
      <c r="T23" s="31">
        <f t="shared" si="2"/>
        <v>9.8036133809220889</v>
      </c>
      <c r="U23" s="31">
        <f t="shared" si="16"/>
        <v>51.755278143273578</v>
      </c>
      <c r="V23" s="31">
        <f t="shared" si="3"/>
        <v>6</v>
      </c>
      <c r="W23" s="31">
        <v>0</v>
      </c>
      <c r="X23" s="31">
        <f t="shared" si="4"/>
        <v>284.27077983044245</v>
      </c>
      <c r="Y23" s="36">
        <f t="shared" si="5"/>
        <v>107.23487802536434</v>
      </c>
      <c r="AA23" s="69">
        <v>18</v>
      </c>
      <c r="AB23" s="31">
        <f t="shared" si="6"/>
        <v>0</v>
      </c>
      <c r="AC23" s="212">
        <f t="shared" si="7"/>
        <v>0</v>
      </c>
      <c r="AD23" s="99">
        <f t="shared" si="8"/>
        <v>0</v>
      </c>
      <c r="AE23" s="99">
        <f t="shared" si="9"/>
        <v>0</v>
      </c>
      <c r="AF23" s="197">
        <f t="shared" si="17"/>
        <v>0</v>
      </c>
      <c r="AG23" s="197">
        <f t="shared" si="18"/>
        <v>0</v>
      </c>
      <c r="AH23" s="197">
        <f t="shared" si="19"/>
        <v>0</v>
      </c>
      <c r="AI23" s="202">
        <f t="shared" si="28"/>
        <v>0</v>
      </c>
      <c r="AK23" s="69">
        <v>18</v>
      </c>
      <c r="AL23" s="31">
        <f t="shared" si="10"/>
        <v>0</v>
      </c>
      <c r="AM23" s="31">
        <f t="shared" si="11"/>
        <v>0</v>
      </c>
      <c r="AN23" s="31">
        <f t="shared" si="12"/>
        <v>0</v>
      </c>
      <c r="AO23" s="31">
        <f t="shared" si="13"/>
        <v>0</v>
      </c>
      <c r="AP23" s="31">
        <f t="shared" si="14"/>
        <v>0</v>
      </c>
      <c r="AQ23" s="197">
        <f t="shared" si="20"/>
        <v>0</v>
      </c>
      <c r="AR23" s="197">
        <f t="shared" si="20"/>
        <v>0</v>
      </c>
      <c r="AS23" s="197">
        <f t="shared" si="20"/>
        <v>0</v>
      </c>
      <c r="AT23" s="197">
        <f t="shared" si="20"/>
        <v>0</v>
      </c>
      <c r="AU23" s="31"/>
      <c r="AV23" s="31"/>
      <c r="AW23" s="31"/>
      <c r="AX23" s="31"/>
      <c r="AY23" s="172">
        <f t="shared" si="21"/>
        <v>3.75</v>
      </c>
      <c r="AZ23" s="201"/>
    </row>
    <row r="24" spans="2:55">
      <c r="B24" s="45" t="s">
        <v>114</v>
      </c>
      <c r="C24" s="46" t="s">
        <v>115</v>
      </c>
      <c r="D24" s="46" t="s">
        <v>83</v>
      </c>
      <c r="E24" s="46" t="s">
        <v>117</v>
      </c>
      <c r="F24" s="46" t="s">
        <v>116</v>
      </c>
      <c r="G24" s="47" t="s">
        <v>141</v>
      </c>
      <c r="I24" s="53">
        <v>19</v>
      </c>
      <c r="J24" s="31">
        <f t="shared" si="22"/>
        <v>5</v>
      </c>
      <c r="K24" s="31">
        <f t="shared" si="23"/>
        <v>1.910565629709926</v>
      </c>
      <c r="L24" s="31">
        <f t="shared" si="24"/>
        <v>45</v>
      </c>
      <c r="M24" s="31">
        <f t="shared" si="25"/>
        <v>0</v>
      </c>
      <c r="N24" s="31">
        <f t="shared" si="0"/>
        <v>0</v>
      </c>
      <c r="O24" s="32">
        <f t="shared" si="1"/>
        <v>177.03590180507811</v>
      </c>
      <c r="P24" s="53">
        <v>19</v>
      </c>
      <c r="Q24" s="31">
        <f t="shared" si="15"/>
        <v>22.620000000000005</v>
      </c>
      <c r="R24" s="31">
        <f t="shared" si="26"/>
        <v>102.18</v>
      </c>
      <c r="S24" s="31">
        <f t="shared" si="27"/>
        <v>40.872000000000007</v>
      </c>
      <c r="T24" s="31">
        <f t="shared" si="2"/>
        <v>12.229479714106741</v>
      </c>
      <c r="U24" s="31">
        <f t="shared" si="16"/>
        <v>52.07178327840036</v>
      </c>
      <c r="V24" s="31">
        <f t="shared" si="3"/>
        <v>6.333333333333333</v>
      </c>
      <c r="W24" s="31">
        <v>0</v>
      </c>
      <c r="X24" s="31">
        <f t="shared" si="4"/>
        <v>306.63717141175943</v>
      </c>
      <c r="Y24" s="36">
        <f t="shared" si="5"/>
        <v>129.60126960668131</v>
      </c>
      <c r="AA24" s="69">
        <v>19</v>
      </c>
      <c r="AB24" s="31">
        <f t="shared" si="6"/>
        <v>0</v>
      </c>
      <c r="AC24" s="212">
        <f t="shared" si="7"/>
        <v>0</v>
      </c>
      <c r="AD24" s="99">
        <f t="shared" si="8"/>
        <v>0</v>
      </c>
      <c r="AE24" s="99">
        <f t="shared" si="9"/>
        <v>0</v>
      </c>
      <c r="AF24" s="197">
        <f t="shared" si="17"/>
        <v>0</v>
      </c>
      <c r="AG24" s="197">
        <f t="shared" si="18"/>
        <v>0</v>
      </c>
      <c r="AH24" s="197">
        <f t="shared" si="19"/>
        <v>0</v>
      </c>
      <c r="AI24" s="202">
        <f t="shared" si="28"/>
        <v>0</v>
      </c>
      <c r="AK24" s="69">
        <v>19</v>
      </c>
      <c r="AL24" s="31">
        <f t="shared" si="10"/>
        <v>0</v>
      </c>
      <c r="AM24" s="31">
        <f t="shared" si="11"/>
        <v>0</v>
      </c>
      <c r="AN24" s="31">
        <f t="shared" si="12"/>
        <v>0</v>
      </c>
      <c r="AO24" s="31">
        <f t="shared" si="13"/>
        <v>0</v>
      </c>
      <c r="AP24" s="31">
        <f t="shared" si="14"/>
        <v>0</v>
      </c>
      <c r="AQ24" s="197">
        <f t="shared" si="20"/>
        <v>0</v>
      </c>
      <c r="AR24" s="197">
        <f t="shared" si="20"/>
        <v>0</v>
      </c>
      <c r="AS24" s="197">
        <f t="shared" si="20"/>
        <v>0</v>
      </c>
      <c r="AT24" s="197">
        <f t="shared" si="20"/>
        <v>0</v>
      </c>
      <c r="AU24" s="31"/>
      <c r="AV24" s="31"/>
      <c r="AW24" s="31"/>
      <c r="AX24" s="31"/>
      <c r="AY24" s="172">
        <f t="shared" si="21"/>
        <v>3.75</v>
      </c>
      <c r="AZ24" s="201"/>
      <c r="BA24" s="5"/>
      <c r="BB24" s="5"/>
      <c r="BC24" s="5"/>
    </row>
    <row r="25" spans="2:55">
      <c r="B25" s="43">
        <v>0</v>
      </c>
      <c r="C25" s="217">
        <v>15</v>
      </c>
      <c r="D25" s="140">
        <f>D26+15</f>
        <v>37</v>
      </c>
      <c r="E25" s="145">
        <f t="shared" ref="E25:E78" si="29">$F$20</f>
        <v>1.56</v>
      </c>
      <c r="F25" s="44">
        <f t="shared" ref="F25:F46" si="30">D25*E25</f>
        <v>57.72</v>
      </c>
      <c r="G25" s="48">
        <f>F25/(C25-B25)</f>
        <v>3.8479999999999999</v>
      </c>
      <c r="I25" s="53">
        <v>20</v>
      </c>
      <c r="J25" s="31">
        <f t="shared" si="22"/>
        <v>5</v>
      </c>
      <c r="K25" s="31">
        <f t="shared" si="23"/>
        <v>1.910565629709926</v>
      </c>
      <c r="L25" s="31">
        <f t="shared" si="24"/>
        <v>45</v>
      </c>
      <c r="M25" s="31">
        <f t="shared" si="25"/>
        <v>0</v>
      </c>
      <c r="N25" s="31">
        <f t="shared" si="0"/>
        <v>0</v>
      </c>
      <c r="O25" s="32">
        <f t="shared" si="1"/>
        <v>177.03590180507811</v>
      </c>
      <c r="P25" s="53">
        <v>20</v>
      </c>
      <c r="Q25" s="31">
        <f t="shared" si="15"/>
        <v>22.620000000000005</v>
      </c>
      <c r="R25" s="31">
        <f t="shared" si="26"/>
        <v>124.80000000000001</v>
      </c>
      <c r="S25" s="31">
        <f t="shared" si="27"/>
        <v>49.920000000000009</v>
      </c>
      <c r="T25" s="31">
        <f t="shared" si="2"/>
        <v>14.593097389553819</v>
      </c>
      <c r="U25" s="31">
        <f t="shared" si="16"/>
        <v>52.382797757032165</v>
      </c>
      <c r="V25" s="31">
        <f t="shared" si="3"/>
        <v>6.666666666666667</v>
      </c>
      <c r="W25" s="31">
        <v>0</v>
      </c>
      <c r="X25" s="31">
        <f t="shared" si="4"/>
        <v>328.87501417370197</v>
      </c>
      <c r="Y25" s="36">
        <f t="shared" si="5"/>
        <v>151.83911236862386</v>
      </c>
      <c r="AA25" s="69">
        <v>20</v>
      </c>
      <c r="AB25" s="31">
        <f t="shared" si="6"/>
        <v>28</v>
      </c>
      <c r="AC25" s="212">
        <f t="shared" si="7"/>
        <v>0</v>
      </c>
      <c r="AD25" s="99">
        <f t="shared" si="8"/>
        <v>0</v>
      </c>
      <c r="AE25" s="99">
        <f t="shared" si="9"/>
        <v>0</v>
      </c>
      <c r="AF25" s="197">
        <f t="shared" si="17"/>
        <v>0</v>
      </c>
      <c r="AG25" s="197">
        <f t="shared" si="18"/>
        <v>0</v>
      </c>
      <c r="AH25" s="197">
        <f t="shared" si="19"/>
        <v>0</v>
      </c>
      <c r="AI25" s="202">
        <f>IF(OR(AA25&lt;=$F$18,AA25&lt;=30),SUM(AF25:AH25),)</f>
        <v>0</v>
      </c>
      <c r="AK25" s="69">
        <v>20</v>
      </c>
      <c r="AL25" s="31">
        <f t="shared" si="10"/>
        <v>28</v>
      </c>
      <c r="AM25" s="31">
        <f t="shared" si="11"/>
        <v>0</v>
      </c>
      <c r="AN25" s="31">
        <f t="shared" si="12"/>
        <v>0</v>
      </c>
      <c r="AO25" s="31">
        <f t="shared" si="13"/>
        <v>0</v>
      </c>
      <c r="AP25" s="31">
        <f t="shared" si="14"/>
        <v>1</v>
      </c>
      <c r="AQ25" s="197">
        <f>IF($AK25&lt;=$F$18,$AL25*AM25,)</f>
        <v>0</v>
      </c>
      <c r="AR25" s="197">
        <f>IF($AK25&lt;=$F$18,$AL25*AN25,)</f>
        <v>0</v>
      </c>
      <c r="AS25" s="197">
        <f>IF($AK25&lt;=$F$18,$AL25*AO25,)</f>
        <v>0</v>
      </c>
      <c r="AT25" s="197">
        <f>IF($AK25&lt;=$F$18,$AL25*AP25,)</f>
        <v>28</v>
      </c>
      <c r="AU25" s="31"/>
      <c r="AV25" s="31"/>
      <c r="AW25" s="31"/>
      <c r="AX25" s="31"/>
      <c r="AY25" s="172">
        <f t="shared" si="21"/>
        <v>10.75</v>
      </c>
      <c r="AZ25" s="201"/>
      <c r="BA25" s="5"/>
      <c r="BB25" s="5"/>
      <c r="BC25" s="5"/>
    </row>
    <row r="26" spans="2:55">
      <c r="B26" s="38">
        <f t="shared" ref="B26:B52" si="31">C25</f>
        <v>15</v>
      </c>
      <c r="C26" s="39">
        <f>B26+1</f>
        <v>16</v>
      </c>
      <c r="D26" s="141">
        <v>22</v>
      </c>
      <c r="E26" s="146">
        <f t="shared" si="29"/>
        <v>1.56</v>
      </c>
      <c r="F26" s="40">
        <f t="shared" si="30"/>
        <v>34.32</v>
      </c>
      <c r="G26" s="147">
        <f>(F26-F25)/(C26-B26)</f>
        <v>-23.4</v>
      </c>
      <c r="I26" s="53">
        <v>21</v>
      </c>
      <c r="J26" s="31">
        <f t="shared" si="22"/>
        <v>5</v>
      </c>
      <c r="K26" s="31">
        <f t="shared" si="23"/>
        <v>1.910565629709926</v>
      </c>
      <c r="L26" s="31">
        <f t="shared" si="24"/>
        <v>45</v>
      </c>
      <c r="M26" s="31">
        <f t="shared" si="25"/>
        <v>0</v>
      </c>
      <c r="N26" s="31">
        <f t="shared" si="0"/>
        <v>0</v>
      </c>
      <c r="O26" s="32">
        <f t="shared" si="1"/>
        <v>177.03590180507811</v>
      </c>
      <c r="P26" s="53">
        <v>21</v>
      </c>
      <c r="Q26" s="31">
        <f t="shared" si="15"/>
        <v>-43.680000000000007</v>
      </c>
      <c r="R26" s="31">
        <f t="shared" si="26"/>
        <v>81.12</v>
      </c>
      <c r="S26" s="31">
        <f t="shared" si="27"/>
        <v>32.448</v>
      </c>
      <c r="T26" s="31">
        <f t="shared" si="2"/>
        <v>9.9732733567093899</v>
      </c>
      <c r="U26" s="31">
        <f t="shared" si="16"/>
        <v>52.688416829783918</v>
      </c>
      <c r="V26" s="31">
        <f t="shared" si="3"/>
        <v>7</v>
      </c>
      <c r="W26" s="31">
        <v>0</v>
      </c>
      <c r="X26" s="31">
        <f t="shared" si="4"/>
        <v>292.74124613880991</v>
      </c>
      <c r="Y26" s="36">
        <f t="shared" si="5"/>
        <v>115.7053443337318</v>
      </c>
      <c r="AA26" s="69">
        <v>21</v>
      </c>
      <c r="AB26" s="31">
        <f t="shared" si="6"/>
        <v>0</v>
      </c>
      <c r="AC26" s="212">
        <f t="shared" si="7"/>
        <v>0</v>
      </c>
      <c r="AD26" s="99">
        <f t="shared" si="8"/>
        <v>0</v>
      </c>
      <c r="AE26" s="99">
        <f t="shared" si="9"/>
        <v>0</v>
      </c>
      <c r="AF26" s="197">
        <f t="shared" si="17"/>
        <v>0</v>
      </c>
      <c r="AG26" s="197">
        <f t="shared" si="18"/>
        <v>0</v>
      </c>
      <c r="AH26" s="197">
        <f t="shared" si="19"/>
        <v>0</v>
      </c>
      <c r="AI26" s="202">
        <f>IF(OR(AA26&lt;=$F$18,AA26&lt;=30),SUM(AF26:AH26),)</f>
        <v>0</v>
      </c>
      <c r="AK26" s="69">
        <v>21</v>
      </c>
      <c r="AL26" s="31">
        <f t="shared" si="10"/>
        <v>0</v>
      </c>
      <c r="AM26" s="31">
        <f t="shared" si="11"/>
        <v>0</v>
      </c>
      <c r="AN26" s="31">
        <f t="shared" si="12"/>
        <v>0</v>
      </c>
      <c r="AO26" s="31">
        <f t="shared" si="13"/>
        <v>0</v>
      </c>
      <c r="AP26" s="31">
        <f t="shared" si="14"/>
        <v>0</v>
      </c>
      <c r="AQ26" s="197">
        <f t="shared" ref="AQ26:AT41" si="32">IF($AK26&lt;=$F$18,$AL26*AM26,)</f>
        <v>0</v>
      </c>
      <c r="AR26" s="197">
        <f t="shared" si="32"/>
        <v>0</v>
      </c>
      <c r="AS26" s="197">
        <f t="shared" si="32"/>
        <v>0</v>
      </c>
      <c r="AT26" s="197">
        <f t="shared" si="32"/>
        <v>0</v>
      </c>
      <c r="AU26" s="31"/>
      <c r="AV26" s="31"/>
      <c r="AW26" s="31"/>
      <c r="AX26" s="31"/>
      <c r="AY26" s="172">
        <f t="shared" si="21"/>
        <v>10.75</v>
      </c>
      <c r="AZ26" s="201"/>
      <c r="BA26" s="5"/>
      <c r="BB26" s="5"/>
      <c r="BC26" s="167"/>
    </row>
    <row r="27" spans="2:55">
      <c r="B27" s="38">
        <f t="shared" si="31"/>
        <v>16</v>
      </c>
      <c r="C27" s="160">
        <f>C25+5</f>
        <v>20</v>
      </c>
      <c r="D27" s="141">
        <f>D28+28</f>
        <v>80</v>
      </c>
      <c r="E27" s="146">
        <f t="shared" si="29"/>
        <v>1.56</v>
      </c>
      <c r="F27" s="40">
        <f t="shared" si="30"/>
        <v>124.80000000000001</v>
      </c>
      <c r="G27" s="49">
        <f t="shared" ref="G27:G46" si="33">(F27-F26)/(C27-B27)</f>
        <v>22.620000000000005</v>
      </c>
      <c r="I27" s="53">
        <v>22</v>
      </c>
      <c r="J27" s="31">
        <f t="shared" si="22"/>
        <v>5</v>
      </c>
      <c r="K27" s="31">
        <f t="shared" si="23"/>
        <v>1.910565629709926</v>
      </c>
      <c r="L27" s="31">
        <f t="shared" si="24"/>
        <v>45</v>
      </c>
      <c r="M27" s="31">
        <f t="shared" si="25"/>
        <v>0</v>
      </c>
      <c r="N27" s="31">
        <f t="shared" si="0"/>
        <v>0</v>
      </c>
      <c r="O27" s="32">
        <f t="shared" si="1"/>
        <v>177.03590180507811</v>
      </c>
      <c r="P27" s="53">
        <v>22</v>
      </c>
      <c r="Q27" s="31">
        <f t="shared" si="15"/>
        <v>24.57</v>
      </c>
      <c r="R27" s="31">
        <f t="shared" si="26"/>
        <v>105.69</v>
      </c>
      <c r="S27" s="31">
        <f t="shared" si="27"/>
        <v>42.276000000000003</v>
      </c>
      <c r="T27" s="31">
        <f t="shared" si="2"/>
        <v>12.599944303951819</v>
      </c>
      <c r="U27" s="31">
        <f t="shared" si="16"/>
        <v>52.988734094885309</v>
      </c>
      <c r="V27" s="31">
        <f t="shared" si="3"/>
        <v>7.333333333333333</v>
      </c>
      <c r="W27" s="31">
        <v>0</v>
      </c>
      <c r="X27" s="31">
        <f t="shared" si="4"/>
        <v>316.75651689951775</v>
      </c>
      <c r="Y27" s="36">
        <f t="shared" si="5"/>
        <v>139.72061509443964</v>
      </c>
      <c r="AA27" s="69">
        <v>22</v>
      </c>
      <c r="AB27" s="31">
        <f t="shared" si="6"/>
        <v>0</v>
      </c>
      <c r="AC27" s="212">
        <f t="shared" si="7"/>
        <v>0</v>
      </c>
      <c r="AD27" s="99">
        <f t="shared" si="8"/>
        <v>0</v>
      </c>
      <c r="AE27" s="99">
        <f t="shared" si="9"/>
        <v>0</v>
      </c>
      <c r="AF27" s="197">
        <f t="shared" si="17"/>
        <v>0</v>
      </c>
      <c r="AG27" s="197">
        <f t="shared" si="18"/>
        <v>0</v>
      </c>
      <c r="AH27" s="197">
        <f t="shared" si="19"/>
        <v>0</v>
      </c>
      <c r="AI27" s="202">
        <f t="shared" ref="AI27:AI90" si="34">IF(OR(AA27&lt;=$F$18,AA27&lt;=30),SUM(AF27:AH27),)</f>
        <v>0</v>
      </c>
      <c r="AK27" s="69">
        <v>22</v>
      </c>
      <c r="AL27" s="31">
        <f t="shared" si="10"/>
        <v>0</v>
      </c>
      <c r="AM27" s="31">
        <f t="shared" si="11"/>
        <v>0</v>
      </c>
      <c r="AN27" s="31">
        <f t="shared" si="12"/>
        <v>0</v>
      </c>
      <c r="AO27" s="31">
        <f t="shared" si="13"/>
        <v>0</v>
      </c>
      <c r="AP27" s="31">
        <f t="shared" si="14"/>
        <v>0</v>
      </c>
      <c r="AQ27" s="197">
        <f t="shared" si="32"/>
        <v>0</v>
      </c>
      <c r="AR27" s="197">
        <f t="shared" si="32"/>
        <v>0</v>
      </c>
      <c r="AS27" s="197">
        <f t="shared" si="32"/>
        <v>0</v>
      </c>
      <c r="AT27" s="197">
        <f t="shared" si="32"/>
        <v>0</v>
      </c>
      <c r="AU27" s="31"/>
      <c r="AV27" s="31"/>
      <c r="AW27" s="31"/>
      <c r="AX27" s="31"/>
      <c r="AY27" s="172">
        <f t="shared" si="21"/>
        <v>10.75</v>
      </c>
      <c r="AZ27" s="201"/>
    </row>
    <row r="28" spans="2:55">
      <c r="B28" s="38">
        <f t="shared" si="31"/>
        <v>20</v>
      </c>
      <c r="C28" s="160">
        <f>C26+5</f>
        <v>21</v>
      </c>
      <c r="D28" s="141">
        <v>52</v>
      </c>
      <c r="E28" s="146">
        <f t="shared" si="29"/>
        <v>1.56</v>
      </c>
      <c r="F28" s="40">
        <f t="shared" si="30"/>
        <v>81.12</v>
      </c>
      <c r="G28" s="49">
        <f t="shared" si="33"/>
        <v>-43.680000000000007</v>
      </c>
      <c r="I28" s="53">
        <v>23</v>
      </c>
      <c r="J28" s="31">
        <f t="shared" si="22"/>
        <v>5</v>
      </c>
      <c r="K28" s="31">
        <f t="shared" si="23"/>
        <v>1.910565629709926</v>
      </c>
      <c r="L28" s="31">
        <f t="shared" si="24"/>
        <v>45</v>
      </c>
      <c r="M28" s="31">
        <f t="shared" si="25"/>
        <v>0</v>
      </c>
      <c r="N28" s="31">
        <f t="shared" si="0"/>
        <v>0</v>
      </c>
      <c r="O28" s="32">
        <f t="shared" si="1"/>
        <v>177.03590180507811</v>
      </c>
      <c r="P28" s="53">
        <v>23</v>
      </c>
      <c r="Q28" s="31">
        <f t="shared" si="15"/>
        <v>24.57</v>
      </c>
      <c r="R28" s="31">
        <f t="shared" si="26"/>
        <v>130.26</v>
      </c>
      <c r="S28" s="31">
        <f t="shared" si="27"/>
        <v>52.103999999999999</v>
      </c>
      <c r="T28" s="31">
        <f t="shared" si="2"/>
        <v>15.155816488245648</v>
      </c>
      <c r="U28" s="31">
        <f t="shared" si="16"/>
        <v>53.283841526846018</v>
      </c>
      <c r="V28" s="31">
        <f t="shared" si="3"/>
        <v>7.666666666666667</v>
      </c>
      <c r="W28" s="31">
        <v>0</v>
      </c>
      <c r="X28" s="31">
        <f t="shared" si="4"/>
        <v>340.62937709324103</v>
      </c>
      <c r="Y28" s="36">
        <f t="shared" si="5"/>
        <v>163.59347528816292</v>
      </c>
      <c r="AA28" s="69">
        <v>23</v>
      </c>
      <c r="AB28" s="31">
        <f t="shared" si="6"/>
        <v>0</v>
      </c>
      <c r="AC28" s="212">
        <f t="shared" si="7"/>
        <v>0</v>
      </c>
      <c r="AD28" s="99">
        <f t="shared" si="8"/>
        <v>0</v>
      </c>
      <c r="AE28" s="99">
        <f t="shared" si="9"/>
        <v>0</v>
      </c>
      <c r="AF28" s="197">
        <f t="shared" si="17"/>
        <v>0</v>
      </c>
      <c r="AG28" s="197">
        <f t="shared" si="18"/>
        <v>0</v>
      </c>
      <c r="AH28" s="197">
        <f t="shared" si="19"/>
        <v>0</v>
      </c>
      <c r="AI28" s="202">
        <f t="shared" si="34"/>
        <v>0</v>
      </c>
      <c r="AK28" s="69">
        <v>23</v>
      </c>
      <c r="AL28" s="31">
        <f t="shared" si="10"/>
        <v>0</v>
      </c>
      <c r="AM28" s="31">
        <f t="shared" si="11"/>
        <v>0</v>
      </c>
      <c r="AN28" s="31">
        <f t="shared" si="12"/>
        <v>0</v>
      </c>
      <c r="AO28" s="31">
        <f t="shared" si="13"/>
        <v>0</v>
      </c>
      <c r="AP28" s="31">
        <f t="shared" si="14"/>
        <v>0</v>
      </c>
      <c r="AQ28" s="197">
        <f t="shared" si="32"/>
        <v>0</v>
      </c>
      <c r="AR28" s="197">
        <f t="shared" si="32"/>
        <v>0</v>
      </c>
      <c r="AS28" s="197">
        <f t="shared" si="32"/>
        <v>0</v>
      </c>
      <c r="AT28" s="197">
        <f t="shared" si="32"/>
        <v>0</v>
      </c>
      <c r="AU28" s="31"/>
      <c r="AV28" s="31"/>
      <c r="AW28" s="31"/>
      <c r="AX28" s="31"/>
      <c r="AY28" s="172">
        <f t="shared" si="21"/>
        <v>10.75</v>
      </c>
      <c r="AZ28" s="201"/>
    </row>
    <row r="29" spans="2:55">
      <c r="B29" s="38">
        <f t="shared" si="31"/>
        <v>21</v>
      </c>
      <c r="C29" s="160">
        <f t="shared" ref="C29:C52" si="35">C27+5</f>
        <v>25</v>
      </c>
      <c r="D29" s="141">
        <f>D30+28</f>
        <v>115</v>
      </c>
      <c r="E29" s="146">
        <f t="shared" si="29"/>
        <v>1.56</v>
      </c>
      <c r="F29" s="40">
        <f t="shared" si="30"/>
        <v>179.4</v>
      </c>
      <c r="G29" s="49">
        <f t="shared" si="33"/>
        <v>24.57</v>
      </c>
      <c r="I29" s="53">
        <v>24</v>
      </c>
      <c r="J29" s="31">
        <f t="shared" si="22"/>
        <v>5</v>
      </c>
      <c r="K29" s="31">
        <f t="shared" si="23"/>
        <v>1.910565629709926</v>
      </c>
      <c r="L29" s="31">
        <f t="shared" si="24"/>
        <v>45</v>
      </c>
      <c r="M29" s="31">
        <f t="shared" si="25"/>
        <v>0</v>
      </c>
      <c r="N29" s="31">
        <f t="shared" si="0"/>
        <v>0</v>
      </c>
      <c r="O29" s="32">
        <f t="shared" si="1"/>
        <v>177.03590180507811</v>
      </c>
      <c r="P29" s="53">
        <v>24</v>
      </c>
      <c r="Q29" s="31">
        <f t="shared" si="15"/>
        <v>24.57</v>
      </c>
      <c r="R29" s="31">
        <f t="shared" si="26"/>
        <v>154.82999999999998</v>
      </c>
      <c r="S29" s="31">
        <f t="shared" si="27"/>
        <v>61.931999999999995</v>
      </c>
      <c r="T29" s="31">
        <f t="shared" si="2"/>
        <v>17.655834602153547</v>
      </c>
      <c r="U29" s="31">
        <f t="shared" si="16"/>
        <v>53.573829504623582</v>
      </c>
      <c r="V29" s="31">
        <f t="shared" si="3"/>
        <v>8</v>
      </c>
      <c r="W29" s="31">
        <v>0</v>
      </c>
      <c r="X29" s="31">
        <f t="shared" si="4"/>
        <v>364.38618678237054</v>
      </c>
      <c r="Y29" s="36">
        <f t="shared" si="5"/>
        <v>187.35028497729243</v>
      </c>
      <c r="AA29" s="69">
        <v>24</v>
      </c>
      <c r="AB29" s="31">
        <f t="shared" si="6"/>
        <v>0</v>
      </c>
      <c r="AC29" s="212">
        <f t="shared" si="7"/>
        <v>0</v>
      </c>
      <c r="AD29" s="99">
        <f t="shared" si="8"/>
        <v>0</v>
      </c>
      <c r="AE29" s="99">
        <f t="shared" si="9"/>
        <v>0</v>
      </c>
      <c r="AF29" s="197">
        <f t="shared" si="17"/>
        <v>0</v>
      </c>
      <c r="AG29" s="197">
        <f t="shared" si="18"/>
        <v>0</v>
      </c>
      <c r="AH29" s="197">
        <f t="shared" si="19"/>
        <v>0</v>
      </c>
      <c r="AI29" s="202">
        <f t="shared" si="34"/>
        <v>0</v>
      </c>
      <c r="AK29" s="69">
        <v>24</v>
      </c>
      <c r="AL29" s="31">
        <f t="shared" si="10"/>
        <v>0</v>
      </c>
      <c r="AM29" s="31">
        <f t="shared" si="11"/>
        <v>0</v>
      </c>
      <c r="AN29" s="31">
        <f t="shared" si="12"/>
        <v>0</v>
      </c>
      <c r="AO29" s="31">
        <f t="shared" si="13"/>
        <v>0</v>
      </c>
      <c r="AP29" s="31">
        <f t="shared" si="14"/>
        <v>0</v>
      </c>
      <c r="AQ29" s="197">
        <f t="shared" si="32"/>
        <v>0</v>
      </c>
      <c r="AR29" s="197">
        <f t="shared" si="32"/>
        <v>0</v>
      </c>
      <c r="AS29" s="197">
        <f t="shared" si="32"/>
        <v>0</v>
      </c>
      <c r="AT29" s="197">
        <f t="shared" si="32"/>
        <v>0</v>
      </c>
      <c r="AU29" s="31"/>
      <c r="AV29" s="31"/>
      <c r="AW29" s="31"/>
      <c r="AX29" s="31"/>
      <c r="AY29" s="172">
        <f t="shared" si="21"/>
        <v>10.75</v>
      </c>
      <c r="AZ29" s="201"/>
    </row>
    <row r="30" spans="2:55">
      <c r="B30" s="38">
        <f t="shared" si="31"/>
        <v>25</v>
      </c>
      <c r="C30" s="160">
        <f t="shared" si="35"/>
        <v>26</v>
      </c>
      <c r="D30" s="141">
        <v>87</v>
      </c>
      <c r="E30" s="146">
        <f t="shared" si="29"/>
        <v>1.56</v>
      </c>
      <c r="F30" s="40">
        <f t="shared" si="30"/>
        <v>135.72</v>
      </c>
      <c r="G30" s="49">
        <f t="shared" si="33"/>
        <v>-43.680000000000007</v>
      </c>
      <c r="I30" s="53">
        <v>25</v>
      </c>
      <c r="J30" s="31">
        <f t="shared" si="22"/>
        <v>5</v>
      </c>
      <c r="K30" s="31">
        <f t="shared" si="23"/>
        <v>1.910565629709926</v>
      </c>
      <c r="L30" s="31">
        <f t="shared" si="24"/>
        <v>45</v>
      </c>
      <c r="M30" s="31">
        <f t="shared" si="25"/>
        <v>0</v>
      </c>
      <c r="N30" s="31">
        <f t="shared" si="0"/>
        <v>0</v>
      </c>
      <c r="O30" s="32">
        <f t="shared" si="1"/>
        <v>177.03590180507811</v>
      </c>
      <c r="P30" s="53">
        <v>25</v>
      </c>
      <c r="Q30" s="31">
        <f t="shared" si="15"/>
        <v>24.57</v>
      </c>
      <c r="R30" s="31">
        <f t="shared" si="26"/>
        <v>179.39999999999998</v>
      </c>
      <c r="S30" s="31">
        <f t="shared" si="27"/>
        <v>71.759999999999991</v>
      </c>
      <c r="T30" s="31">
        <f t="shared" si="2"/>
        <v>20.109893936516215</v>
      </c>
      <c r="U30" s="31">
        <f t="shared" si="16"/>
        <v>53.858786839302695</v>
      </c>
      <c r="V30" s="31">
        <f t="shared" si="3"/>
        <v>8.3333333333333339</v>
      </c>
      <c r="W30" s="31">
        <v>0</v>
      </c>
      <c r="X30" s="31">
        <f t="shared" si="4"/>
        <v>388.04450590576448</v>
      </c>
      <c r="Y30" s="36">
        <f t="shared" si="5"/>
        <v>211.00860410068637</v>
      </c>
      <c r="AA30" s="69">
        <v>25</v>
      </c>
      <c r="AB30" s="31">
        <f t="shared" si="6"/>
        <v>28</v>
      </c>
      <c r="AC30" s="212">
        <f t="shared" si="7"/>
        <v>0</v>
      </c>
      <c r="AD30" s="99">
        <f t="shared" si="8"/>
        <v>0</v>
      </c>
      <c r="AE30" s="99">
        <f t="shared" si="9"/>
        <v>0</v>
      </c>
      <c r="AF30" s="197">
        <f t="shared" si="17"/>
        <v>0</v>
      </c>
      <c r="AG30" s="197">
        <f t="shared" si="18"/>
        <v>0</v>
      </c>
      <c r="AH30" s="197">
        <f t="shared" si="19"/>
        <v>0</v>
      </c>
      <c r="AI30" s="202">
        <f t="shared" si="34"/>
        <v>0</v>
      </c>
      <c r="AK30" s="69">
        <v>25</v>
      </c>
      <c r="AL30" s="31">
        <f t="shared" si="10"/>
        <v>28</v>
      </c>
      <c r="AM30" s="31">
        <f t="shared" si="11"/>
        <v>0</v>
      </c>
      <c r="AN30" s="31">
        <f t="shared" si="12"/>
        <v>0</v>
      </c>
      <c r="AO30" s="31">
        <f t="shared" si="13"/>
        <v>0</v>
      </c>
      <c r="AP30" s="31">
        <f t="shared" si="14"/>
        <v>1</v>
      </c>
      <c r="AQ30" s="197">
        <f t="shared" si="32"/>
        <v>0</v>
      </c>
      <c r="AR30" s="197">
        <f t="shared" si="32"/>
        <v>0</v>
      </c>
      <c r="AS30" s="197">
        <f t="shared" si="32"/>
        <v>0</v>
      </c>
      <c r="AT30" s="197">
        <f t="shared" si="32"/>
        <v>28</v>
      </c>
      <c r="AU30" s="31"/>
      <c r="AV30" s="31"/>
      <c r="AW30" s="31"/>
      <c r="AX30" s="31"/>
      <c r="AY30" s="172">
        <f t="shared" si="21"/>
        <v>17.75</v>
      </c>
      <c r="AZ30" s="201"/>
    </row>
    <row r="31" spans="2:55">
      <c r="B31" s="38">
        <f t="shared" si="31"/>
        <v>26</v>
      </c>
      <c r="C31" s="160">
        <f t="shared" si="35"/>
        <v>30</v>
      </c>
      <c r="D31" s="141">
        <f>D32+28</f>
        <v>146</v>
      </c>
      <c r="E31" s="146">
        <f t="shared" si="29"/>
        <v>1.56</v>
      </c>
      <c r="F31" s="40">
        <f t="shared" si="30"/>
        <v>227.76000000000002</v>
      </c>
      <c r="G31" s="49">
        <f t="shared" si="33"/>
        <v>23.010000000000005</v>
      </c>
      <c r="I31" s="53">
        <v>26</v>
      </c>
      <c r="J31" s="31">
        <f t="shared" si="22"/>
        <v>5</v>
      </c>
      <c r="K31" s="31">
        <f t="shared" si="23"/>
        <v>1.910565629709926</v>
      </c>
      <c r="L31" s="31">
        <f t="shared" si="24"/>
        <v>45</v>
      </c>
      <c r="M31" s="31">
        <f t="shared" si="25"/>
        <v>0</v>
      </c>
      <c r="N31" s="31">
        <f t="shared" si="0"/>
        <v>0</v>
      </c>
      <c r="O31" s="32">
        <f t="shared" si="1"/>
        <v>177.03590180507811</v>
      </c>
      <c r="P31" s="53">
        <v>26</v>
      </c>
      <c r="Q31" s="31">
        <f t="shared" si="15"/>
        <v>-43.680000000000007</v>
      </c>
      <c r="R31" s="31">
        <f t="shared" si="26"/>
        <v>135.71999999999997</v>
      </c>
      <c r="S31" s="31">
        <f t="shared" si="27"/>
        <v>54.28799999999999</v>
      </c>
      <c r="T31" s="31">
        <f t="shared" si="2"/>
        <v>15.715795896526746</v>
      </c>
      <c r="U31" s="31">
        <f t="shared" si="16"/>
        <v>54.138800801294295</v>
      </c>
      <c r="V31" s="31">
        <f t="shared" si="3"/>
        <v>8.6666666666666661</v>
      </c>
      <c r="W31" s="31">
        <v>0</v>
      </c>
      <c r="X31" s="31">
        <f t="shared" si="4"/>
        <v>352.20999190230759</v>
      </c>
      <c r="Y31" s="36">
        <f t="shared" si="5"/>
        <v>175.17409009722948</v>
      </c>
      <c r="AA31" s="69">
        <v>26</v>
      </c>
      <c r="AB31" s="31">
        <f t="shared" si="6"/>
        <v>0</v>
      </c>
      <c r="AC31" s="212">
        <f t="shared" si="7"/>
        <v>0</v>
      </c>
      <c r="AD31" s="99">
        <f t="shared" si="8"/>
        <v>0</v>
      </c>
      <c r="AE31" s="99">
        <f t="shared" si="9"/>
        <v>0</v>
      </c>
      <c r="AF31" s="197">
        <f t="shared" si="17"/>
        <v>0</v>
      </c>
      <c r="AG31" s="197">
        <f t="shared" si="18"/>
        <v>0</v>
      </c>
      <c r="AH31" s="197">
        <f t="shared" si="19"/>
        <v>0</v>
      </c>
      <c r="AI31" s="202">
        <f t="shared" si="34"/>
        <v>0</v>
      </c>
      <c r="AK31" s="69">
        <v>26</v>
      </c>
      <c r="AL31" s="31">
        <f t="shared" si="10"/>
        <v>0</v>
      </c>
      <c r="AM31" s="31">
        <f t="shared" si="11"/>
        <v>0</v>
      </c>
      <c r="AN31" s="31">
        <f t="shared" si="12"/>
        <v>0</v>
      </c>
      <c r="AO31" s="31">
        <f t="shared" si="13"/>
        <v>0</v>
      </c>
      <c r="AP31" s="31">
        <f t="shared" si="14"/>
        <v>0</v>
      </c>
      <c r="AQ31" s="197">
        <f t="shared" si="32"/>
        <v>0</v>
      </c>
      <c r="AR31" s="197">
        <f t="shared" si="32"/>
        <v>0</v>
      </c>
      <c r="AS31" s="197">
        <f t="shared" si="32"/>
        <v>0</v>
      </c>
      <c r="AT31" s="197">
        <f t="shared" si="32"/>
        <v>0</v>
      </c>
      <c r="AU31" s="31"/>
      <c r="AV31" s="31"/>
      <c r="AW31" s="31"/>
      <c r="AX31" s="31"/>
      <c r="AY31" s="172">
        <f t="shared" si="21"/>
        <v>17.75</v>
      </c>
      <c r="AZ31" s="201"/>
    </row>
    <row r="32" spans="2:55">
      <c r="B32" s="38">
        <f t="shared" si="31"/>
        <v>30</v>
      </c>
      <c r="C32" s="160">
        <f t="shared" si="35"/>
        <v>31</v>
      </c>
      <c r="D32" s="141">
        <v>118</v>
      </c>
      <c r="E32" s="146">
        <f t="shared" si="29"/>
        <v>1.56</v>
      </c>
      <c r="F32" s="40">
        <f t="shared" si="30"/>
        <v>184.08</v>
      </c>
      <c r="G32" s="49">
        <f t="shared" si="33"/>
        <v>-43.680000000000007</v>
      </c>
      <c r="I32" s="53">
        <v>27</v>
      </c>
      <c r="J32" s="31">
        <f t="shared" si="22"/>
        <v>5</v>
      </c>
      <c r="K32" s="31">
        <f t="shared" si="23"/>
        <v>1.910565629709926</v>
      </c>
      <c r="L32" s="31">
        <f t="shared" si="24"/>
        <v>45</v>
      </c>
      <c r="M32" s="31">
        <f t="shared" si="25"/>
        <v>0</v>
      </c>
      <c r="N32" s="31">
        <f t="shared" si="0"/>
        <v>0</v>
      </c>
      <c r="O32" s="32">
        <f t="shared" si="1"/>
        <v>177.03590180507811</v>
      </c>
      <c r="P32" s="53">
        <v>27</v>
      </c>
      <c r="Q32" s="31">
        <f t="shared" si="15"/>
        <v>23.010000000000005</v>
      </c>
      <c r="R32" s="31">
        <f t="shared" si="26"/>
        <v>158.72999999999996</v>
      </c>
      <c r="S32" s="31">
        <f t="shared" si="27"/>
        <v>63.49199999999999</v>
      </c>
      <c r="T32" s="31">
        <f t="shared" si="2"/>
        <v>18.048228468163369</v>
      </c>
      <c r="U32" s="31">
        <f t="shared" si="16"/>
        <v>54.413957147062774</v>
      </c>
      <c r="V32" s="31">
        <f t="shared" si="3"/>
        <v>9</v>
      </c>
      <c r="W32" s="31">
        <v>0</v>
      </c>
      <c r="X32" s="31">
        <f t="shared" si="4"/>
        <v>374.53374078794803</v>
      </c>
      <c r="Y32" s="36">
        <f t="shared" si="5"/>
        <v>197.49783898286992</v>
      </c>
      <c r="AA32" s="69">
        <v>27</v>
      </c>
      <c r="AB32" s="31">
        <f t="shared" si="6"/>
        <v>0</v>
      </c>
      <c r="AC32" s="212">
        <f t="shared" si="7"/>
        <v>0</v>
      </c>
      <c r="AD32" s="99">
        <f t="shared" si="8"/>
        <v>0</v>
      </c>
      <c r="AE32" s="99">
        <f t="shared" si="9"/>
        <v>0</v>
      </c>
      <c r="AF32" s="197">
        <f t="shared" si="17"/>
        <v>0</v>
      </c>
      <c r="AG32" s="197">
        <f t="shared" si="18"/>
        <v>0</v>
      </c>
      <c r="AH32" s="197">
        <f t="shared" si="19"/>
        <v>0</v>
      </c>
      <c r="AI32" s="202">
        <f t="shared" si="34"/>
        <v>0</v>
      </c>
      <c r="AK32" s="69">
        <v>27</v>
      </c>
      <c r="AL32" s="31">
        <f t="shared" si="10"/>
        <v>0</v>
      </c>
      <c r="AM32" s="31">
        <f t="shared" si="11"/>
        <v>0</v>
      </c>
      <c r="AN32" s="31">
        <f t="shared" si="12"/>
        <v>0</v>
      </c>
      <c r="AO32" s="31">
        <f t="shared" si="13"/>
        <v>0</v>
      </c>
      <c r="AP32" s="31">
        <f t="shared" si="14"/>
        <v>0</v>
      </c>
      <c r="AQ32" s="197">
        <f t="shared" si="32"/>
        <v>0</v>
      </c>
      <c r="AR32" s="197">
        <f t="shared" si="32"/>
        <v>0</v>
      </c>
      <c r="AS32" s="197">
        <f t="shared" si="32"/>
        <v>0</v>
      </c>
      <c r="AT32" s="197">
        <f t="shared" si="32"/>
        <v>0</v>
      </c>
      <c r="AU32" s="31"/>
      <c r="AV32" s="31"/>
      <c r="AW32" s="31"/>
      <c r="AX32" s="31"/>
      <c r="AY32" s="172">
        <f t="shared" si="21"/>
        <v>17.75</v>
      </c>
      <c r="AZ32" s="201"/>
    </row>
    <row r="33" spans="2:52">
      <c r="B33" s="38">
        <f t="shared" si="31"/>
        <v>31</v>
      </c>
      <c r="C33" s="160">
        <f t="shared" si="35"/>
        <v>35</v>
      </c>
      <c r="D33" s="141">
        <f>D34+28</f>
        <v>172</v>
      </c>
      <c r="E33" s="146">
        <f t="shared" si="29"/>
        <v>1.56</v>
      </c>
      <c r="F33" s="40">
        <f t="shared" si="30"/>
        <v>268.32</v>
      </c>
      <c r="G33" s="49">
        <f t="shared" si="33"/>
        <v>21.059999999999995</v>
      </c>
      <c r="I33" s="53">
        <v>28</v>
      </c>
      <c r="J33" s="31">
        <f t="shared" si="22"/>
        <v>5</v>
      </c>
      <c r="K33" s="31">
        <f t="shared" si="23"/>
        <v>1.910565629709926</v>
      </c>
      <c r="L33" s="31">
        <f t="shared" si="24"/>
        <v>45</v>
      </c>
      <c r="M33" s="31">
        <f t="shared" si="25"/>
        <v>0</v>
      </c>
      <c r="N33" s="31">
        <f t="shared" si="0"/>
        <v>0</v>
      </c>
      <c r="O33" s="32">
        <f t="shared" si="1"/>
        <v>177.03590180507811</v>
      </c>
      <c r="P33" s="53">
        <v>28</v>
      </c>
      <c r="Q33" s="31">
        <f t="shared" si="15"/>
        <v>23.010000000000005</v>
      </c>
      <c r="R33" s="31">
        <f t="shared" si="26"/>
        <v>181.73999999999995</v>
      </c>
      <c r="S33" s="31">
        <f t="shared" si="27"/>
        <v>72.695999999999984</v>
      </c>
      <c r="T33" s="31">
        <f t="shared" si="2"/>
        <v>20.341489739679258</v>
      </c>
      <c r="U33" s="31">
        <f t="shared" si="16"/>
        <v>54.684340145389598</v>
      </c>
      <c r="V33" s="31">
        <f t="shared" si="3"/>
        <v>9.3333333333333339</v>
      </c>
      <c r="W33" s="31">
        <v>0</v>
      </c>
      <c r="X33" s="31">
        <f t="shared" si="4"/>
        <v>396.7717640519254</v>
      </c>
      <c r="Y33" s="36">
        <f t="shared" si="5"/>
        <v>219.73586224684729</v>
      </c>
      <c r="AA33" s="69">
        <v>28</v>
      </c>
      <c r="AB33" s="31">
        <f t="shared" si="6"/>
        <v>0</v>
      </c>
      <c r="AC33" s="212">
        <f t="shared" si="7"/>
        <v>0</v>
      </c>
      <c r="AD33" s="99">
        <f t="shared" si="8"/>
        <v>0</v>
      </c>
      <c r="AE33" s="99">
        <f t="shared" si="9"/>
        <v>0</v>
      </c>
      <c r="AF33" s="197">
        <f t="shared" si="17"/>
        <v>0</v>
      </c>
      <c r="AG33" s="197">
        <f t="shared" si="18"/>
        <v>0</v>
      </c>
      <c r="AH33" s="197">
        <f t="shared" si="19"/>
        <v>0</v>
      </c>
      <c r="AI33" s="202">
        <f t="shared" si="34"/>
        <v>0</v>
      </c>
      <c r="AK33" s="69">
        <v>28</v>
      </c>
      <c r="AL33" s="31">
        <f t="shared" si="10"/>
        <v>0</v>
      </c>
      <c r="AM33" s="31">
        <f t="shared" si="11"/>
        <v>0</v>
      </c>
      <c r="AN33" s="31">
        <f t="shared" si="12"/>
        <v>0</v>
      </c>
      <c r="AO33" s="31">
        <f t="shared" si="13"/>
        <v>0</v>
      </c>
      <c r="AP33" s="31">
        <f t="shared" si="14"/>
        <v>0</v>
      </c>
      <c r="AQ33" s="197">
        <f t="shared" si="32"/>
        <v>0</v>
      </c>
      <c r="AR33" s="197">
        <f t="shared" si="32"/>
        <v>0</v>
      </c>
      <c r="AS33" s="197">
        <f t="shared" si="32"/>
        <v>0</v>
      </c>
      <c r="AT33" s="197">
        <f t="shared" si="32"/>
        <v>0</v>
      </c>
      <c r="AU33" s="31"/>
      <c r="AV33" s="31"/>
      <c r="AW33" s="31"/>
      <c r="AX33" s="31"/>
      <c r="AY33" s="172">
        <f t="shared" si="21"/>
        <v>17.75</v>
      </c>
      <c r="AZ33" s="201"/>
    </row>
    <row r="34" spans="2:52" ht="16" thickBot="1">
      <c r="B34" s="38">
        <f t="shared" si="31"/>
        <v>35</v>
      </c>
      <c r="C34" s="160">
        <f t="shared" si="35"/>
        <v>36</v>
      </c>
      <c r="D34" s="141">
        <v>144</v>
      </c>
      <c r="E34" s="146">
        <f t="shared" si="29"/>
        <v>1.56</v>
      </c>
      <c r="F34" s="40">
        <f t="shared" si="30"/>
        <v>224.64000000000001</v>
      </c>
      <c r="G34" s="49">
        <f t="shared" si="33"/>
        <v>-43.679999999999978</v>
      </c>
      <c r="I34" s="53">
        <v>29</v>
      </c>
      <c r="J34" s="31">
        <f t="shared" si="22"/>
        <v>5</v>
      </c>
      <c r="K34" s="31">
        <f t="shared" si="23"/>
        <v>1.910565629709926</v>
      </c>
      <c r="L34" s="31">
        <f t="shared" si="24"/>
        <v>45</v>
      </c>
      <c r="M34" s="31">
        <f t="shared" si="25"/>
        <v>0</v>
      </c>
      <c r="N34" s="31">
        <f t="shared" si="0"/>
        <v>0</v>
      </c>
      <c r="O34" s="32">
        <f t="shared" si="1"/>
        <v>177.03590180507811</v>
      </c>
      <c r="P34" s="53">
        <v>29</v>
      </c>
      <c r="Q34" s="33">
        <f t="shared" si="15"/>
        <v>23.010000000000005</v>
      </c>
      <c r="R34" s="31">
        <f t="shared" si="26"/>
        <v>204.74999999999994</v>
      </c>
      <c r="S34" s="31">
        <f t="shared" si="27"/>
        <v>81.899999999999977</v>
      </c>
      <c r="T34" s="31">
        <f t="shared" si="2"/>
        <v>22.601107473346342</v>
      </c>
      <c r="U34" s="31">
        <f t="shared" si="16"/>
        <v>54.950032603181285</v>
      </c>
      <c r="V34" s="31">
        <f t="shared" si="3"/>
        <v>9.6666666666666661</v>
      </c>
      <c r="W34" s="31">
        <v>0</v>
      </c>
      <c r="X34" s="31">
        <f t="shared" si="4"/>
        <v>418.93399283885401</v>
      </c>
      <c r="Y34" s="36">
        <f t="shared" si="5"/>
        <v>241.8980910337759</v>
      </c>
      <c r="AA34" s="69">
        <v>29</v>
      </c>
      <c r="AB34" s="148">
        <f t="shared" si="6"/>
        <v>0</v>
      </c>
      <c r="AC34" s="212">
        <f t="shared" si="7"/>
        <v>0</v>
      </c>
      <c r="AD34" s="100">
        <f t="shared" si="8"/>
        <v>0</v>
      </c>
      <c r="AE34" s="100">
        <f t="shared" si="9"/>
        <v>0</v>
      </c>
      <c r="AF34" s="199">
        <f t="shared" si="17"/>
        <v>0</v>
      </c>
      <c r="AG34" s="199">
        <f t="shared" si="18"/>
        <v>0</v>
      </c>
      <c r="AH34" s="197">
        <f t="shared" si="19"/>
        <v>0</v>
      </c>
      <c r="AI34" s="202">
        <f t="shared" si="34"/>
        <v>0</v>
      </c>
      <c r="AK34" s="69">
        <v>29</v>
      </c>
      <c r="AL34" s="148">
        <f t="shared" si="10"/>
        <v>0</v>
      </c>
      <c r="AM34" s="33">
        <f t="shared" si="11"/>
        <v>0</v>
      </c>
      <c r="AN34" s="33">
        <f t="shared" si="12"/>
        <v>0</v>
      </c>
      <c r="AO34" s="33">
        <f t="shared" si="13"/>
        <v>0</v>
      </c>
      <c r="AP34" s="33">
        <f t="shared" si="14"/>
        <v>0</v>
      </c>
      <c r="AQ34" s="197">
        <f t="shared" si="32"/>
        <v>0</v>
      </c>
      <c r="AR34" s="197">
        <f t="shared" si="32"/>
        <v>0</v>
      </c>
      <c r="AS34" s="197">
        <f t="shared" si="32"/>
        <v>0</v>
      </c>
      <c r="AT34" s="197">
        <f t="shared" si="32"/>
        <v>0</v>
      </c>
      <c r="AU34" s="31"/>
      <c r="AV34" s="31"/>
      <c r="AW34" s="31"/>
      <c r="AX34" s="31"/>
      <c r="AY34" s="172">
        <f t="shared" si="21"/>
        <v>17.75</v>
      </c>
      <c r="AZ34" s="201"/>
    </row>
    <row r="35" spans="2:52" ht="16" thickBot="1">
      <c r="B35" s="38">
        <f t="shared" si="31"/>
        <v>36</v>
      </c>
      <c r="C35" s="160">
        <f t="shared" si="35"/>
        <v>40</v>
      </c>
      <c r="D35" s="141">
        <f>D36+28</f>
        <v>192</v>
      </c>
      <c r="E35" s="146">
        <f t="shared" si="29"/>
        <v>1.56</v>
      </c>
      <c r="F35" s="40">
        <f t="shared" si="30"/>
        <v>299.52</v>
      </c>
      <c r="G35" s="49">
        <f t="shared" si="33"/>
        <v>18.719999999999992</v>
      </c>
      <c r="I35" s="85">
        <v>30</v>
      </c>
      <c r="J35" s="168">
        <f>IF($I35&lt;=$F$10,IF(AND(D8=B102,F12=C194),($F$11*$F$13+J34*50%),$F$11*$F$13+J34),)</f>
        <v>5</v>
      </c>
      <c r="K35" s="51">
        <f t="shared" si="23"/>
        <v>1.910565629709926</v>
      </c>
      <c r="L35" s="51">
        <f t="shared" si="24"/>
        <v>45</v>
      </c>
      <c r="M35" s="51">
        <f t="shared" si="25"/>
        <v>0</v>
      </c>
      <c r="N35" s="52">
        <f t="shared" si="0"/>
        <v>0</v>
      </c>
      <c r="O35" s="67">
        <f t="shared" si="1"/>
        <v>177.03590180507811</v>
      </c>
      <c r="P35" s="85">
        <v>30</v>
      </c>
      <c r="Q35" s="51">
        <f t="shared" si="15"/>
        <v>23.010000000000005</v>
      </c>
      <c r="R35" s="52">
        <f t="shared" si="26"/>
        <v>227.75999999999993</v>
      </c>
      <c r="S35" s="51">
        <f t="shared" si="27"/>
        <v>91.103999999999985</v>
      </c>
      <c r="T35" s="52">
        <f t="shared" si="2"/>
        <v>24.831293984707862</v>
      </c>
      <c r="U35" s="52">
        <f t="shared" si="16"/>
        <v>55.211115890829625</v>
      </c>
      <c r="V35" s="51">
        <f t="shared" si="3"/>
        <v>10</v>
      </c>
      <c r="W35" s="52">
        <v>0</v>
      </c>
      <c r="X35" s="67">
        <f t="shared" si="4"/>
        <v>441.02806195640807</v>
      </c>
      <c r="Y35" s="63">
        <f t="shared" si="5"/>
        <v>263.99216015132993</v>
      </c>
      <c r="AA35" s="71">
        <v>30</v>
      </c>
      <c r="AB35" s="148">
        <f t="shared" si="6"/>
        <v>28</v>
      </c>
      <c r="AC35" s="212">
        <f t="shared" si="7"/>
        <v>0.25</v>
      </c>
      <c r="AD35" s="100">
        <f t="shared" si="8"/>
        <v>0</v>
      </c>
      <c r="AE35" s="100">
        <f t="shared" si="9"/>
        <v>0</v>
      </c>
      <c r="AF35" s="203">
        <f t="shared" si="17"/>
        <v>4.8286946177999255</v>
      </c>
      <c r="AG35" s="198">
        <f t="shared" si="18"/>
        <v>0</v>
      </c>
      <c r="AH35" s="204">
        <f t="shared" si="19"/>
        <v>0</v>
      </c>
      <c r="AI35" s="205">
        <f t="shared" si="34"/>
        <v>4.8286946177999255</v>
      </c>
      <c r="AJ35" s="7"/>
      <c r="AK35" s="71">
        <v>30</v>
      </c>
      <c r="AL35" s="148">
        <f t="shared" si="10"/>
        <v>28</v>
      </c>
      <c r="AM35" s="33">
        <f t="shared" si="11"/>
        <v>0.5</v>
      </c>
      <c r="AN35" s="33">
        <f t="shared" si="12"/>
        <v>0</v>
      </c>
      <c r="AO35" s="33">
        <f t="shared" si="13"/>
        <v>0</v>
      </c>
      <c r="AP35" s="33">
        <f t="shared" si="14"/>
        <v>0.5</v>
      </c>
      <c r="AQ35" s="198">
        <f t="shared" si="32"/>
        <v>14</v>
      </c>
      <c r="AR35" s="198">
        <f t="shared" si="32"/>
        <v>0</v>
      </c>
      <c r="AS35" s="198">
        <f t="shared" si="32"/>
        <v>0</v>
      </c>
      <c r="AT35" s="198">
        <f t="shared" si="32"/>
        <v>14</v>
      </c>
      <c r="AU35" s="51"/>
      <c r="AV35" s="51"/>
      <c r="AW35" s="51"/>
      <c r="AX35" s="51"/>
      <c r="AY35" s="174">
        <f t="shared" si="21"/>
        <v>24.75</v>
      </c>
      <c r="AZ35" s="201"/>
    </row>
    <row r="36" spans="2:52">
      <c r="B36" s="38">
        <f t="shared" si="31"/>
        <v>40</v>
      </c>
      <c r="C36" s="160">
        <f t="shared" si="35"/>
        <v>41</v>
      </c>
      <c r="D36" s="141">
        <v>164</v>
      </c>
      <c r="E36" s="146">
        <f t="shared" si="29"/>
        <v>1.56</v>
      </c>
      <c r="F36" s="40">
        <f t="shared" si="30"/>
        <v>255.84</v>
      </c>
      <c r="G36" s="49">
        <f t="shared" si="33"/>
        <v>-43.679999999999978</v>
      </c>
      <c r="I36" s="53">
        <v>31</v>
      </c>
      <c r="J36" s="31">
        <f t="shared" si="22"/>
        <v>5</v>
      </c>
      <c r="K36" s="31">
        <f t="shared" si="23"/>
        <v>1.910565629709926</v>
      </c>
      <c r="L36" s="31">
        <f t="shared" si="24"/>
        <v>45</v>
      </c>
      <c r="M36" s="31">
        <f t="shared" si="25"/>
        <v>0</v>
      </c>
      <c r="N36" s="31">
        <f t="shared" si="0"/>
        <v>0</v>
      </c>
      <c r="O36" s="32">
        <f t="shared" si="1"/>
        <v>177.03590180507811</v>
      </c>
      <c r="P36" s="53">
        <v>31</v>
      </c>
      <c r="Q36" s="31">
        <f t="shared" si="15"/>
        <v>-43.680000000000007</v>
      </c>
      <c r="R36" s="31">
        <f t="shared" si="26"/>
        <v>184.07999999999993</v>
      </c>
      <c r="S36" s="31">
        <f t="shared" si="27"/>
        <v>73.631999999999977</v>
      </c>
      <c r="T36" s="31">
        <f t="shared" si="2"/>
        <v>20.572738697163981</v>
      </c>
      <c r="U36" s="31">
        <f t="shared" si="16"/>
        <v>55.467669967132053</v>
      </c>
      <c r="V36" s="31">
        <f t="shared" si="3"/>
        <v>10</v>
      </c>
      <c r="W36" s="31">
        <v>0</v>
      </c>
      <c r="X36" s="31">
        <f t="shared" si="4"/>
        <v>404.12137644371143</v>
      </c>
      <c r="Y36" s="36">
        <f t="shared" si="5"/>
        <v>227.08547463863331</v>
      </c>
      <c r="AA36" s="69">
        <v>31</v>
      </c>
      <c r="AB36" s="31">
        <f t="shared" si="6"/>
        <v>0</v>
      </c>
      <c r="AC36" s="212">
        <f t="shared" si="7"/>
        <v>0</v>
      </c>
      <c r="AD36" s="99">
        <f t="shared" si="8"/>
        <v>0</v>
      </c>
      <c r="AE36" s="99">
        <f t="shared" si="9"/>
        <v>0</v>
      </c>
      <c r="AF36" s="197">
        <f t="shared" si="17"/>
        <v>4.73400686155777</v>
      </c>
      <c r="AG36" s="197">
        <f t="shared" si="18"/>
        <v>0</v>
      </c>
      <c r="AH36" s="197">
        <f t="shared" si="19"/>
        <v>0</v>
      </c>
      <c r="AI36" s="202">
        <f t="shared" si="34"/>
        <v>4.73400686155777</v>
      </c>
      <c r="AK36" s="69">
        <v>31</v>
      </c>
      <c r="AL36" s="31">
        <f t="shared" si="10"/>
        <v>0</v>
      </c>
      <c r="AM36" s="31">
        <f t="shared" si="11"/>
        <v>0</v>
      </c>
      <c r="AN36" s="31">
        <f t="shared" si="12"/>
        <v>0</v>
      </c>
      <c r="AO36" s="31">
        <f t="shared" si="13"/>
        <v>0</v>
      </c>
      <c r="AP36" s="31">
        <f t="shared" si="14"/>
        <v>0</v>
      </c>
      <c r="AQ36" s="197">
        <f t="shared" si="32"/>
        <v>0</v>
      </c>
      <c r="AR36" s="197">
        <f t="shared" si="32"/>
        <v>0</v>
      </c>
      <c r="AS36" s="197">
        <f t="shared" si="32"/>
        <v>0</v>
      </c>
      <c r="AT36" s="197">
        <f t="shared" si="32"/>
        <v>0</v>
      </c>
      <c r="AU36" s="31"/>
      <c r="AV36" s="31"/>
      <c r="AW36" s="31"/>
      <c r="AX36" s="31"/>
      <c r="AY36" s="74"/>
    </row>
    <row r="37" spans="2:52">
      <c r="B37" s="38">
        <f t="shared" si="31"/>
        <v>41</v>
      </c>
      <c r="C37" s="160">
        <f t="shared" si="35"/>
        <v>45</v>
      </c>
      <c r="D37" s="141">
        <f>D38+22</f>
        <v>205</v>
      </c>
      <c r="E37" s="146">
        <f t="shared" si="29"/>
        <v>1.56</v>
      </c>
      <c r="F37" s="40">
        <f t="shared" si="30"/>
        <v>319.8</v>
      </c>
      <c r="G37" s="49">
        <f t="shared" si="33"/>
        <v>15.990000000000002</v>
      </c>
      <c r="I37" s="53">
        <v>32</v>
      </c>
      <c r="J37" s="31">
        <f t="shared" si="22"/>
        <v>5</v>
      </c>
      <c r="K37" s="31">
        <f t="shared" si="23"/>
        <v>1.910565629709926</v>
      </c>
      <c r="L37" s="31">
        <f t="shared" si="24"/>
        <v>45</v>
      </c>
      <c r="M37" s="31">
        <f t="shared" si="25"/>
        <v>0</v>
      </c>
      <c r="N37" s="31">
        <f t="shared" si="0"/>
        <v>0</v>
      </c>
      <c r="O37" s="32">
        <f t="shared" si="1"/>
        <v>177.03590180507811</v>
      </c>
      <c r="P37" s="53">
        <v>32</v>
      </c>
      <c r="Q37" s="31">
        <f t="shared" si="15"/>
        <v>21.059999999999995</v>
      </c>
      <c r="R37" s="31">
        <f t="shared" si="26"/>
        <v>205.13999999999993</v>
      </c>
      <c r="S37" s="31">
        <f t="shared" si="27"/>
        <v>82.055999999999983</v>
      </c>
      <c r="T37" s="31">
        <f t="shared" si="2"/>
        <v>22.639141999587142</v>
      </c>
      <c r="U37" s="31">
        <f t="shared" si="16"/>
        <v>55.719773403779627</v>
      </c>
      <c r="V37" s="31">
        <f t="shared" si="3"/>
        <v>10</v>
      </c>
      <c r="W37" s="31">
        <v>0</v>
      </c>
      <c r="X37" s="31">
        <f t="shared" si="4"/>
        <v>423.31654146313957</v>
      </c>
      <c r="Y37" s="36">
        <f t="shared" si="5"/>
        <v>246.28063965806146</v>
      </c>
      <c r="AA37" s="69">
        <v>32</v>
      </c>
      <c r="AB37" s="31">
        <f t="shared" si="6"/>
        <v>0</v>
      </c>
      <c r="AC37" s="212">
        <f t="shared" si="7"/>
        <v>0</v>
      </c>
      <c r="AD37" s="99">
        <f t="shared" si="8"/>
        <v>0</v>
      </c>
      <c r="AE37" s="99">
        <f t="shared" si="9"/>
        <v>0</v>
      </c>
      <c r="AF37" s="197">
        <f t="shared" si="17"/>
        <v>4.6411758744616947</v>
      </c>
      <c r="AG37" s="197">
        <f t="shared" si="18"/>
        <v>0</v>
      </c>
      <c r="AH37" s="197">
        <f t="shared" si="19"/>
        <v>0</v>
      </c>
      <c r="AI37" s="202">
        <f t="shared" si="34"/>
        <v>4.6411758744616947</v>
      </c>
      <c r="AK37" s="69">
        <v>32</v>
      </c>
      <c r="AL37" s="31">
        <f t="shared" si="10"/>
        <v>0</v>
      </c>
      <c r="AM37" s="31">
        <f t="shared" si="11"/>
        <v>0</v>
      </c>
      <c r="AN37" s="31">
        <f t="shared" si="12"/>
        <v>0</v>
      </c>
      <c r="AO37" s="31">
        <f t="shared" si="13"/>
        <v>0</v>
      </c>
      <c r="AP37" s="31">
        <f t="shared" si="14"/>
        <v>0</v>
      </c>
      <c r="AQ37" s="197">
        <f t="shared" si="32"/>
        <v>0</v>
      </c>
      <c r="AR37" s="197">
        <f t="shared" si="32"/>
        <v>0</v>
      </c>
      <c r="AS37" s="197">
        <f t="shared" si="32"/>
        <v>0</v>
      </c>
      <c r="AT37" s="197">
        <f t="shared" si="32"/>
        <v>0</v>
      </c>
      <c r="AU37" s="31"/>
      <c r="AV37" s="31"/>
      <c r="AW37" s="31"/>
      <c r="AX37" s="31"/>
      <c r="AY37" s="74"/>
    </row>
    <row r="38" spans="2:52">
      <c r="B38" s="38">
        <f t="shared" si="31"/>
        <v>45</v>
      </c>
      <c r="C38" s="160">
        <f t="shared" si="35"/>
        <v>46</v>
      </c>
      <c r="D38" s="141">
        <v>183</v>
      </c>
      <c r="E38" s="146">
        <f t="shared" si="29"/>
        <v>1.56</v>
      </c>
      <c r="F38" s="40">
        <f t="shared" si="30"/>
        <v>285.48</v>
      </c>
      <c r="G38" s="49">
        <f t="shared" si="33"/>
        <v>-34.319999999999993</v>
      </c>
      <c r="I38" s="53">
        <v>33</v>
      </c>
      <c r="J38" s="31">
        <f t="shared" si="22"/>
        <v>5</v>
      </c>
      <c r="K38" s="31">
        <f t="shared" si="23"/>
        <v>1.910565629709926</v>
      </c>
      <c r="L38" s="31">
        <f t="shared" si="24"/>
        <v>45</v>
      </c>
      <c r="M38" s="31">
        <f t="shared" si="25"/>
        <v>0</v>
      </c>
      <c r="N38" s="31">
        <f t="shared" si="0"/>
        <v>0</v>
      </c>
      <c r="O38" s="32">
        <f t="shared" si="1"/>
        <v>177.03590180507811</v>
      </c>
      <c r="P38" s="53">
        <v>33</v>
      </c>
      <c r="Q38" s="31">
        <f t="shared" si="15"/>
        <v>21.059999999999995</v>
      </c>
      <c r="R38" s="31">
        <f t="shared" si="26"/>
        <v>226.19999999999993</v>
      </c>
      <c r="S38" s="31">
        <f t="shared" si="27"/>
        <v>90.479999999999976</v>
      </c>
      <c r="T38" s="31">
        <f t="shared" si="2"/>
        <v>24.680953573367983</v>
      </c>
      <c r="U38" s="31">
        <f t="shared" si="16"/>
        <v>55.96750340942021</v>
      </c>
      <c r="V38" s="31">
        <f t="shared" si="3"/>
        <v>10</v>
      </c>
      <c r="W38" s="31">
        <v>0</v>
      </c>
      <c r="X38" s="31">
        <f t="shared" si="4"/>
        <v>442.45283997482329</v>
      </c>
      <c r="Y38" s="36">
        <f t="shared" si="5"/>
        <v>265.41693816974521</v>
      </c>
      <c r="AA38" s="69">
        <v>33</v>
      </c>
      <c r="AB38" s="31">
        <f t="shared" si="6"/>
        <v>0</v>
      </c>
      <c r="AC38" s="212">
        <f t="shared" si="7"/>
        <v>0</v>
      </c>
      <c r="AD38" s="99">
        <f t="shared" si="8"/>
        <v>0</v>
      </c>
      <c r="AE38" s="99">
        <f t="shared" si="9"/>
        <v>0</v>
      </c>
      <c r="AF38" s="197">
        <f t="shared" ref="AF38:AF69" si="36">IF(OR(AA38&lt;=$F$18,AA38&lt;=30),EXP(-LN(2)/$D$105)*AF37+((1-EXP(-LN(2)/$D$105))/(LN(2)/$D$105))*$AB38*AC38*0.475*$F$19*44/12,)</f>
        <v>4.5501652464012619</v>
      </c>
      <c r="AG38" s="197">
        <f t="shared" ref="AG38:AG69" si="37">IF(OR(AA38&lt;=$F$18,AA38&lt;=30),EXP(-LN(2)/$D$107)*AG37+((1-EXP(-LN(2)/$D$107))/(LN(2)/$D$107))*$AB38*AD38*0.475*$F$19*44/12,)</f>
        <v>0</v>
      </c>
      <c r="AH38" s="197">
        <f t="shared" ref="AH38:AH69" si="38">IF(OR(AA38&lt;=$F$18,AA38&lt;=30),EXP(-LN(2)/$D$106)*AH37+((1-EXP(-LN(2)/$D$106))/(LN(2)/$D$106))*$AB38*AE38*0.475*$F$19*44/12,)</f>
        <v>0</v>
      </c>
      <c r="AI38" s="202">
        <f t="shared" si="34"/>
        <v>4.5501652464012619</v>
      </c>
      <c r="AK38" s="69">
        <v>33</v>
      </c>
      <c r="AL38" s="31">
        <f t="shared" si="10"/>
        <v>0</v>
      </c>
      <c r="AM38" s="31">
        <f t="shared" si="11"/>
        <v>0</v>
      </c>
      <c r="AN38" s="31">
        <f t="shared" si="12"/>
        <v>0</v>
      </c>
      <c r="AO38" s="31">
        <f t="shared" si="13"/>
        <v>0</v>
      </c>
      <c r="AP38" s="31">
        <f t="shared" si="14"/>
        <v>0</v>
      </c>
      <c r="AQ38" s="197">
        <f t="shared" si="32"/>
        <v>0</v>
      </c>
      <c r="AR38" s="197">
        <f t="shared" si="32"/>
        <v>0</v>
      </c>
      <c r="AS38" s="197">
        <f t="shared" si="32"/>
        <v>0</v>
      </c>
      <c r="AT38" s="197">
        <f t="shared" si="32"/>
        <v>0</v>
      </c>
      <c r="AU38" s="31"/>
      <c r="AV38" s="31"/>
      <c r="AW38" s="31"/>
      <c r="AX38" s="31"/>
      <c r="AY38" s="74"/>
    </row>
    <row r="39" spans="2:52">
      <c r="B39" s="38">
        <f t="shared" si="31"/>
        <v>46</v>
      </c>
      <c r="C39" s="160">
        <f t="shared" si="35"/>
        <v>50</v>
      </c>
      <c r="D39" s="141">
        <f>D40+17</f>
        <v>219</v>
      </c>
      <c r="E39" s="146">
        <f t="shared" si="29"/>
        <v>1.56</v>
      </c>
      <c r="F39" s="40">
        <f t="shared" si="30"/>
        <v>341.64</v>
      </c>
      <c r="G39" s="49">
        <f t="shared" si="33"/>
        <v>14.039999999999992</v>
      </c>
      <c r="I39" s="53">
        <v>34</v>
      </c>
      <c r="J39" s="31">
        <f t="shared" si="22"/>
        <v>5</v>
      </c>
      <c r="K39" s="31">
        <f t="shared" si="23"/>
        <v>1.910565629709926</v>
      </c>
      <c r="L39" s="31">
        <f t="shared" si="24"/>
        <v>45</v>
      </c>
      <c r="M39" s="31">
        <f t="shared" si="25"/>
        <v>0</v>
      </c>
      <c r="N39" s="31">
        <f t="shared" si="0"/>
        <v>0</v>
      </c>
      <c r="O39" s="32">
        <f t="shared" si="1"/>
        <v>177.03590180507811</v>
      </c>
      <c r="P39" s="53">
        <v>34</v>
      </c>
      <c r="Q39" s="31">
        <f t="shared" si="15"/>
        <v>21.059999999999995</v>
      </c>
      <c r="R39" s="31">
        <f t="shared" si="26"/>
        <v>247.25999999999993</v>
      </c>
      <c r="S39" s="31">
        <f t="shared" si="27"/>
        <v>98.903999999999982</v>
      </c>
      <c r="T39" s="31">
        <f t="shared" si="2"/>
        <v>26.700723425784116</v>
      </c>
      <c r="U39" s="31">
        <f t="shared" si="16"/>
        <v>56.210935853304257</v>
      </c>
      <c r="V39" s="31">
        <f t="shared" si="3"/>
        <v>10</v>
      </c>
      <c r="W39" s="31">
        <v>0</v>
      </c>
      <c r="X39" s="31">
        <f t="shared" si="4"/>
        <v>461.53499142868958</v>
      </c>
      <c r="Y39" s="36">
        <f t="shared" si="5"/>
        <v>284.49908962361144</v>
      </c>
      <c r="AA39" s="69">
        <v>34</v>
      </c>
      <c r="AB39" s="31">
        <f t="shared" si="6"/>
        <v>0</v>
      </c>
      <c r="AC39" s="212">
        <f t="shared" si="7"/>
        <v>0</v>
      </c>
      <c r="AD39" s="99">
        <f t="shared" si="8"/>
        <v>0</v>
      </c>
      <c r="AE39" s="99">
        <f t="shared" si="9"/>
        <v>0</v>
      </c>
      <c r="AF39" s="197">
        <f t="shared" si="36"/>
        <v>4.4609392812460928</v>
      </c>
      <c r="AG39" s="197">
        <f t="shared" si="37"/>
        <v>0</v>
      </c>
      <c r="AH39" s="197">
        <f t="shared" si="38"/>
        <v>0</v>
      </c>
      <c r="AI39" s="202">
        <f t="shared" si="34"/>
        <v>4.4609392812460928</v>
      </c>
      <c r="AK39" s="69">
        <v>34</v>
      </c>
      <c r="AL39" s="31">
        <f t="shared" si="10"/>
        <v>0</v>
      </c>
      <c r="AM39" s="31">
        <f t="shared" si="11"/>
        <v>0</v>
      </c>
      <c r="AN39" s="31">
        <f t="shared" si="12"/>
        <v>0</v>
      </c>
      <c r="AO39" s="31">
        <f t="shared" si="13"/>
        <v>0</v>
      </c>
      <c r="AP39" s="31">
        <f t="shared" si="14"/>
        <v>0</v>
      </c>
      <c r="AQ39" s="197">
        <f t="shared" si="32"/>
        <v>0</v>
      </c>
      <c r="AR39" s="197">
        <f t="shared" si="32"/>
        <v>0</v>
      </c>
      <c r="AS39" s="197">
        <f t="shared" si="32"/>
        <v>0</v>
      </c>
      <c r="AT39" s="197">
        <f t="shared" si="32"/>
        <v>0</v>
      </c>
      <c r="AU39" s="31"/>
      <c r="AV39" s="31"/>
      <c r="AW39" s="31"/>
      <c r="AX39" s="31"/>
      <c r="AY39" s="74"/>
    </row>
    <row r="40" spans="2:52">
      <c r="B40" s="38">
        <f t="shared" si="31"/>
        <v>50</v>
      </c>
      <c r="C40" s="160">
        <f t="shared" si="35"/>
        <v>51</v>
      </c>
      <c r="D40" s="141">
        <v>202</v>
      </c>
      <c r="E40" s="146">
        <f t="shared" si="29"/>
        <v>1.56</v>
      </c>
      <c r="F40" s="40">
        <f t="shared" si="30"/>
        <v>315.12</v>
      </c>
      <c r="G40" s="49">
        <f t="shared" si="33"/>
        <v>-26.519999999999982</v>
      </c>
      <c r="I40" s="53">
        <v>35</v>
      </c>
      <c r="J40" s="31">
        <f t="shared" si="22"/>
        <v>5</v>
      </c>
      <c r="K40" s="31">
        <f t="shared" si="23"/>
        <v>1.910565629709926</v>
      </c>
      <c r="L40" s="31">
        <f t="shared" si="24"/>
        <v>45</v>
      </c>
      <c r="M40" s="31">
        <f t="shared" si="25"/>
        <v>0</v>
      </c>
      <c r="N40" s="31">
        <f t="shared" si="0"/>
        <v>0</v>
      </c>
      <c r="O40" s="32">
        <f t="shared" si="1"/>
        <v>177.03590180507811</v>
      </c>
      <c r="P40" s="53">
        <v>35</v>
      </c>
      <c r="Q40" s="31">
        <f t="shared" si="15"/>
        <v>21.059999999999995</v>
      </c>
      <c r="R40" s="31">
        <f t="shared" si="26"/>
        <v>268.31999999999994</v>
      </c>
      <c r="S40" s="31">
        <f t="shared" si="27"/>
        <v>107.32799999999997</v>
      </c>
      <c r="T40" s="31">
        <f t="shared" si="2"/>
        <v>28.700542375698706</v>
      </c>
      <c r="U40" s="31">
        <f t="shared" si="16"/>
        <v>56.450145288520318</v>
      </c>
      <c r="V40" s="31">
        <f t="shared" si="3"/>
        <v>10</v>
      </c>
      <c r="W40" s="31">
        <v>0</v>
      </c>
      <c r="X40" s="31">
        <f t="shared" si="4"/>
        <v>480.56691069558309</v>
      </c>
      <c r="Y40" s="36">
        <f t="shared" si="5"/>
        <v>303.53100889050495</v>
      </c>
      <c r="AA40" s="69">
        <v>35</v>
      </c>
      <c r="AB40" s="31">
        <f t="shared" si="6"/>
        <v>28</v>
      </c>
      <c r="AC40" s="212">
        <f t="shared" si="7"/>
        <v>0.25</v>
      </c>
      <c r="AD40" s="99">
        <f t="shared" si="8"/>
        <v>0</v>
      </c>
      <c r="AE40" s="99">
        <f t="shared" si="9"/>
        <v>0</v>
      </c>
      <c r="AF40" s="197">
        <f t="shared" si="36"/>
        <v>9.2021576006450765</v>
      </c>
      <c r="AG40" s="197">
        <f t="shared" si="37"/>
        <v>0</v>
      </c>
      <c r="AH40" s="197">
        <f t="shared" si="38"/>
        <v>0</v>
      </c>
      <c r="AI40" s="202">
        <f t="shared" si="34"/>
        <v>9.2021576006450765</v>
      </c>
      <c r="AK40" s="69">
        <v>35</v>
      </c>
      <c r="AL40" s="31">
        <f t="shared" si="10"/>
        <v>28</v>
      </c>
      <c r="AM40" s="31">
        <f t="shared" si="11"/>
        <v>0.5</v>
      </c>
      <c r="AN40" s="31">
        <f t="shared" si="12"/>
        <v>0</v>
      </c>
      <c r="AO40" s="31">
        <f t="shared" si="13"/>
        <v>0</v>
      </c>
      <c r="AP40" s="31">
        <f t="shared" si="14"/>
        <v>0.5</v>
      </c>
      <c r="AQ40" s="197">
        <f t="shared" si="32"/>
        <v>14</v>
      </c>
      <c r="AR40" s="197">
        <f t="shared" si="32"/>
        <v>0</v>
      </c>
      <c r="AS40" s="197">
        <f t="shared" si="32"/>
        <v>0</v>
      </c>
      <c r="AT40" s="197">
        <f t="shared" si="32"/>
        <v>14</v>
      </c>
      <c r="AU40" s="31"/>
      <c r="AV40" s="31"/>
      <c r="AW40" s="31"/>
      <c r="AX40" s="31"/>
      <c r="AY40" s="74"/>
    </row>
    <row r="41" spans="2:52">
      <c r="B41" s="38">
        <f t="shared" si="31"/>
        <v>51</v>
      </c>
      <c r="C41" s="160">
        <f t="shared" si="35"/>
        <v>55</v>
      </c>
      <c r="D41" s="141">
        <f>D42+13</f>
        <v>232</v>
      </c>
      <c r="E41" s="146">
        <f t="shared" si="29"/>
        <v>1.56</v>
      </c>
      <c r="F41" s="40">
        <f t="shared" si="30"/>
        <v>361.92</v>
      </c>
      <c r="G41" s="49">
        <f t="shared" si="33"/>
        <v>11.700000000000003</v>
      </c>
      <c r="I41" s="53">
        <v>36</v>
      </c>
      <c r="J41" s="31">
        <f t="shared" si="22"/>
        <v>5</v>
      </c>
      <c r="K41" s="31">
        <f t="shared" si="23"/>
        <v>1.910565629709926</v>
      </c>
      <c r="L41" s="31">
        <f t="shared" si="24"/>
        <v>45</v>
      </c>
      <c r="M41" s="31">
        <f t="shared" si="25"/>
        <v>0</v>
      </c>
      <c r="N41" s="31">
        <f t="shared" si="0"/>
        <v>0</v>
      </c>
      <c r="O41" s="32">
        <f t="shared" si="1"/>
        <v>177.03590180507811</v>
      </c>
      <c r="P41" s="53">
        <v>36</v>
      </c>
      <c r="Q41" s="31">
        <f t="shared" si="15"/>
        <v>-43.679999999999978</v>
      </c>
      <c r="R41" s="31">
        <f t="shared" si="26"/>
        <v>224.63999999999996</v>
      </c>
      <c r="S41" s="31">
        <f t="shared" si="27"/>
        <v>89.855999999999995</v>
      </c>
      <c r="T41" s="31">
        <f t="shared" si="2"/>
        <v>24.5304924254994</v>
      </c>
      <c r="U41" s="31">
        <f t="shared" si="16"/>
        <v>56.68520497482757</v>
      </c>
      <c r="V41" s="31">
        <f t="shared" si="3"/>
        <v>10</v>
      </c>
      <c r="W41" s="31">
        <v>0</v>
      </c>
      <c r="X41" s="31">
        <f t="shared" si="4"/>
        <v>443.73555921544585</v>
      </c>
      <c r="Y41" s="36">
        <f t="shared" si="5"/>
        <v>266.69965741036776</v>
      </c>
      <c r="AA41" s="69">
        <v>36</v>
      </c>
      <c r="AB41" s="31">
        <f t="shared" si="6"/>
        <v>0</v>
      </c>
      <c r="AC41" s="212">
        <f t="shared" si="7"/>
        <v>0</v>
      </c>
      <c r="AD41" s="99">
        <f t="shared" si="8"/>
        <v>0</v>
      </c>
      <c r="AE41" s="99">
        <f t="shared" si="9"/>
        <v>0</v>
      </c>
      <c r="AF41" s="197">
        <f t="shared" si="36"/>
        <v>9.0217089028583484</v>
      </c>
      <c r="AG41" s="197">
        <f t="shared" si="37"/>
        <v>0</v>
      </c>
      <c r="AH41" s="197">
        <f t="shared" si="38"/>
        <v>0</v>
      </c>
      <c r="AI41" s="202">
        <f t="shared" si="34"/>
        <v>9.0217089028583484</v>
      </c>
      <c r="AK41" s="69">
        <v>36</v>
      </c>
      <c r="AL41" s="31">
        <f t="shared" si="10"/>
        <v>0</v>
      </c>
      <c r="AM41" s="31">
        <f t="shared" si="11"/>
        <v>0</v>
      </c>
      <c r="AN41" s="31">
        <f t="shared" si="12"/>
        <v>0</v>
      </c>
      <c r="AO41" s="31">
        <f t="shared" si="13"/>
        <v>0</v>
      </c>
      <c r="AP41" s="31">
        <f t="shared" si="14"/>
        <v>0</v>
      </c>
      <c r="AQ41" s="197">
        <f t="shared" si="32"/>
        <v>0</v>
      </c>
      <c r="AR41" s="197">
        <f t="shared" si="32"/>
        <v>0</v>
      </c>
      <c r="AS41" s="197">
        <f t="shared" si="32"/>
        <v>0</v>
      </c>
      <c r="AT41" s="197">
        <f t="shared" si="32"/>
        <v>0</v>
      </c>
      <c r="AU41" s="31"/>
      <c r="AV41" s="31"/>
      <c r="AW41" s="31"/>
      <c r="AX41" s="31"/>
      <c r="AY41" s="74"/>
    </row>
    <row r="42" spans="2:52">
      <c r="B42" s="38">
        <f t="shared" si="31"/>
        <v>55</v>
      </c>
      <c r="C42" s="160">
        <f t="shared" si="35"/>
        <v>56</v>
      </c>
      <c r="D42" s="141">
        <v>219</v>
      </c>
      <c r="E42" s="146">
        <f t="shared" si="29"/>
        <v>1.56</v>
      </c>
      <c r="F42" s="40">
        <f t="shared" si="30"/>
        <v>341.64</v>
      </c>
      <c r="G42" s="49">
        <f t="shared" si="33"/>
        <v>-20.28000000000003</v>
      </c>
      <c r="I42" s="53">
        <v>37</v>
      </c>
      <c r="J42" s="31">
        <f t="shared" si="22"/>
        <v>5</v>
      </c>
      <c r="K42" s="31">
        <f t="shared" si="23"/>
        <v>1.910565629709926</v>
      </c>
      <c r="L42" s="31">
        <f t="shared" si="24"/>
        <v>45</v>
      </c>
      <c r="M42" s="31">
        <f t="shared" si="25"/>
        <v>0</v>
      </c>
      <c r="N42" s="31">
        <f t="shared" si="0"/>
        <v>0</v>
      </c>
      <c r="O42" s="32">
        <f t="shared" si="1"/>
        <v>177.03590180507811</v>
      </c>
      <c r="P42" s="53">
        <v>37</v>
      </c>
      <c r="Q42" s="31">
        <f t="shared" si="15"/>
        <v>18.719999999999992</v>
      </c>
      <c r="R42" s="31">
        <f t="shared" si="26"/>
        <v>243.35999999999996</v>
      </c>
      <c r="S42" s="31">
        <f t="shared" si="27"/>
        <v>97.343999999999994</v>
      </c>
      <c r="T42" s="31">
        <f t="shared" si="2"/>
        <v>26.328254259866451</v>
      </c>
      <c r="U42" s="31">
        <f t="shared" si="16"/>
        <v>56.916186901092118</v>
      </c>
      <c r="V42" s="31">
        <f t="shared" si="3"/>
        <v>10</v>
      </c>
      <c r="W42" s="31">
        <v>0</v>
      </c>
      <c r="X42" s="31">
        <f t="shared" si="4"/>
        <v>460.75519480660518</v>
      </c>
      <c r="Y42" s="36">
        <f t="shared" si="5"/>
        <v>283.71929300152703</v>
      </c>
      <c r="AA42" s="69">
        <v>37</v>
      </c>
      <c r="AB42" s="31">
        <f t="shared" si="6"/>
        <v>0</v>
      </c>
      <c r="AC42" s="212">
        <f t="shared" si="7"/>
        <v>0</v>
      </c>
      <c r="AD42" s="99">
        <f t="shared" si="8"/>
        <v>0</v>
      </c>
      <c r="AE42" s="99">
        <f t="shared" si="9"/>
        <v>0</v>
      </c>
      <c r="AF42" s="197">
        <f t="shared" si="36"/>
        <v>8.8447986939723808</v>
      </c>
      <c r="AG42" s="197">
        <f t="shared" si="37"/>
        <v>0</v>
      </c>
      <c r="AH42" s="197">
        <f t="shared" si="38"/>
        <v>0</v>
      </c>
      <c r="AI42" s="202">
        <f t="shared" si="34"/>
        <v>8.8447986939723808</v>
      </c>
      <c r="AK42" s="69">
        <v>37</v>
      </c>
      <c r="AL42" s="31">
        <f t="shared" si="10"/>
        <v>0</v>
      </c>
      <c r="AM42" s="31">
        <f t="shared" si="11"/>
        <v>0</v>
      </c>
      <c r="AN42" s="31">
        <f t="shared" si="12"/>
        <v>0</v>
      </c>
      <c r="AO42" s="31">
        <f t="shared" si="13"/>
        <v>0</v>
      </c>
      <c r="AP42" s="31">
        <f t="shared" si="14"/>
        <v>0</v>
      </c>
      <c r="AQ42" s="197">
        <f t="shared" ref="AQ42:AT105" si="39">IF($AK42&lt;=$F$18,$AL42*AM42,)</f>
        <v>0</v>
      </c>
      <c r="AR42" s="197">
        <f t="shared" si="39"/>
        <v>0</v>
      </c>
      <c r="AS42" s="197">
        <f t="shared" si="39"/>
        <v>0</v>
      </c>
      <c r="AT42" s="197">
        <f t="shared" si="39"/>
        <v>0</v>
      </c>
      <c r="AU42" s="31"/>
      <c r="AV42" s="31"/>
      <c r="AW42" s="31"/>
      <c r="AX42" s="31"/>
      <c r="AY42" s="74"/>
    </row>
    <row r="43" spans="2:52">
      <c r="B43" s="38">
        <f t="shared" si="31"/>
        <v>56</v>
      </c>
      <c r="C43" s="160">
        <f t="shared" si="35"/>
        <v>60</v>
      </c>
      <c r="D43" s="141">
        <f>D44+12</f>
        <v>245</v>
      </c>
      <c r="E43" s="146">
        <f t="shared" si="29"/>
        <v>1.56</v>
      </c>
      <c r="F43" s="40">
        <f t="shared" si="30"/>
        <v>382.2</v>
      </c>
      <c r="G43" s="49">
        <f t="shared" si="33"/>
        <v>10.14</v>
      </c>
      <c r="I43" s="53">
        <v>38</v>
      </c>
      <c r="J43" s="31">
        <f t="shared" si="22"/>
        <v>5</v>
      </c>
      <c r="K43" s="31">
        <f t="shared" si="23"/>
        <v>1.910565629709926</v>
      </c>
      <c r="L43" s="31">
        <f t="shared" si="24"/>
        <v>45</v>
      </c>
      <c r="M43" s="31">
        <f t="shared" si="25"/>
        <v>0</v>
      </c>
      <c r="N43" s="31">
        <f t="shared" si="0"/>
        <v>0</v>
      </c>
      <c r="O43" s="32">
        <f t="shared" si="1"/>
        <v>177.03590180507811</v>
      </c>
      <c r="P43" s="53">
        <v>38</v>
      </c>
      <c r="Q43" s="31">
        <f t="shared" si="15"/>
        <v>18.719999999999992</v>
      </c>
      <c r="R43" s="31">
        <f t="shared" si="26"/>
        <v>262.07999999999993</v>
      </c>
      <c r="S43" s="31">
        <f t="shared" si="27"/>
        <v>104.83199999999998</v>
      </c>
      <c r="T43" s="31">
        <f t="shared" si="2"/>
        <v>28.109974371137692</v>
      </c>
      <c r="U43" s="31">
        <f t="shared" si="16"/>
        <v>57.143161807334202</v>
      </c>
      <c r="V43" s="31">
        <f t="shared" si="3"/>
        <v>10</v>
      </c>
      <c r="W43" s="31">
        <v>0</v>
      </c>
      <c r="X43" s="31">
        <f t="shared" si="4"/>
        <v>477.7321986566235</v>
      </c>
      <c r="Y43" s="36">
        <f t="shared" si="5"/>
        <v>300.69629685154541</v>
      </c>
      <c r="AA43" s="69">
        <v>38</v>
      </c>
      <c r="AB43" s="31">
        <f t="shared" si="6"/>
        <v>0</v>
      </c>
      <c r="AC43" s="212">
        <f t="shared" si="7"/>
        <v>0</v>
      </c>
      <c r="AD43" s="99">
        <f t="shared" si="8"/>
        <v>0</v>
      </c>
      <c r="AE43" s="99">
        <f t="shared" si="9"/>
        <v>0</v>
      </c>
      <c r="AF43" s="197">
        <f t="shared" si="36"/>
        <v>8.6713575863780932</v>
      </c>
      <c r="AG43" s="197">
        <f t="shared" si="37"/>
        <v>0</v>
      </c>
      <c r="AH43" s="197">
        <f t="shared" si="38"/>
        <v>0</v>
      </c>
      <c r="AI43" s="202">
        <f t="shared" si="34"/>
        <v>8.6713575863780932</v>
      </c>
      <c r="AK43" s="69">
        <v>38</v>
      </c>
      <c r="AL43" s="31">
        <f t="shared" si="10"/>
        <v>0</v>
      </c>
      <c r="AM43" s="31">
        <f t="shared" si="11"/>
        <v>0</v>
      </c>
      <c r="AN43" s="31">
        <f t="shared" si="12"/>
        <v>0</v>
      </c>
      <c r="AO43" s="31">
        <f t="shared" si="13"/>
        <v>0</v>
      </c>
      <c r="AP43" s="31">
        <f t="shared" si="14"/>
        <v>0</v>
      </c>
      <c r="AQ43" s="197">
        <f t="shared" si="39"/>
        <v>0</v>
      </c>
      <c r="AR43" s="197">
        <f t="shared" si="39"/>
        <v>0</v>
      </c>
      <c r="AS43" s="197">
        <f t="shared" si="39"/>
        <v>0</v>
      </c>
      <c r="AT43" s="197">
        <f t="shared" si="39"/>
        <v>0</v>
      </c>
      <c r="AU43" s="31"/>
      <c r="AV43" s="31"/>
      <c r="AW43" s="31"/>
      <c r="AX43" s="31"/>
      <c r="AY43" s="74"/>
    </row>
    <row r="44" spans="2:52">
      <c r="B44" s="38">
        <f t="shared" si="31"/>
        <v>60</v>
      </c>
      <c r="C44" s="160">
        <f t="shared" si="35"/>
        <v>61</v>
      </c>
      <c r="D44" s="141">
        <v>233</v>
      </c>
      <c r="E44" s="146">
        <f t="shared" si="29"/>
        <v>1.56</v>
      </c>
      <c r="F44" s="40">
        <f t="shared" si="30"/>
        <v>363.48</v>
      </c>
      <c r="G44" s="49">
        <f t="shared" si="33"/>
        <v>-18.71999999999997</v>
      </c>
      <c r="I44" s="53">
        <v>39</v>
      </c>
      <c r="J44" s="31">
        <f t="shared" si="22"/>
        <v>5</v>
      </c>
      <c r="K44" s="31">
        <f t="shared" si="23"/>
        <v>1.910565629709926</v>
      </c>
      <c r="L44" s="31">
        <f t="shared" si="24"/>
        <v>45</v>
      </c>
      <c r="M44" s="31">
        <f t="shared" si="25"/>
        <v>0</v>
      </c>
      <c r="N44" s="31">
        <f t="shared" si="0"/>
        <v>0</v>
      </c>
      <c r="O44" s="32">
        <f t="shared" si="1"/>
        <v>177.03590180507811</v>
      </c>
      <c r="P44" s="53">
        <v>39</v>
      </c>
      <c r="Q44" s="31">
        <f t="shared" si="15"/>
        <v>18.719999999999992</v>
      </c>
      <c r="R44" s="31">
        <f t="shared" si="26"/>
        <v>280.7999999999999</v>
      </c>
      <c r="S44" s="31">
        <f t="shared" si="27"/>
        <v>112.31999999999996</v>
      </c>
      <c r="T44" s="31">
        <f t="shared" si="2"/>
        <v>29.87692891707237</v>
      </c>
      <c r="U44" s="31">
        <f t="shared" si="16"/>
        <v>57.366199206392857</v>
      </c>
      <c r="V44" s="31">
        <f t="shared" si="3"/>
        <v>10</v>
      </c>
      <c r="W44" s="31">
        <v>0</v>
      </c>
      <c r="X44" s="31">
        <f t="shared" si="4"/>
        <v>494.66904828734141</v>
      </c>
      <c r="Y44" s="36">
        <f t="shared" si="5"/>
        <v>317.63314648226333</v>
      </c>
      <c r="AA44" s="69">
        <v>39</v>
      </c>
      <c r="AB44" s="31">
        <f t="shared" si="6"/>
        <v>0</v>
      </c>
      <c r="AC44" s="212">
        <f t="shared" si="7"/>
        <v>0</v>
      </c>
      <c r="AD44" s="99">
        <f t="shared" si="8"/>
        <v>0</v>
      </c>
      <c r="AE44" s="99">
        <f t="shared" si="9"/>
        <v>0</v>
      </c>
      <c r="AF44" s="197">
        <f t="shared" si="36"/>
        <v>8.5013175531151006</v>
      </c>
      <c r="AG44" s="197">
        <f t="shared" si="37"/>
        <v>0</v>
      </c>
      <c r="AH44" s="197">
        <f t="shared" si="38"/>
        <v>0</v>
      </c>
      <c r="AI44" s="202">
        <f t="shared" si="34"/>
        <v>8.5013175531151006</v>
      </c>
      <c r="AK44" s="69">
        <v>39</v>
      </c>
      <c r="AL44" s="31">
        <f t="shared" si="10"/>
        <v>0</v>
      </c>
      <c r="AM44" s="31">
        <f t="shared" si="11"/>
        <v>0</v>
      </c>
      <c r="AN44" s="31">
        <f t="shared" si="12"/>
        <v>0</v>
      </c>
      <c r="AO44" s="31">
        <f t="shared" si="13"/>
        <v>0</v>
      </c>
      <c r="AP44" s="31">
        <f t="shared" si="14"/>
        <v>0</v>
      </c>
      <c r="AQ44" s="197">
        <f t="shared" si="39"/>
        <v>0</v>
      </c>
      <c r="AR44" s="197">
        <f t="shared" si="39"/>
        <v>0</v>
      </c>
      <c r="AS44" s="197">
        <f t="shared" si="39"/>
        <v>0</v>
      </c>
      <c r="AT44" s="197">
        <f t="shared" si="39"/>
        <v>0</v>
      </c>
      <c r="AU44" s="31"/>
      <c r="AV44" s="31"/>
      <c r="AW44" s="31"/>
      <c r="AX44" s="31"/>
      <c r="AY44" s="74"/>
    </row>
    <row r="45" spans="2:52">
      <c r="B45" s="38">
        <f t="shared" si="31"/>
        <v>61</v>
      </c>
      <c r="C45" s="160">
        <f t="shared" si="35"/>
        <v>65</v>
      </c>
      <c r="D45" s="141">
        <f>D46+11</f>
        <v>255</v>
      </c>
      <c r="E45" s="146">
        <f t="shared" si="29"/>
        <v>1.56</v>
      </c>
      <c r="F45" s="40">
        <f t="shared" si="30"/>
        <v>397.8</v>
      </c>
      <c r="G45" s="49">
        <f t="shared" si="33"/>
        <v>8.5799999999999983</v>
      </c>
      <c r="I45" s="53">
        <v>40</v>
      </c>
      <c r="J45" s="31">
        <f t="shared" si="22"/>
        <v>5</v>
      </c>
      <c r="K45" s="31">
        <f t="shared" si="23"/>
        <v>1.910565629709926</v>
      </c>
      <c r="L45" s="31">
        <f t="shared" si="24"/>
        <v>45</v>
      </c>
      <c r="M45" s="31">
        <f t="shared" si="25"/>
        <v>0</v>
      </c>
      <c r="N45" s="31">
        <f t="shared" si="0"/>
        <v>0</v>
      </c>
      <c r="O45" s="32">
        <f t="shared" si="1"/>
        <v>177.03590180507811</v>
      </c>
      <c r="P45" s="53">
        <v>40</v>
      </c>
      <c r="Q45" s="31">
        <f t="shared" si="15"/>
        <v>18.719999999999992</v>
      </c>
      <c r="R45" s="31">
        <f t="shared" si="26"/>
        <v>299.51999999999987</v>
      </c>
      <c r="S45" s="31">
        <f t="shared" si="27"/>
        <v>119.80799999999995</v>
      </c>
      <c r="T45" s="31">
        <f t="shared" si="2"/>
        <v>31.630214274643535</v>
      </c>
      <c r="U45" s="31">
        <f t="shared" si="16"/>
        <v>57.585367405214768</v>
      </c>
      <c r="V45" s="31">
        <f t="shared" si="3"/>
        <v>10</v>
      </c>
      <c r="W45" s="31">
        <v>0</v>
      </c>
      <c r="X45" s="31">
        <f t="shared" si="4"/>
        <v>511.56790368079152</v>
      </c>
      <c r="Y45" s="36">
        <f t="shared" si="5"/>
        <v>334.53200187571338</v>
      </c>
      <c r="AA45" s="69">
        <v>40</v>
      </c>
      <c r="AB45" s="31">
        <f t="shared" si="6"/>
        <v>28</v>
      </c>
      <c r="AC45" s="212">
        <f t="shared" si="7"/>
        <v>0.4</v>
      </c>
      <c r="AD45" s="99">
        <f t="shared" si="8"/>
        <v>0</v>
      </c>
      <c r="AE45" s="99">
        <f t="shared" si="9"/>
        <v>0</v>
      </c>
      <c r="AF45" s="197">
        <f t="shared" si="36"/>
        <v>16.060523289670098</v>
      </c>
      <c r="AG45" s="197">
        <f t="shared" si="37"/>
        <v>0</v>
      </c>
      <c r="AH45" s="197">
        <f t="shared" si="38"/>
        <v>0</v>
      </c>
      <c r="AI45" s="202">
        <f t="shared" si="34"/>
        <v>16.060523289670098</v>
      </c>
      <c r="AK45" s="69">
        <v>40</v>
      </c>
      <c r="AL45" s="31">
        <f t="shared" si="10"/>
        <v>28</v>
      </c>
      <c r="AM45" s="31">
        <f t="shared" si="11"/>
        <v>0.8</v>
      </c>
      <c r="AN45" s="31">
        <f t="shared" si="12"/>
        <v>0</v>
      </c>
      <c r="AO45" s="31">
        <f t="shared" si="13"/>
        <v>0</v>
      </c>
      <c r="AP45" s="31">
        <f t="shared" si="14"/>
        <v>0.19999999999999996</v>
      </c>
      <c r="AQ45" s="197">
        <f t="shared" si="39"/>
        <v>22.400000000000002</v>
      </c>
      <c r="AR45" s="197">
        <f t="shared" si="39"/>
        <v>0</v>
      </c>
      <c r="AS45" s="197">
        <f t="shared" si="39"/>
        <v>0</v>
      </c>
      <c r="AT45" s="197">
        <f t="shared" si="39"/>
        <v>5.5999999999999988</v>
      </c>
      <c r="AU45" s="31"/>
      <c r="AV45" s="31"/>
      <c r="AW45" s="31"/>
      <c r="AX45" s="31"/>
      <c r="AY45" s="74"/>
    </row>
    <row r="46" spans="2:52">
      <c r="B46" s="38">
        <f t="shared" si="31"/>
        <v>65</v>
      </c>
      <c r="C46" s="160">
        <f t="shared" si="35"/>
        <v>66</v>
      </c>
      <c r="D46" s="141">
        <v>244</v>
      </c>
      <c r="E46" s="146">
        <f t="shared" si="29"/>
        <v>1.56</v>
      </c>
      <c r="F46" s="40">
        <f t="shared" si="30"/>
        <v>380.64</v>
      </c>
      <c r="G46" s="49">
        <f t="shared" si="33"/>
        <v>-17.160000000000025</v>
      </c>
      <c r="I46" s="53">
        <v>41</v>
      </c>
      <c r="J46" s="31">
        <f t="shared" si="22"/>
        <v>5</v>
      </c>
      <c r="K46" s="31">
        <f t="shared" si="23"/>
        <v>1.910565629709926</v>
      </c>
      <c r="L46" s="31">
        <f t="shared" si="24"/>
        <v>45</v>
      </c>
      <c r="M46" s="31">
        <f t="shared" si="25"/>
        <v>0</v>
      </c>
      <c r="N46" s="31">
        <f t="shared" si="0"/>
        <v>0</v>
      </c>
      <c r="O46" s="32">
        <f t="shared" si="1"/>
        <v>177.03590180507811</v>
      </c>
      <c r="P46" s="53">
        <v>41</v>
      </c>
      <c r="Q46" s="31">
        <f t="shared" si="15"/>
        <v>-43.679999999999978</v>
      </c>
      <c r="R46" s="31">
        <f t="shared" si="26"/>
        <v>255.83999999999989</v>
      </c>
      <c r="S46" s="31">
        <f t="shared" si="27"/>
        <v>102.33599999999996</v>
      </c>
      <c r="T46" s="31">
        <f t="shared" si="2"/>
        <v>27.517767215282735</v>
      </c>
      <c r="U46" s="31">
        <f t="shared" si="16"/>
        <v>57.800733525773801</v>
      </c>
      <c r="V46" s="31">
        <f t="shared" si="3"/>
        <v>10</v>
      </c>
      <c r="W46" s="31">
        <v>0</v>
      </c>
      <c r="X46" s="31">
        <f t="shared" si="4"/>
        <v>474.76466749445467</v>
      </c>
      <c r="Y46" s="36">
        <f t="shared" si="5"/>
        <v>297.72876568937659</v>
      </c>
      <c r="AA46" s="69">
        <v>41</v>
      </c>
      <c r="AB46" s="31">
        <f t="shared" si="6"/>
        <v>0</v>
      </c>
      <c r="AC46" s="212">
        <f t="shared" si="7"/>
        <v>0</v>
      </c>
      <c r="AD46" s="99">
        <f t="shared" si="8"/>
        <v>0</v>
      </c>
      <c r="AE46" s="99">
        <f t="shared" si="9"/>
        <v>0</v>
      </c>
      <c r="AF46" s="197">
        <f t="shared" si="36"/>
        <v>15.745586223911603</v>
      </c>
      <c r="AG46" s="197">
        <f t="shared" si="37"/>
        <v>0</v>
      </c>
      <c r="AH46" s="197">
        <f t="shared" si="38"/>
        <v>0</v>
      </c>
      <c r="AI46" s="202">
        <f t="shared" si="34"/>
        <v>15.745586223911603</v>
      </c>
      <c r="AK46" s="69">
        <v>41</v>
      </c>
      <c r="AL46" s="31">
        <f t="shared" si="10"/>
        <v>0</v>
      </c>
      <c r="AM46" s="31">
        <f t="shared" si="11"/>
        <v>0</v>
      </c>
      <c r="AN46" s="31">
        <f t="shared" si="12"/>
        <v>0</v>
      </c>
      <c r="AO46" s="31">
        <f t="shared" si="13"/>
        <v>0</v>
      </c>
      <c r="AP46" s="31">
        <f t="shared" si="14"/>
        <v>0</v>
      </c>
      <c r="AQ46" s="197">
        <f t="shared" si="39"/>
        <v>0</v>
      </c>
      <c r="AR46" s="197">
        <f t="shared" si="39"/>
        <v>0</v>
      </c>
      <c r="AS46" s="197">
        <f t="shared" si="39"/>
        <v>0</v>
      </c>
      <c r="AT46" s="197">
        <f t="shared" si="39"/>
        <v>0</v>
      </c>
      <c r="AU46" s="31"/>
      <c r="AV46" s="31"/>
      <c r="AW46" s="31"/>
      <c r="AX46" s="31"/>
      <c r="AY46" s="74"/>
    </row>
    <row r="47" spans="2:52">
      <c r="B47" s="38">
        <f t="shared" si="31"/>
        <v>66</v>
      </c>
      <c r="C47" s="160">
        <f t="shared" si="35"/>
        <v>70</v>
      </c>
      <c r="D47" s="141">
        <f>D48+10</f>
        <v>263</v>
      </c>
      <c r="E47" s="146">
        <f t="shared" si="29"/>
        <v>1.56</v>
      </c>
      <c r="F47" s="40">
        <f t="shared" ref="F47:F54" si="40">D47*E47</f>
        <v>410.28000000000003</v>
      </c>
      <c r="G47" s="49">
        <f t="shared" ref="G47:G54" si="41">(F47-F46)/(C47-B47)</f>
        <v>7.4100000000000108</v>
      </c>
      <c r="I47" s="53">
        <v>42</v>
      </c>
      <c r="J47" s="31">
        <f t="shared" si="22"/>
        <v>5</v>
      </c>
      <c r="K47" s="31">
        <f t="shared" si="23"/>
        <v>1.910565629709926</v>
      </c>
      <c r="L47" s="31">
        <f t="shared" si="24"/>
        <v>45</v>
      </c>
      <c r="M47" s="31">
        <f t="shared" si="25"/>
        <v>0</v>
      </c>
      <c r="N47" s="31">
        <f t="shared" si="0"/>
        <v>0</v>
      </c>
      <c r="O47" s="32">
        <f t="shared" si="1"/>
        <v>177.03590180507811</v>
      </c>
      <c r="P47" s="53">
        <v>42</v>
      </c>
      <c r="Q47" s="31">
        <f t="shared" si="15"/>
        <v>15.990000000000002</v>
      </c>
      <c r="R47" s="31">
        <f t="shared" si="26"/>
        <v>271.82999999999987</v>
      </c>
      <c r="S47" s="31">
        <f t="shared" si="27"/>
        <v>108.73199999999996</v>
      </c>
      <c r="T47" s="31">
        <f t="shared" si="2"/>
        <v>29.032032589434206</v>
      </c>
      <c r="U47" s="31">
        <f t="shared" si="16"/>
        <v>58.012363525627649</v>
      </c>
      <c r="V47" s="31">
        <f t="shared" si="3"/>
        <v>10</v>
      </c>
      <c r="W47" s="31">
        <v>0</v>
      </c>
      <c r="X47" s="31">
        <f t="shared" si="4"/>
        <v>489.31768968723253</v>
      </c>
      <c r="Y47" s="36">
        <f t="shared" si="5"/>
        <v>312.28178788215439</v>
      </c>
      <c r="AA47" s="69">
        <v>42</v>
      </c>
      <c r="AB47" s="31">
        <f t="shared" si="6"/>
        <v>0</v>
      </c>
      <c r="AC47" s="212">
        <f t="shared" si="7"/>
        <v>0</v>
      </c>
      <c r="AD47" s="99">
        <f t="shared" si="8"/>
        <v>0</v>
      </c>
      <c r="AE47" s="99">
        <f t="shared" si="9"/>
        <v>0</v>
      </c>
      <c r="AF47" s="197">
        <f t="shared" si="36"/>
        <v>15.436824881919991</v>
      </c>
      <c r="AG47" s="197">
        <f t="shared" si="37"/>
        <v>0</v>
      </c>
      <c r="AH47" s="197">
        <f t="shared" si="38"/>
        <v>0</v>
      </c>
      <c r="AI47" s="202">
        <f t="shared" si="34"/>
        <v>15.436824881919991</v>
      </c>
      <c r="AK47" s="69">
        <v>42</v>
      </c>
      <c r="AL47" s="31">
        <f t="shared" si="10"/>
        <v>0</v>
      </c>
      <c r="AM47" s="31">
        <f t="shared" si="11"/>
        <v>0</v>
      </c>
      <c r="AN47" s="31">
        <f t="shared" si="12"/>
        <v>0</v>
      </c>
      <c r="AO47" s="31">
        <f t="shared" si="13"/>
        <v>0</v>
      </c>
      <c r="AP47" s="31">
        <f t="shared" si="14"/>
        <v>0</v>
      </c>
      <c r="AQ47" s="197">
        <f t="shared" si="39"/>
        <v>0</v>
      </c>
      <c r="AR47" s="197">
        <f t="shared" si="39"/>
        <v>0</v>
      </c>
      <c r="AS47" s="197">
        <f t="shared" si="39"/>
        <v>0</v>
      </c>
      <c r="AT47" s="197">
        <f t="shared" si="39"/>
        <v>0</v>
      </c>
      <c r="AU47" s="31"/>
      <c r="AV47" s="31"/>
      <c r="AW47" s="31"/>
      <c r="AX47" s="31"/>
      <c r="AY47" s="74"/>
    </row>
    <row r="48" spans="2:52">
      <c r="B48" s="38">
        <f t="shared" si="31"/>
        <v>70</v>
      </c>
      <c r="C48" s="160">
        <f t="shared" si="35"/>
        <v>71</v>
      </c>
      <c r="D48" s="141">
        <v>253</v>
      </c>
      <c r="E48" s="146">
        <f t="shared" si="29"/>
        <v>1.56</v>
      </c>
      <c r="F48" s="40">
        <f t="shared" si="40"/>
        <v>394.68</v>
      </c>
      <c r="G48" s="49">
        <f t="shared" si="41"/>
        <v>-15.600000000000023</v>
      </c>
      <c r="I48" s="53">
        <v>43</v>
      </c>
      <c r="J48" s="31">
        <f t="shared" si="22"/>
        <v>5</v>
      </c>
      <c r="K48" s="31">
        <f t="shared" si="23"/>
        <v>1.910565629709926</v>
      </c>
      <c r="L48" s="31">
        <f t="shared" si="24"/>
        <v>45</v>
      </c>
      <c r="M48" s="31">
        <f t="shared" si="25"/>
        <v>0</v>
      </c>
      <c r="N48" s="31">
        <f t="shared" si="0"/>
        <v>0</v>
      </c>
      <c r="O48" s="32">
        <f t="shared" si="1"/>
        <v>177.03590180507811</v>
      </c>
      <c r="P48" s="53">
        <v>43</v>
      </c>
      <c r="Q48" s="31">
        <f t="shared" si="15"/>
        <v>15.990000000000002</v>
      </c>
      <c r="R48" s="31">
        <f t="shared" si="26"/>
        <v>287.81999999999988</v>
      </c>
      <c r="S48" s="31">
        <f t="shared" si="27"/>
        <v>115.12799999999996</v>
      </c>
      <c r="T48" s="31">
        <f t="shared" si="2"/>
        <v>30.535958821349972</v>
      </c>
      <c r="U48" s="31">
        <f t="shared" si="16"/>
        <v>58.220322218117829</v>
      </c>
      <c r="V48" s="31">
        <f t="shared" si="3"/>
        <v>10</v>
      </c>
      <c r="W48" s="31">
        <v>0</v>
      </c>
      <c r="X48" s="31">
        <f t="shared" si="4"/>
        <v>503.8392430802831</v>
      </c>
      <c r="Y48" s="36">
        <f t="shared" si="5"/>
        <v>326.80334127520496</v>
      </c>
      <c r="AA48" s="69">
        <v>43</v>
      </c>
      <c r="AB48" s="31">
        <f t="shared" si="6"/>
        <v>0</v>
      </c>
      <c r="AC48" s="212">
        <f t="shared" si="7"/>
        <v>0</v>
      </c>
      <c r="AD48" s="99">
        <f t="shared" si="8"/>
        <v>0</v>
      </c>
      <c r="AE48" s="99">
        <f t="shared" si="9"/>
        <v>0</v>
      </c>
      <c r="AF48" s="197">
        <f t="shared" si="36"/>
        <v>15.134118161519011</v>
      </c>
      <c r="AG48" s="197">
        <f t="shared" si="37"/>
        <v>0</v>
      </c>
      <c r="AH48" s="197">
        <f t="shared" si="38"/>
        <v>0</v>
      </c>
      <c r="AI48" s="202">
        <f t="shared" si="34"/>
        <v>15.134118161519011</v>
      </c>
      <c r="AK48" s="69">
        <v>43</v>
      </c>
      <c r="AL48" s="31">
        <f t="shared" si="10"/>
        <v>0</v>
      </c>
      <c r="AM48" s="31">
        <f t="shared" si="11"/>
        <v>0</v>
      </c>
      <c r="AN48" s="31">
        <f t="shared" si="12"/>
        <v>0</v>
      </c>
      <c r="AO48" s="31">
        <f t="shared" si="13"/>
        <v>0</v>
      </c>
      <c r="AP48" s="31">
        <f t="shared" si="14"/>
        <v>0</v>
      </c>
      <c r="AQ48" s="197">
        <f t="shared" si="39"/>
        <v>0</v>
      </c>
      <c r="AR48" s="197">
        <f t="shared" si="39"/>
        <v>0</v>
      </c>
      <c r="AS48" s="197">
        <f t="shared" si="39"/>
        <v>0</v>
      </c>
      <c r="AT48" s="197">
        <f t="shared" si="39"/>
        <v>0</v>
      </c>
      <c r="AU48" s="31"/>
      <c r="AV48" s="31"/>
      <c r="AW48" s="31"/>
      <c r="AX48" s="31"/>
      <c r="AY48" s="74"/>
    </row>
    <row r="49" spans="2:51">
      <c r="B49" s="38">
        <f t="shared" si="31"/>
        <v>71</v>
      </c>
      <c r="C49" s="160">
        <f t="shared" si="35"/>
        <v>75</v>
      </c>
      <c r="D49" s="141">
        <f>D50+9</f>
        <v>270</v>
      </c>
      <c r="E49" s="146">
        <f t="shared" si="29"/>
        <v>1.56</v>
      </c>
      <c r="F49" s="40">
        <f t="shared" si="40"/>
        <v>421.2</v>
      </c>
      <c r="G49" s="49">
        <f t="shared" si="41"/>
        <v>6.6299999999999955</v>
      </c>
      <c r="I49" s="53">
        <v>44</v>
      </c>
      <c r="J49" s="31">
        <f t="shared" si="22"/>
        <v>5</v>
      </c>
      <c r="K49" s="31">
        <f t="shared" si="23"/>
        <v>1.910565629709926</v>
      </c>
      <c r="L49" s="31">
        <f t="shared" si="24"/>
        <v>45</v>
      </c>
      <c r="M49" s="31">
        <f t="shared" si="25"/>
        <v>0</v>
      </c>
      <c r="N49" s="31">
        <f t="shared" si="0"/>
        <v>0</v>
      </c>
      <c r="O49" s="32">
        <f t="shared" si="1"/>
        <v>177.03590180507811</v>
      </c>
      <c r="P49" s="53">
        <v>44</v>
      </c>
      <c r="Q49" s="31">
        <f t="shared" si="15"/>
        <v>15.990000000000002</v>
      </c>
      <c r="R49" s="31">
        <f t="shared" si="26"/>
        <v>303.80999999999989</v>
      </c>
      <c r="S49" s="31">
        <f t="shared" si="27"/>
        <v>121.52399999999996</v>
      </c>
      <c r="T49" s="31">
        <f t="shared" si="2"/>
        <v>32.030185774775781</v>
      </c>
      <c r="U49" s="31">
        <f t="shared" si="16"/>
        <v>58.424673292219296</v>
      </c>
      <c r="V49" s="31">
        <f t="shared" si="3"/>
        <v>10</v>
      </c>
      <c r="W49" s="31">
        <v>0</v>
      </c>
      <c r="X49" s="31">
        <f t="shared" si="4"/>
        <v>518.33067562920519</v>
      </c>
      <c r="Y49" s="36">
        <f t="shared" si="5"/>
        <v>341.29477382412711</v>
      </c>
      <c r="AA49" s="69">
        <v>44</v>
      </c>
      <c r="AB49" s="31">
        <f t="shared" si="6"/>
        <v>0</v>
      </c>
      <c r="AC49" s="212">
        <f t="shared" si="7"/>
        <v>0</v>
      </c>
      <c r="AD49" s="99">
        <f t="shared" si="8"/>
        <v>0</v>
      </c>
      <c r="AE49" s="99">
        <f t="shared" si="9"/>
        <v>0</v>
      </c>
      <c r="AF49" s="197">
        <f t="shared" si="36"/>
        <v>14.837347335272225</v>
      </c>
      <c r="AG49" s="197">
        <f t="shared" si="37"/>
        <v>0</v>
      </c>
      <c r="AH49" s="197">
        <f t="shared" si="38"/>
        <v>0</v>
      </c>
      <c r="AI49" s="202">
        <f t="shared" si="34"/>
        <v>14.837347335272225</v>
      </c>
      <c r="AK49" s="69">
        <v>44</v>
      </c>
      <c r="AL49" s="31">
        <f t="shared" si="10"/>
        <v>0</v>
      </c>
      <c r="AM49" s="31">
        <f t="shared" si="11"/>
        <v>0</v>
      </c>
      <c r="AN49" s="31">
        <f t="shared" si="12"/>
        <v>0</v>
      </c>
      <c r="AO49" s="31">
        <f t="shared" si="13"/>
        <v>0</v>
      </c>
      <c r="AP49" s="31">
        <f t="shared" si="14"/>
        <v>0</v>
      </c>
      <c r="AQ49" s="197">
        <f t="shared" si="39"/>
        <v>0</v>
      </c>
      <c r="AR49" s="197">
        <f t="shared" si="39"/>
        <v>0</v>
      </c>
      <c r="AS49" s="197">
        <f t="shared" si="39"/>
        <v>0</v>
      </c>
      <c r="AT49" s="197">
        <f t="shared" si="39"/>
        <v>0</v>
      </c>
      <c r="AU49" s="31"/>
      <c r="AV49" s="31"/>
      <c r="AW49" s="31"/>
      <c r="AX49" s="31"/>
      <c r="AY49" s="74"/>
    </row>
    <row r="50" spans="2:51">
      <c r="B50" s="38">
        <f t="shared" si="31"/>
        <v>75</v>
      </c>
      <c r="C50" s="160">
        <f t="shared" si="35"/>
        <v>76</v>
      </c>
      <c r="D50" s="141">
        <v>261</v>
      </c>
      <c r="E50" s="146">
        <f t="shared" si="29"/>
        <v>1.56</v>
      </c>
      <c r="F50" s="40">
        <f t="shared" si="40"/>
        <v>407.16</v>
      </c>
      <c r="G50" s="49">
        <f t="shared" si="41"/>
        <v>-14.039999999999964</v>
      </c>
      <c r="I50" s="53">
        <v>45</v>
      </c>
      <c r="J50" s="31">
        <f t="shared" si="22"/>
        <v>5</v>
      </c>
      <c r="K50" s="31">
        <f t="shared" si="23"/>
        <v>1.910565629709926</v>
      </c>
      <c r="L50" s="31">
        <f t="shared" si="24"/>
        <v>45</v>
      </c>
      <c r="M50" s="31">
        <f t="shared" si="25"/>
        <v>0</v>
      </c>
      <c r="N50" s="31">
        <f t="shared" si="0"/>
        <v>0</v>
      </c>
      <c r="O50" s="32">
        <f t="shared" si="1"/>
        <v>177.03590180507811</v>
      </c>
      <c r="P50" s="53">
        <v>45</v>
      </c>
      <c r="Q50" s="31">
        <f t="shared" si="15"/>
        <v>15.990000000000002</v>
      </c>
      <c r="R50" s="31">
        <f t="shared" si="26"/>
        <v>319.7999999999999</v>
      </c>
      <c r="S50" s="31">
        <f t="shared" si="27"/>
        <v>127.91999999999996</v>
      </c>
      <c r="T50" s="31">
        <f t="shared" si="2"/>
        <v>33.515282155238225</v>
      </c>
      <c r="U50" s="31">
        <f t="shared" si="16"/>
        <v>58.625479332045664</v>
      </c>
      <c r="V50" s="31">
        <f t="shared" si="3"/>
        <v>10</v>
      </c>
      <c r="W50" s="31">
        <v>0</v>
      </c>
      <c r="X50" s="31">
        <f t="shared" si="4"/>
        <v>532.7932073045406</v>
      </c>
      <c r="Y50" s="36">
        <f t="shared" si="5"/>
        <v>355.75730549946252</v>
      </c>
      <c r="AA50" s="69">
        <v>45</v>
      </c>
      <c r="AB50" s="31">
        <f t="shared" si="6"/>
        <v>22</v>
      </c>
      <c r="AC50" s="212">
        <f t="shared" si="7"/>
        <v>0.4</v>
      </c>
      <c r="AD50" s="99">
        <f t="shared" si="8"/>
        <v>0</v>
      </c>
      <c r="AE50" s="99">
        <f t="shared" si="9"/>
        <v>0</v>
      </c>
      <c r="AF50" s="197">
        <f t="shared" si="36"/>
        <v>20.616754952007145</v>
      </c>
      <c r="AG50" s="197">
        <f t="shared" si="37"/>
        <v>0</v>
      </c>
      <c r="AH50" s="197">
        <f t="shared" si="38"/>
        <v>0</v>
      </c>
      <c r="AI50" s="202">
        <f t="shared" si="34"/>
        <v>20.616754952007145</v>
      </c>
      <c r="AK50" s="69">
        <v>45</v>
      </c>
      <c r="AL50" s="31">
        <f t="shared" si="10"/>
        <v>22</v>
      </c>
      <c r="AM50" s="31">
        <f t="shared" si="11"/>
        <v>0.8</v>
      </c>
      <c r="AN50" s="31">
        <f t="shared" si="12"/>
        <v>0</v>
      </c>
      <c r="AO50" s="31">
        <f t="shared" si="13"/>
        <v>0</v>
      </c>
      <c r="AP50" s="31">
        <f t="shared" si="14"/>
        <v>0.19999999999999996</v>
      </c>
      <c r="AQ50" s="197">
        <f t="shared" si="39"/>
        <v>17.600000000000001</v>
      </c>
      <c r="AR50" s="197">
        <f t="shared" si="39"/>
        <v>0</v>
      </c>
      <c r="AS50" s="197">
        <f t="shared" si="39"/>
        <v>0</v>
      </c>
      <c r="AT50" s="197">
        <f t="shared" si="39"/>
        <v>4.3999999999999986</v>
      </c>
      <c r="AU50" s="31"/>
      <c r="AV50" s="31"/>
      <c r="AW50" s="31"/>
      <c r="AX50" s="31"/>
      <c r="AY50" s="74"/>
    </row>
    <row r="51" spans="2:51">
      <c r="B51" s="38">
        <f t="shared" si="31"/>
        <v>76</v>
      </c>
      <c r="C51" s="160">
        <f t="shared" si="35"/>
        <v>80</v>
      </c>
      <c r="D51" s="141">
        <f>D52+8</f>
        <v>275</v>
      </c>
      <c r="E51" s="146">
        <f t="shared" si="29"/>
        <v>1.56</v>
      </c>
      <c r="F51" s="40">
        <f t="shared" si="40"/>
        <v>429</v>
      </c>
      <c r="G51" s="49">
        <f t="shared" si="41"/>
        <v>5.4599999999999937</v>
      </c>
      <c r="I51" s="53">
        <v>46</v>
      </c>
      <c r="J51" s="31">
        <f t="shared" si="22"/>
        <v>5</v>
      </c>
      <c r="K51" s="31">
        <f t="shared" si="23"/>
        <v>1.910565629709926</v>
      </c>
      <c r="L51" s="31">
        <f t="shared" si="24"/>
        <v>45</v>
      </c>
      <c r="M51" s="31">
        <f t="shared" si="25"/>
        <v>0</v>
      </c>
      <c r="N51" s="31">
        <f t="shared" si="0"/>
        <v>0</v>
      </c>
      <c r="O51" s="32">
        <f t="shared" si="1"/>
        <v>177.03590180507811</v>
      </c>
      <c r="P51" s="53">
        <v>46</v>
      </c>
      <c r="Q51" s="31">
        <f t="shared" si="15"/>
        <v>-34.319999999999993</v>
      </c>
      <c r="R51" s="31">
        <f t="shared" si="26"/>
        <v>285.4799999999999</v>
      </c>
      <c r="S51" s="31">
        <f t="shared" si="27"/>
        <v>114.19199999999996</v>
      </c>
      <c r="T51" s="31">
        <f t="shared" si="2"/>
        <v>30.316492326242802</v>
      </c>
      <c r="U51" s="31">
        <f t="shared" si="16"/>
        <v>58.82280183601609</v>
      </c>
      <c r="V51" s="31">
        <f t="shared" si="3"/>
        <v>10</v>
      </c>
      <c r="W51" s="31">
        <v>0</v>
      </c>
      <c r="X51" s="31">
        <f t="shared" si="4"/>
        <v>504.03589753359842</v>
      </c>
      <c r="Y51" s="36">
        <f t="shared" si="5"/>
        <v>326.99999572852028</v>
      </c>
      <c r="AA51" s="69">
        <v>46</v>
      </c>
      <c r="AB51" s="31">
        <f t="shared" si="6"/>
        <v>0</v>
      </c>
      <c r="AC51" s="212">
        <f t="shared" si="7"/>
        <v>0</v>
      </c>
      <c r="AD51" s="99">
        <f t="shared" si="8"/>
        <v>0</v>
      </c>
      <c r="AE51" s="99">
        <f t="shared" si="9"/>
        <v>0</v>
      </c>
      <c r="AF51" s="197">
        <f t="shared" si="36"/>
        <v>20.212472962377131</v>
      </c>
      <c r="AG51" s="197">
        <f t="shared" si="37"/>
        <v>0</v>
      </c>
      <c r="AH51" s="197">
        <f t="shared" si="38"/>
        <v>0</v>
      </c>
      <c r="AI51" s="202">
        <f t="shared" si="34"/>
        <v>20.212472962377131</v>
      </c>
      <c r="AK51" s="69">
        <v>46</v>
      </c>
      <c r="AL51" s="31">
        <f t="shared" si="10"/>
        <v>0</v>
      </c>
      <c r="AM51" s="31">
        <f t="shared" si="11"/>
        <v>0</v>
      </c>
      <c r="AN51" s="31">
        <f t="shared" si="12"/>
        <v>0</v>
      </c>
      <c r="AO51" s="31">
        <f t="shared" si="13"/>
        <v>0</v>
      </c>
      <c r="AP51" s="31">
        <f t="shared" si="14"/>
        <v>0</v>
      </c>
      <c r="AQ51" s="197">
        <f t="shared" si="39"/>
        <v>0</v>
      </c>
      <c r="AR51" s="197">
        <f t="shared" si="39"/>
        <v>0</v>
      </c>
      <c r="AS51" s="197">
        <f t="shared" si="39"/>
        <v>0</v>
      </c>
      <c r="AT51" s="197">
        <f t="shared" si="39"/>
        <v>0</v>
      </c>
      <c r="AU51" s="31"/>
      <c r="AV51" s="31"/>
      <c r="AW51" s="31"/>
      <c r="AX51" s="31"/>
      <c r="AY51" s="74"/>
    </row>
    <row r="52" spans="2:51">
      <c r="B52" s="38">
        <f t="shared" si="31"/>
        <v>80</v>
      </c>
      <c r="C52" s="160">
        <f t="shared" si="35"/>
        <v>81</v>
      </c>
      <c r="D52" s="141">
        <v>267</v>
      </c>
      <c r="E52" s="146">
        <f t="shared" si="29"/>
        <v>1.56</v>
      </c>
      <c r="F52" s="40">
        <f t="shared" si="40"/>
        <v>416.52000000000004</v>
      </c>
      <c r="G52" s="49">
        <f t="shared" si="41"/>
        <v>-12.479999999999961</v>
      </c>
      <c r="I52" s="53">
        <v>47</v>
      </c>
      <c r="J52" s="31">
        <f t="shared" si="22"/>
        <v>5</v>
      </c>
      <c r="K52" s="31">
        <f t="shared" si="23"/>
        <v>1.910565629709926</v>
      </c>
      <c r="L52" s="31">
        <f t="shared" si="24"/>
        <v>45</v>
      </c>
      <c r="M52" s="31">
        <f t="shared" si="25"/>
        <v>0</v>
      </c>
      <c r="N52" s="31">
        <f t="shared" si="0"/>
        <v>0</v>
      </c>
      <c r="O52" s="32">
        <f t="shared" si="1"/>
        <v>177.03590180507811</v>
      </c>
      <c r="P52" s="53">
        <v>47</v>
      </c>
      <c r="Q52" s="31">
        <f t="shared" si="15"/>
        <v>14.039999999999992</v>
      </c>
      <c r="R52" s="31">
        <f t="shared" si="26"/>
        <v>299.51999999999987</v>
      </c>
      <c r="S52" s="31">
        <f t="shared" si="27"/>
        <v>119.80799999999995</v>
      </c>
      <c r="T52" s="31">
        <f t="shared" si="2"/>
        <v>31.630214274643535</v>
      </c>
      <c r="U52" s="31">
        <f t="shared" si="16"/>
        <v>59.016701235689659</v>
      </c>
      <c r="V52" s="31">
        <f t="shared" si="3"/>
        <v>10</v>
      </c>
      <c r="W52" s="31">
        <v>0</v>
      </c>
      <c r="X52" s="31">
        <f t="shared" si="4"/>
        <v>516.81612772586607</v>
      </c>
      <c r="Y52" s="36">
        <f t="shared" si="5"/>
        <v>339.78022592078798</v>
      </c>
      <c r="AA52" s="69">
        <v>47</v>
      </c>
      <c r="AB52" s="31">
        <f t="shared" si="6"/>
        <v>0</v>
      </c>
      <c r="AC52" s="212">
        <f t="shared" si="7"/>
        <v>0</v>
      </c>
      <c r="AD52" s="99">
        <f t="shared" si="8"/>
        <v>0</v>
      </c>
      <c r="AE52" s="99">
        <f t="shared" si="9"/>
        <v>0</v>
      </c>
      <c r="AF52" s="197">
        <f t="shared" si="36"/>
        <v>19.816118695976094</v>
      </c>
      <c r="AG52" s="197">
        <f t="shared" si="37"/>
        <v>0</v>
      </c>
      <c r="AH52" s="197">
        <f t="shared" si="38"/>
        <v>0</v>
      </c>
      <c r="AI52" s="202">
        <f t="shared" si="34"/>
        <v>19.816118695976094</v>
      </c>
      <c r="AK52" s="69">
        <v>47</v>
      </c>
      <c r="AL52" s="31">
        <f t="shared" si="10"/>
        <v>0</v>
      </c>
      <c r="AM52" s="31">
        <f t="shared" si="11"/>
        <v>0</v>
      </c>
      <c r="AN52" s="31">
        <f t="shared" si="12"/>
        <v>0</v>
      </c>
      <c r="AO52" s="31">
        <f t="shared" si="13"/>
        <v>0</v>
      </c>
      <c r="AP52" s="31">
        <f t="shared" si="14"/>
        <v>0</v>
      </c>
      <c r="AQ52" s="197">
        <f t="shared" si="39"/>
        <v>0</v>
      </c>
      <c r="AR52" s="197">
        <f t="shared" si="39"/>
        <v>0</v>
      </c>
      <c r="AS52" s="197">
        <f t="shared" si="39"/>
        <v>0</v>
      </c>
      <c r="AT52" s="197">
        <f t="shared" si="39"/>
        <v>0</v>
      </c>
      <c r="AU52" s="31"/>
      <c r="AV52" s="31"/>
      <c r="AW52" s="31"/>
      <c r="AX52" s="31"/>
      <c r="AY52" s="74"/>
    </row>
    <row r="53" spans="2:51">
      <c r="B53" s="38">
        <f t="shared" ref="B53:B78" si="42">C52</f>
        <v>81</v>
      </c>
      <c r="C53" s="160">
        <f t="shared" ref="C53:C78" si="43">C51+5</f>
        <v>85</v>
      </c>
      <c r="D53" s="141">
        <f>D54+31</f>
        <v>451</v>
      </c>
      <c r="E53" s="146">
        <f t="shared" si="29"/>
        <v>1.56</v>
      </c>
      <c r="F53" s="40">
        <f t="shared" si="40"/>
        <v>703.56000000000006</v>
      </c>
      <c r="G53" s="49">
        <f t="shared" si="41"/>
        <v>71.760000000000005</v>
      </c>
      <c r="I53" s="53">
        <v>48</v>
      </c>
      <c r="J53" s="31">
        <f t="shared" si="22"/>
        <v>5</v>
      </c>
      <c r="K53" s="31">
        <f t="shared" si="23"/>
        <v>1.910565629709926</v>
      </c>
      <c r="L53" s="31">
        <f t="shared" si="24"/>
        <v>45</v>
      </c>
      <c r="M53" s="31">
        <f t="shared" si="25"/>
        <v>0</v>
      </c>
      <c r="N53" s="31">
        <f t="shared" si="0"/>
        <v>0</v>
      </c>
      <c r="O53" s="32">
        <f t="shared" si="1"/>
        <v>177.03590180507811</v>
      </c>
      <c r="P53" s="53">
        <v>48</v>
      </c>
      <c r="Q53" s="31">
        <f t="shared" si="15"/>
        <v>14.039999999999992</v>
      </c>
      <c r="R53" s="31">
        <f t="shared" si="26"/>
        <v>313.55999999999983</v>
      </c>
      <c r="S53" s="31">
        <f t="shared" si="27"/>
        <v>125.42399999999994</v>
      </c>
      <c r="T53" s="31">
        <f t="shared" si="2"/>
        <v>32.936784982132835</v>
      </c>
      <c r="U53" s="31">
        <f t="shared" si="16"/>
        <v>59.207236914273011</v>
      </c>
      <c r="V53" s="31">
        <f t="shared" si="3"/>
        <v>10</v>
      </c>
      <c r="W53" s="31">
        <v>0</v>
      </c>
      <c r="X53" s="31">
        <f t="shared" si="4"/>
        <v>529.57156919621559</v>
      </c>
      <c r="Y53" s="36">
        <f t="shared" si="5"/>
        <v>352.53566739113751</v>
      </c>
      <c r="AA53" s="69">
        <v>48</v>
      </c>
      <c r="AB53" s="31">
        <f t="shared" si="6"/>
        <v>0</v>
      </c>
      <c r="AC53" s="212">
        <f t="shared" si="7"/>
        <v>0</v>
      </c>
      <c r="AD53" s="99">
        <f t="shared" si="8"/>
        <v>0</v>
      </c>
      <c r="AE53" s="99">
        <f t="shared" si="9"/>
        <v>0</v>
      </c>
      <c r="AF53" s="197">
        <f t="shared" si="36"/>
        <v>19.427536694986951</v>
      </c>
      <c r="AG53" s="197">
        <f t="shared" si="37"/>
        <v>0</v>
      </c>
      <c r="AH53" s="197">
        <f t="shared" si="38"/>
        <v>0</v>
      </c>
      <c r="AI53" s="202">
        <f t="shared" si="34"/>
        <v>19.427536694986951</v>
      </c>
      <c r="AK53" s="69">
        <v>48</v>
      </c>
      <c r="AL53" s="31">
        <f t="shared" si="10"/>
        <v>0</v>
      </c>
      <c r="AM53" s="31">
        <f t="shared" si="11"/>
        <v>0</v>
      </c>
      <c r="AN53" s="31">
        <f t="shared" si="12"/>
        <v>0</v>
      </c>
      <c r="AO53" s="31">
        <f t="shared" si="13"/>
        <v>0</v>
      </c>
      <c r="AP53" s="31">
        <f t="shared" si="14"/>
        <v>0</v>
      </c>
      <c r="AQ53" s="197">
        <f t="shared" si="39"/>
        <v>0</v>
      </c>
      <c r="AR53" s="197">
        <f t="shared" si="39"/>
        <v>0</v>
      </c>
      <c r="AS53" s="197">
        <f t="shared" si="39"/>
        <v>0</v>
      </c>
      <c r="AT53" s="197">
        <f t="shared" si="39"/>
        <v>0</v>
      </c>
      <c r="AU53" s="31"/>
      <c r="AV53" s="31"/>
      <c r="AW53" s="31"/>
      <c r="AX53" s="31"/>
      <c r="AY53" s="74"/>
    </row>
    <row r="54" spans="2:51">
      <c r="B54" s="38">
        <f t="shared" si="42"/>
        <v>85</v>
      </c>
      <c r="C54" s="160">
        <f t="shared" si="43"/>
        <v>86</v>
      </c>
      <c r="D54" s="141">
        <v>420</v>
      </c>
      <c r="E54" s="146">
        <f t="shared" si="29"/>
        <v>1.56</v>
      </c>
      <c r="F54" s="40">
        <f t="shared" si="40"/>
        <v>655.20000000000005</v>
      </c>
      <c r="G54" s="49">
        <f t="shared" si="41"/>
        <v>-48.360000000000014</v>
      </c>
      <c r="I54" s="53">
        <v>49</v>
      </c>
      <c r="J54" s="31">
        <f t="shared" si="22"/>
        <v>5</v>
      </c>
      <c r="K54" s="31">
        <f t="shared" si="23"/>
        <v>1.910565629709926</v>
      </c>
      <c r="L54" s="31">
        <f t="shared" si="24"/>
        <v>45</v>
      </c>
      <c r="M54" s="31">
        <f t="shared" si="25"/>
        <v>0</v>
      </c>
      <c r="N54" s="31">
        <f t="shared" si="0"/>
        <v>0</v>
      </c>
      <c r="O54" s="32">
        <f t="shared" si="1"/>
        <v>177.03590180507811</v>
      </c>
      <c r="P54" s="53">
        <v>49</v>
      </c>
      <c r="Q54" s="31">
        <f t="shared" si="15"/>
        <v>14.039999999999992</v>
      </c>
      <c r="R54" s="31">
        <f t="shared" si="26"/>
        <v>327.5999999999998</v>
      </c>
      <c r="S54" s="31">
        <f t="shared" si="27"/>
        <v>131.03999999999994</v>
      </c>
      <c r="T54" s="31">
        <f t="shared" si="2"/>
        <v>34.236561238949889</v>
      </c>
      <c r="U54" s="31">
        <f t="shared" si="16"/>
        <v>59.394467224806895</v>
      </c>
      <c r="V54" s="31">
        <f t="shared" si="3"/>
        <v>10</v>
      </c>
      <c r="W54" s="31">
        <v>0</v>
      </c>
      <c r="X54" s="31">
        <f t="shared" si="4"/>
        <v>542.30305731546287</v>
      </c>
      <c r="Y54" s="36">
        <f t="shared" si="5"/>
        <v>365.26715551038478</v>
      </c>
      <c r="AA54" s="69">
        <v>49</v>
      </c>
      <c r="AB54" s="31">
        <f t="shared" si="6"/>
        <v>0</v>
      </c>
      <c r="AC54" s="212">
        <f t="shared" si="7"/>
        <v>0</v>
      </c>
      <c r="AD54" s="99">
        <f t="shared" si="8"/>
        <v>0</v>
      </c>
      <c r="AE54" s="99">
        <f t="shared" si="9"/>
        <v>0</v>
      </c>
      <c r="AF54" s="197">
        <f t="shared" si="36"/>
        <v>19.046574550025589</v>
      </c>
      <c r="AG54" s="197">
        <f t="shared" si="37"/>
        <v>0</v>
      </c>
      <c r="AH54" s="197">
        <f t="shared" si="38"/>
        <v>0</v>
      </c>
      <c r="AI54" s="202">
        <f t="shared" si="34"/>
        <v>19.046574550025589</v>
      </c>
      <c r="AK54" s="69">
        <v>49</v>
      </c>
      <c r="AL54" s="31">
        <f t="shared" si="10"/>
        <v>0</v>
      </c>
      <c r="AM54" s="31">
        <f t="shared" si="11"/>
        <v>0</v>
      </c>
      <c r="AN54" s="31">
        <f t="shared" si="12"/>
        <v>0</v>
      </c>
      <c r="AO54" s="31">
        <f t="shared" si="13"/>
        <v>0</v>
      </c>
      <c r="AP54" s="31">
        <f t="shared" si="14"/>
        <v>0</v>
      </c>
      <c r="AQ54" s="197">
        <f t="shared" si="39"/>
        <v>0</v>
      </c>
      <c r="AR54" s="197">
        <f t="shared" si="39"/>
        <v>0</v>
      </c>
      <c r="AS54" s="197">
        <f t="shared" si="39"/>
        <v>0</v>
      </c>
      <c r="AT54" s="197">
        <f t="shared" si="39"/>
        <v>0</v>
      </c>
      <c r="AU54" s="31"/>
      <c r="AV54" s="31"/>
      <c r="AW54" s="31"/>
      <c r="AX54" s="31"/>
      <c r="AY54" s="74"/>
    </row>
    <row r="55" spans="2:51">
      <c r="B55" s="38">
        <f t="shared" si="42"/>
        <v>86</v>
      </c>
      <c r="C55" s="160">
        <f t="shared" si="43"/>
        <v>90</v>
      </c>
      <c r="D55" s="141">
        <f>D56+30</f>
        <v>463</v>
      </c>
      <c r="E55" s="146">
        <f t="shared" si="29"/>
        <v>1.56</v>
      </c>
      <c r="F55" s="40">
        <f t="shared" ref="F55:F78" si="44">D55*E55</f>
        <v>722.28</v>
      </c>
      <c r="G55" s="49">
        <f t="shared" ref="G55:G78" si="45">(F55-F54)/(C55-B55)</f>
        <v>16.769999999999982</v>
      </c>
      <c r="I55" s="53">
        <v>50</v>
      </c>
      <c r="J55" s="31">
        <f t="shared" si="22"/>
        <v>5</v>
      </c>
      <c r="K55" s="31">
        <f t="shared" si="23"/>
        <v>1.910565629709926</v>
      </c>
      <c r="L55" s="31">
        <f t="shared" si="24"/>
        <v>45</v>
      </c>
      <c r="M55" s="31">
        <f t="shared" si="25"/>
        <v>0</v>
      </c>
      <c r="N55" s="31">
        <f t="shared" si="0"/>
        <v>0</v>
      </c>
      <c r="O55" s="32">
        <f t="shared" si="1"/>
        <v>177.03590180507811</v>
      </c>
      <c r="P55" s="53">
        <v>50</v>
      </c>
      <c r="Q55" s="31">
        <f t="shared" si="15"/>
        <v>14.039999999999992</v>
      </c>
      <c r="R55" s="31">
        <f t="shared" si="26"/>
        <v>341.63999999999976</v>
      </c>
      <c r="S55" s="31">
        <f t="shared" si="27"/>
        <v>136.65599999999992</v>
      </c>
      <c r="T55" s="31">
        <f t="shared" si="2"/>
        <v>35.52986752364091</v>
      </c>
      <c r="U55" s="31">
        <f t="shared" si="16"/>
        <v>59.578449508037295</v>
      </c>
      <c r="V55" s="31">
        <f t="shared" si="3"/>
        <v>10</v>
      </c>
      <c r="W55" s="31">
        <v>0</v>
      </c>
      <c r="X55" s="31">
        <f t="shared" si="4"/>
        <v>555.01136746647796</v>
      </c>
      <c r="Y55" s="36">
        <f t="shared" si="5"/>
        <v>377.97546566139988</v>
      </c>
      <c r="AA55" s="69">
        <v>50</v>
      </c>
      <c r="AB55" s="31">
        <f t="shared" si="6"/>
        <v>17</v>
      </c>
      <c r="AC55" s="212">
        <f t="shared" si="7"/>
        <v>0.45</v>
      </c>
      <c r="AD55" s="99">
        <f t="shared" si="8"/>
        <v>0</v>
      </c>
      <c r="AE55" s="99">
        <f t="shared" si="9"/>
        <v>0</v>
      </c>
      <c r="AF55" s="197">
        <f t="shared" si="36"/>
        <v>23.950156244101446</v>
      </c>
      <c r="AG55" s="197">
        <f t="shared" si="37"/>
        <v>0</v>
      </c>
      <c r="AH55" s="197">
        <f t="shared" si="38"/>
        <v>0</v>
      </c>
      <c r="AI55" s="202">
        <f t="shared" si="34"/>
        <v>23.950156244101446</v>
      </c>
      <c r="AK55" s="69">
        <v>50</v>
      </c>
      <c r="AL55" s="31">
        <f t="shared" si="10"/>
        <v>17</v>
      </c>
      <c r="AM55" s="31">
        <f t="shared" si="11"/>
        <v>0.9</v>
      </c>
      <c r="AN55" s="31">
        <f t="shared" si="12"/>
        <v>0</v>
      </c>
      <c r="AO55" s="31">
        <f t="shared" si="13"/>
        <v>0</v>
      </c>
      <c r="AP55" s="31">
        <f t="shared" si="14"/>
        <v>9.9999999999999978E-2</v>
      </c>
      <c r="AQ55" s="197">
        <f t="shared" si="39"/>
        <v>15.3</v>
      </c>
      <c r="AR55" s="197">
        <f t="shared" si="39"/>
        <v>0</v>
      </c>
      <c r="AS55" s="197">
        <f t="shared" si="39"/>
        <v>0</v>
      </c>
      <c r="AT55" s="197">
        <f t="shared" si="39"/>
        <v>1.6999999999999997</v>
      </c>
      <c r="AU55" s="31"/>
      <c r="AV55" s="31"/>
      <c r="AW55" s="31"/>
      <c r="AX55" s="31"/>
      <c r="AY55" s="74"/>
    </row>
    <row r="56" spans="2:51">
      <c r="B56" s="38">
        <f t="shared" si="42"/>
        <v>90</v>
      </c>
      <c r="C56" s="160">
        <f t="shared" si="43"/>
        <v>91</v>
      </c>
      <c r="D56" s="141">
        <v>433</v>
      </c>
      <c r="E56" s="146">
        <f t="shared" si="29"/>
        <v>1.56</v>
      </c>
      <c r="F56" s="40">
        <f t="shared" si="44"/>
        <v>675.48</v>
      </c>
      <c r="G56" s="49">
        <f t="shared" si="45"/>
        <v>-46.799999999999955</v>
      </c>
      <c r="I56" s="53">
        <v>51</v>
      </c>
      <c r="J56" s="31">
        <f t="shared" si="22"/>
        <v>0</v>
      </c>
      <c r="K56" s="31">
        <f t="shared" si="23"/>
        <v>0</v>
      </c>
      <c r="L56" s="31">
        <f t="shared" si="24"/>
        <v>0</v>
      </c>
      <c r="M56" s="31">
        <f t="shared" si="25"/>
        <v>0</v>
      </c>
      <c r="N56" s="31">
        <f t="shared" si="0"/>
        <v>0</v>
      </c>
      <c r="O56" s="32">
        <f t="shared" si="1"/>
        <v>0</v>
      </c>
      <c r="P56" s="53">
        <v>51</v>
      </c>
      <c r="Q56" s="31">
        <f t="shared" si="15"/>
        <v>0</v>
      </c>
      <c r="R56" s="31">
        <f t="shared" si="26"/>
        <v>0</v>
      </c>
      <c r="S56" s="31">
        <f t="shared" si="27"/>
        <v>0</v>
      </c>
      <c r="T56" s="31">
        <f t="shared" si="2"/>
        <v>0</v>
      </c>
      <c r="U56" s="31">
        <f t="shared" si="16"/>
        <v>0</v>
      </c>
      <c r="V56" s="31">
        <f t="shared" si="3"/>
        <v>0</v>
      </c>
      <c r="W56" s="31">
        <v>0</v>
      </c>
      <c r="X56" s="31">
        <f t="shared" si="4"/>
        <v>0</v>
      </c>
      <c r="Y56" s="36">
        <f t="shared" si="5"/>
        <v>0</v>
      </c>
      <c r="AA56" s="69">
        <v>51</v>
      </c>
      <c r="AB56" s="31">
        <f t="shared" si="6"/>
        <v>0</v>
      </c>
      <c r="AC56" s="212">
        <f t="shared" si="7"/>
        <v>0</v>
      </c>
      <c r="AD56" s="99">
        <f t="shared" si="8"/>
        <v>0</v>
      </c>
      <c r="AE56" s="99">
        <f t="shared" si="9"/>
        <v>0</v>
      </c>
      <c r="AF56" s="197">
        <f t="shared" si="36"/>
        <v>0</v>
      </c>
      <c r="AG56" s="197">
        <f t="shared" si="37"/>
        <v>0</v>
      </c>
      <c r="AH56" s="197">
        <f t="shared" si="38"/>
        <v>0</v>
      </c>
      <c r="AI56" s="202">
        <f t="shared" si="34"/>
        <v>0</v>
      </c>
      <c r="AK56" s="69">
        <v>51</v>
      </c>
      <c r="AL56" s="31">
        <f t="shared" si="10"/>
        <v>0</v>
      </c>
      <c r="AM56" s="31">
        <f t="shared" si="11"/>
        <v>0</v>
      </c>
      <c r="AN56" s="31">
        <f t="shared" si="12"/>
        <v>0</v>
      </c>
      <c r="AO56" s="31">
        <f t="shared" si="13"/>
        <v>0</v>
      </c>
      <c r="AP56" s="31">
        <f t="shared" si="14"/>
        <v>0</v>
      </c>
      <c r="AQ56" s="197">
        <f t="shared" si="39"/>
        <v>0</v>
      </c>
      <c r="AR56" s="197">
        <f t="shared" si="39"/>
        <v>0</v>
      </c>
      <c r="AS56" s="197">
        <f t="shared" si="39"/>
        <v>0</v>
      </c>
      <c r="AT56" s="197">
        <f t="shared" si="39"/>
        <v>0</v>
      </c>
      <c r="AU56" s="31"/>
      <c r="AV56" s="31"/>
      <c r="AW56" s="31"/>
      <c r="AX56" s="31"/>
      <c r="AY56" s="74"/>
    </row>
    <row r="57" spans="2:51">
      <c r="B57" s="38">
        <f t="shared" si="42"/>
        <v>91</v>
      </c>
      <c r="C57" s="160">
        <f t="shared" si="43"/>
        <v>95</v>
      </c>
      <c r="D57" s="141">
        <f>D58+29</f>
        <v>474</v>
      </c>
      <c r="E57" s="146">
        <f t="shared" si="29"/>
        <v>1.56</v>
      </c>
      <c r="F57" s="40">
        <f t="shared" si="44"/>
        <v>739.44</v>
      </c>
      <c r="G57" s="49">
        <f t="shared" si="45"/>
        <v>15.990000000000009</v>
      </c>
      <c r="I57" s="53">
        <v>52</v>
      </c>
      <c r="J57" s="31">
        <f t="shared" si="22"/>
        <v>0</v>
      </c>
      <c r="K57" s="31">
        <f t="shared" si="23"/>
        <v>0</v>
      </c>
      <c r="L57" s="31">
        <f t="shared" si="24"/>
        <v>0</v>
      </c>
      <c r="M57" s="31">
        <f t="shared" si="25"/>
        <v>0</v>
      </c>
      <c r="N57" s="31">
        <f t="shared" si="0"/>
        <v>0</v>
      </c>
      <c r="O57" s="32">
        <f t="shared" si="1"/>
        <v>0</v>
      </c>
      <c r="P57" s="53">
        <v>52</v>
      </c>
      <c r="Q57" s="31">
        <f t="shared" si="15"/>
        <v>0</v>
      </c>
      <c r="R57" s="31">
        <f t="shared" si="26"/>
        <v>0</v>
      </c>
      <c r="S57" s="31">
        <f t="shared" si="27"/>
        <v>0</v>
      </c>
      <c r="T57" s="31">
        <f t="shared" si="2"/>
        <v>0</v>
      </c>
      <c r="U57" s="31">
        <f t="shared" si="16"/>
        <v>0</v>
      </c>
      <c r="V57" s="31">
        <f t="shared" si="3"/>
        <v>0</v>
      </c>
      <c r="W57" s="31">
        <v>0</v>
      </c>
      <c r="X57" s="31">
        <f t="shared" si="4"/>
        <v>0</v>
      </c>
      <c r="Y57" s="36">
        <f t="shared" si="5"/>
        <v>0</v>
      </c>
      <c r="AA57" s="69">
        <v>52</v>
      </c>
      <c r="AB57" s="31">
        <f t="shared" si="6"/>
        <v>0</v>
      </c>
      <c r="AC57" s="212">
        <f t="shared" si="7"/>
        <v>0</v>
      </c>
      <c r="AD57" s="99">
        <f t="shared" si="8"/>
        <v>0</v>
      </c>
      <c r="AE57" s="99">
        <f t="shared" si="9"/>
        <v>0</v>
      </c>
      <c r="AF57" s="197">
        <f t="shared" si="36"/>
        <v>0</v>
      </c>
      <c r="AG57" s="197">
        <f t="shared" si="37"/>
        <v>0</v>
      </c>
      <c r="AH57" s="197">
        <f t="shared" si="38"/>
        <v>0</v>
      </c>
      <c r="AI57" s="202">
        <f t="shared" si="34"/>
        <v>0</v>
      </c>
      <c r="AK57" s="69">
        <v>52</v>
      </c>
      <c r="AL57" s="31">
        <f t="shared" si="10"/>
        <v>0</v>
      </c>
      <c r="AM57" s="31">
        <f t="shared" si="11"/>
        <v>0</v>
      </c>
      <c r="AN57" s="31">
        <f t="shared" si="12"/>
        <v>0</v>
      </c>
      <c r="AO57" s="31">
        <f t="shared" si="13"/>
        <v>0</v>
      </c>
      <c r="AP57" s="31">
        <f t="shared" si="14"/>
        <v>0</v>
      </c>
      <c r="AQ57" s="197">
        <f t="shared" si="39"/>
        <v>0</v>
      </c>
      <c r="AR57" s="197">
        <f t="shared" si="39"/>
        <v>0</v>
      </c>
      <c r="AS57" s="197">
        <f t="shared" si="39"/>
        <v>0</v>
      </c>
      <c r="AT57" s="197">
        <f t="shared" si="39"/>
        <v>0</v>
      </c>
      <c r="AU57" s="31"/>
      <c r="AV57" s="31"/>
      <c r="AW57" s="31"/>
      <c r="AX57" s="31"/>
      <c r="AY57" s="74"/>
    </row>
    <row r="58" spans="2:51">
      <c r="B58" s="38">
        <f t="shared" si="42"/>
        <v>95</v>
      </c>
      <c r="C58" s="160">
        <f t="shared" si="43"/>
        <v>96</v>
      </c>
      <c r="D58" s="141">
        <v>445</v>
      </c>
      <c r="E58" s="146">
        <f t="shared" si="29"/>
        <v>1.56</v>
      </c>
      <c r="F58" s="40">
        <f t="shared" si="44"/>
        <v>694.2</v>
      </c>
      <c r="G58" s="49">
        <f t="shared" si="45"/>
        <v>-45.240000000000009</v>
      </c>
      <c r="I58" s="53">
        <v>53</v>
      </c>
      <c r="J58" s="31">
        <f t="shared" si="22"/>
        <v>0</v>
      </c>
      <c r="K58" s="31">
        <f t="shared" si="23"/>
        <v>0</v>
      </c>
      <c r="L58" s="31">
        <f t="shared" si="24"/>
        <v>0</v>
      </c>
      <c r="M58" s="31">
        <f t="shared" si="25"/>
        <v>0</v>
      </c>
      <c r="N58" s="31">
        <f t="shared" si="0"/>
        <v>0</v>
      </c>
      <c r="O58" s="32">
        <f t="shared" si="1"/>
        <v>0</v>
      </c>
      <c r="P58" s="53">
        <v>53</v>
      </c>
      <c r="Q58" s="31">
        <f t="shared" si="15"/>
        <v>0</v>
      </c>
      <c r="R58" s="31">
        <f t="shared" si="26"/>
        <v>0</v>
      </c>
      <c r="S58" s="31">
        <f t="shared" si="27"/>
        <v>0</v>
      </c>
      <c r="T58" s="31">
        <f t="shared" si="2"/>
        <v>0</v>
      </c>
      <c r="U58" s="31">
        <f t="shared" si="16"/>
        <v>0</v>
      </c>
      <c r="V58" s="31">
        <f t="shared" si="3"/>
        <v>0</v>
      </c>
      <c r="W58" s="31">
        <v>0</v>
      </c>
      <c r="X58" s="31">
        <f t="shared" si="4"/>
        <v>0</v>
      </c>
      <c r="Y58" s="36">
        <f t="shared" si="5"/>
        <v>0</v>
      </c>
      <c r="AA58" s="69">
        <v>53</v>
      </c>
      <c r="AB58" s="31">
        <f t="shared" si="6"/>
        <v>0</v>
      </c>
      <c r="AC58" s="212">
        <f t="shared" si="7"/>
        <v>0</v>
      </c>
      <c r="AD58" s="99">
        <f t="shared" si="8"/>
        <v>0</v>
      </c>
      <c r="AE58" s="99">
        <f t="shared" si="9"/>
        <v>0</v>
      </c>
      <c r="AF58" s="197">
        <f t="shared" si="36"/>
        <v>0</v>
      </c>
      <c r="AG58" s="197">
        <f t="shared" si="37"/>
        <v>0</v>
      </c>
      <c r="AH58" s="197">
        <f t="shared" si="38"/>
        <v>0</v>
      </c>
      <c r="AI58" s="202">
        <f t="shared" si="34"/>
        <v>0</v>
      </c>
      <c r="AK58" s="69">
        <v>53</v>
      </c>
      <c r="AL58" s="31">
        <f t="shared" si="10"/>
        <v>0</v>
      </c>
      <c r="AM58" s="31">
        <f t="shared" si="11"/>
        <v>0</v>
      </c>
      <c r="AN58" s="31">
        <f t="shared" si="12"/>
        <v>0</v>
      </c>
      <c r="AO58" s="31">
        <f t="shared" si="13"/>
        <v>0</v>
      </c>
      <c r="AP58" s="31">
        <f t="shared" si="14"/>
        <v>0</v>
      </c>
      <c r="AQ58" s="197">
        <f t="shared" si="39"/>
        <v>0</v>
      </c>
      <c r="AR58" s="197">
        <f t="shared" si="39"/>
        <v>0</v>
      </c>
      <c r="AS58" s="197">
        <f t="shared" si="39"/>
        <v>0</v>
      </c>
      <c r="AT58" s="197">
        <f t="shared" si="39"/>
        <v>0</v>
      </c>
      <c r="AU58" s="31"/>
      <c r="AV58" s="31"/>
      <c r="AW58" s="31"/>
      <c r="AX58" s="31"/>
      <c r="AY58" s="74"/>
    </row>
    <row r="59" spans="2:51">
      <c r="B59" s="38">
        <f t="shared" si="42"/>
        <v>96</v>
      </c>
      <c r="C59" s="160">
        <f t="shared" si="43"/>
        <v>100</v>
      </c>
      <c r="D59" s="141">
        <f>D60+28</f>
        <v>484</v>
      </c>
      <c r="E59" s="146">
        <f t="shared" si="29"/>
        <v>1.56</v>
      </c>
      <c r="F59" s="40">
        <f t="shared" si="44"/>
        <v>755.04000000000008</v>
      </c>
      <c r="G59" s="49">
        <f t="shared" si="45"/>
        <v>15.210000000000008</v>
      </c>
      <c r="I59" s="53">
        <v>54</v>
      </c>
      <c r="J59" s="31">
        <f t="shared" si="22"/>
        <v>0</v>
      </c>
      <c r="K59" s="31">
        <f t="shared" si="23"/>
        <v>0</v>
      </c>
      <c r="L59" s="31">
        <f t="shared" si="24"/>
        <v>0</v>
      </c>
      <c r="M59" s="31">
        <f t="shared" si="25"/>
        <v>0</v>
      </c>
      <c r="N59" s="31">
        <f t="shared" si="0"/>
        <v>0</v>
      </c>
      <c r="O59" s="32">
        <f t="shared" si="1"/>
        <v>0</v>
      </c>
      <c r="P59" s="53">
        <v>54</v>
      </c>
      <c r="Q59" s="31">
        <f t="shared" si="15"/>
        <v>0</v>
      </c>
      <c r="R59" s="31">
        <f t="shared" si="26"/>
        <v>0</v>
      </c>
      <c r="S59" s="31">
        <f t="shared" si="27"/>
        <v>0</v>
      </c>
      <c r="T59" s="31">
        <f t="shared" si="2"/>
        <v>0</v>
      </c>
      <c r="U59" s="31">
        <f t="shared" si="16"/>
        <v>0</v>
      </c>
      <c r="V59" s="31">
        <f t="shared" si="3"/>
        <v>0</v>
      </c>
      <c r="W59" s="31">
        <v>0</v>
      </c>
      <c r="X59" s="31">
        <f t="shared" si="4"/>
        <v>0</v>
      </c>
      <c r="Y59" s="36">
        <f t="shared" si="5"/>
        <v>0</v>
      </c>
      <c r="AA59" s="69">
        <v>54</v>
      </c>
      <c r="AB59" s="31">
        <f t="shared" si="6"/>
        <v>0</v>
      </c>
      <c r="AC59" s="212">
        <f t="shared" si="7"/>
        <v>0</v>
      </c>
      <c r="AD59" s="99">
        <f t="shared" si="8"/>
        <v>0</v>
      </c>
      <c r="AE59" s="99">
        <f t="shared" si="9"/>
        <v>0</v>
      </c>
      <c r="AF59" s="197">
        <f t="shared" si="36"/>
        <v>0</v>
      </c>
      <c r="AG59" s="197">
        <f t="shared" si="37"/>
        <v>0</v>
      </c>
      <c r="AH59" s="197">
        <f t="shared" si="38"/>
        <v>0</v>
      </c>
      <c r="AI59" s="202">
        <f t="shared" si="34"/>
        <v>0</v>
      </c>
      <c r="AK59" s="69">
        <v>54</v>
      </c>
      <c r="AL59" s="31">
        <f t="shared" si="10"/>
        <v>0</v>
      </c>
      <c r="AM59" s="31">
        <f t="shared" si="11"/>
        <v>0</v>
      </c>
      <c r="AN59" s="31">
        <f t="shared" si="12"/>
        <v>0</v>
      </c>
      <c r="AO59" s="31">
        <f t="shared" si="13"/>
        <v>0</v>
      </c>
      <c r="AP59" s="31">
        <f t="shared" si="14"/>
        <v>0</v>
      </c>
      <c r="AQ59" s="197">
        <f t="shared" si="39"/>
        <v>0</v>
      </c>
      <c r="AR59" s="197">
        <f t="shared" si="39"/>
        <v>0</v>
      </c>
      <c r="AS59" s="197">
        <f t="shared" si="39"/>
        <v>0</v>
      </c>
      <c r="AT59" s="197">
        <f t="shared" si="39"/>
        <v>0</v>
      </c>
      <c r="AU59" s="31"/>
      <c r="AV59" s="31"/>
      <c r="AW59" s="31"/>
      <c r="AX59" s="31"/>
      <c r="AY59" s="74"/>
    </row>
    <row r="60" spans="2:51">
      <c r="B60" s="38">
        <f t="shared" si="42"/>
        <v>100</v>
      </c>
      <c r="C60" s="160">
        <f t="shared" si="43"/>
        <v>101</v>
      </c>
      <c r="D60" s="141">
        <v>456</v>
      </c>
      <c r="E60" s="146">
        <f t="shared" si="29"/>
        <v>1.56</v>
      </c>
      <c r="F60" s="40">
        <f t="shared" si="44"/>
        <v>711.36</v>
      </c>
      <c r="G60" s="49">
        <f t="shared" si="45"/>
        <v>-43.680000000000064</v>
      </c>
      <c r="I60" s="53">
        <v>55</v>
      </c>
      <c r="J60" s="31">
        <f t="shared" si="22"/>
        <v>0</v>
      </c>
      <c r="K60" s="31">
        <f t="shared" si="23"/>
        <v>0</v>
      </c>
      <c r="L60" s="31">
        <f t="shared" si="24"/>
        <v>0</v>
      </c>
      <c r="M60" s="31">
        <f t="shared" si="25"/>
        <v>0</v>
      </c>
      <c r="N60" s="31">
        <f t="shared" si="0"/>
        <v>0</v>
      </c>
      <c r="O60" s="32">
        <f t="shared" si="1"/>
        <v>0</v>
      </c>
      <c r="P60" s="53">
        <v>55</v>
      </c>
      <c r="Q60" s="31">
        <f t="shared" si="15"/>
        <v>0</v>
      </c>
      <c r="R60" s="31">
        <f t="shared" si="26"/>
        <v>0</v>
      </c>
      <c r="S60" s="31">
        <f t="shared" si="27"/>
        <v>0</v>
      </c>
      <c r="T60" s="31">
        <f t="shared" si="2"/>
        <v>0</v>
      </c>
      <c r="U60" s="31">
        <f t="shared" si="16"/>
        <v>0</v>
      </c>
      <c r="V60" s="31">
        <f t="shared" si="3"/>
        <v>0</v>
      </c>
      <c r="W60" s="31">
        <v>0</v>
      </c>
      <c r="X60" s="31">
        <f t="shared" si="4"/>
        <v>0</v>
      </c>
      <c r="Y60" s="36">
        <f t="shared" si="5"/>
        <v>0</v>
      </c>
      <c r="AA60" s="69">
        <v>55</v>
      </c>
      <c r="AB60" s="31">
        <f t="shared" si="6"/>
        <v>0</v>
      </c>
      <c r="AC60" s="212">
        <f t="shared" si="7"/>
        <v>0</v>
      </c>
      <c r="AD60" s="99">
        <f t="shared" si="8"/>
        <v>0</v>
      </c>
      <c r="AE60" s="99">
        <f t="shared" si="9"/>
        <v>0</v>
      </c>
      <c r="AF60" s="197">
        <f t="shared" si="36"/>
        <v>0</v>
      </c>
      <c r="AG60" s="197">
        <f t="shared" si="37"/>
        <v>0</v>
      </c>
      <c r="AH60" s="197">
        <f t="shared" si="38"/>
        <v>0</v>
      </c>
      <c r="AI60" s="202">
        <f t="shared" si="34"/>
        <v>0</v>
      </c>
      <c r="AK60" s="69">
        <v>55</v>
      </c>
      <c r="AL60" s="31">
        <f t="shared" si="10"/>
        <v>0</v>
      </c>
      <c r="AM60" s="31">
        <f t="shared" si="11"/>
        <v>0</v>
      </c>
      <c r="AN60" s="31">
        <f t="shared" si="12"/>
        <v>0</v>
      </c>
      <c r="AO60" s="31">
        <f t="shared" si="13"/>
        <v>0</v>
      </c>
      <c r="AP60" s="31">
        <f t="shared" si="14"/>
        <v>0</v>
      </c>
      <c r="AQ60" s="197">
        <f t="shared" si="39"/>
        <v>0</v>
      </c>
      <c r="AR60" s="197">
        <f t="shared" si="39"/>
        <v>0</v>
      </c>
      <c r="AS60" s="197">
        <f t="shared" si="39"/>
        <v>0</v>
      </c>
      <c r="AT60" s="197">
        <f t="shared" si="39"/>
        <v>0</v>
      </c>
      <c r="AU60" s="31"/>
      <c r="AV60" s="31"/>
      <c r="AW60" s="31"/>
      <c r="AX60" s="31"/>
      <c r="AY60" s="74"/>
    </row>
    <row r="61" spans="2:51">
      <c r="B61" s="38">
        <f t="shared" si="42"/>
        <v>101</v>
      </c>
      <c r="C61" s="160">
        <f t="shared" si="43"/>
        <v>105</v>
      </c>
      <c r="D61" s="141">
        <f>D62+27</f>
        <v>493</v>
      </c>
      <c r="E61" s="146">
        <f t="shared" si="29"/>
        <v>1.56</v>
      </c>
      <c r="F61" s="40">
        <f t="shared" si="44"/>
        <v>769.08</v>
      </c>
      <c r="G61" s="49">
        <f t="shared" si="45"/>
        <v>14.430000000000007</v>
      </c>
      <c r="I61" s="53">
        <v>56</v>
      </c>
      <c r="J61" s="31">
        <f t="shared" si="22"/>
        <v>0</v>
      </c>
      <c r="K61" s="31">
        <f t="shared" si="23"/>
        <v>0</v>
      </c>
      <c r="L61" s="31">
        <f t="shared" si="24"/>
        <v>0</v>
      </c>
      <c r="M61" s="31">
        <f t="shared" si="25"/>
        <v>0</v>
      </c>
      <c r="N61" s="31">
        <f t="shared" si="0"/>
        <v>0</v>
      </c>
      <c r="O61" s="32">
        <f t="shared" si="1"/>
        <v>0</v>
      </c>
      <c r="P61" s="53">
        <v>56</v>
      </c>
      <c r="Q61" s="31">
        <f t="shared" si="15"/>
        <v>0</v>
      </c>
      <c r="R61" s="31">
        <f t="shared" si="26"/>
        <v>0</v>
      </c>
      <c r="S61" s="31">
        <f t="shared" si="27"/>
        <v>0</v>
      </c>
      <c r="T61" s="31">
        <f t="shared" si="2"/>
        <v>0</v>
      </c>
      <c r="U61" s="31">
        <f t="shared" si="16"/>
        <v>0</v>
      </c>
      <c r="V61" s="31">
        <f t="shared" si="3"/>
        <v>0</v>
      </c>
      <c r="W61" s="31">
        <v>0</v>
      </c>
      <c r="X61" s="31">
        <f t="shared" si="4"/>
        <v>0</v>
      </c>
      <c r="Y61" s="36">
        <f t="shared" si="5"/>
        <v>0</v>
      </c>
      <c r="AA61" s="69">
        <v>56</v>
      </c>
      <c r="AB61" s="31">
        <f t="shared" si="6"/>
        <v>0</v>
      </c>
      <c r="AC61" s="212">
        <f t="shared" si="7"/>
        <v>0</v>
      </c>
      <c r="AD61" s="99">
        <f t="shared" si="8"/>
        <v>0</v>
      </c>
      <c r="AE61" s="99">
        <f t="shared" si="9"/>
        <v>0</v>
      </c>
      <c r="AF61" s="197">
        <f t="shared" si="36"/>
        <v>0</v>
      </c>
      <c r="AG61" s="197">
        <f t="shared" si="37"/>
        <v>0</v>
      </c>
      <c r="AH61" s="197">
        <f t="shared" si="38"/>
        <v>0</v>
      </c>
      <c r="AI61" s="202">
        <f t="shared" si="34"/>
        <v>0</v>
      </c>
      <c r="AK61" s="69">
        <v>56</v>
      </c>
      <c r="AL61" s="31">
        <f t="shared" si="10"/>
        <v>0</v>
      </c>
      <c r="AM61" s="31">
        <f t="shared" si="11"/>
        <v>0</v>
      </c>
      <c r="AN61" s="31">
        <f t="shared" si="12"/>
        <v>0</v>
      </c>
      <c r="AO61" s="31">
        <f t="shared" si="13"/>
        <v>0</v>
      </c>
      <c r="AP61" s="31">
        <f t="shared" si="14"/>
        <v>0</v>
      </c>
      <c r="AQ61" s="197">
        <f t="shared" si="39"/>
        <v>0</v>
      </c>
      <c r="AR61" s="197">
        <f t="shared" si="39"/>
        <v>0</v>
      </c>
      <c r="AS61" s="197">
        <f t="shared" si="39"/>
        <v>0</v>
      </c>
      <c r="AT61" s="197">
        <f t="shared" si="39"/>
        <v>0</v>
      </c>
      <c r="AU61" s="31"/>
      <c r="AV61" s="31"/>
      <c r="AW61" s="31"/>
      <c r="AX61" s="31"/>
      <c r="AY61" s="74"/>
    </row>
    <row r="62" spans="2:51">
      <c r="B62" s="38">
        <f t="shared" si="42"/>
        <v>105</v>
      </c>
      <c r="C62" s="160">
        <f t="shared" si="43"/>
        <v>106</v>
      </c>
      <c r="D62" s="141">
        <v>466</v>
      </c>
      <c r="E62" s="146">
        <f t="shared" si="29"/>
        <v>1.56</v>
      </c>
      <c r="F62" s="40">
        <f t="shared" si="44"/>
        <v>726.96</v>
      </c>
      <c r="G62" s="49">
        <f t="shared" si="45"/>
        <v>-42.120000000000005</v>
      </c>
      <c r="I62" s="53">
        <v>57</v>
      </c>
      <c r="J62" s="31">
        <f t="shared" si="22"/>
        <v>0</v>
      </c>
      <c r="K62" s="31">
        <f t="shared" si="23"/>
        <v>0</v>
      </c>
      <c r="L62" s="31">
        <f t="shared" si="24"/>
        <v>0</v>
      </c>
      <c r="M62" s="31">
        <f t="shared" si="25"/>
        <v>0</v>
      </c>
      <c r="N62" s="31">
        <f t="shared" si="0"/>
        <v>0</v>
      </c>
      <c r="O62" s="32">
        <f t="shared" si="1"/>
        <v>0</v>
      </c>
      <c r="P62" s="53">
        <v>57</v>
      </c>
      <c r="Q62" s="31">
        <f t="shared" si="15"/>
        <v>0</v>
      </c>
      <c r="R62" s="31">
        <f t="shared" si="26"/>
        <v>0</v>
      </c>
      <c r="S62" s="31">
        <f t="shared" si="27"/>
        <v>0</v>
      </c>
      <c r="T62" s="31">
        <f t="shared" si="2"/>
        <v>0</v>
      </c>
      <c r="U62" s="31">
        <f t="shared" si="16"/>
        <v>0</v>
      </c>
      <c r="V62" s="31">
        <f t="shared" si="3"/>
        <v>0</v>
      </c>
      <c r="W62" s="31">
        <v>0</v>
      </c>
      <c r="X62" s="31">
        <f t="shared" si="4"/>
        <v>0</v>
      </c>
      <c r="Y62" s="36">
        <f t="shared" si="5"/>
        <v>0</v>
      </c>
      <c r="AA62" s="69">
        <v>57</v>
      </c>
      <c r="AB62" s="31">
        <f t="shared" si="6"/>
        <v>0</v>
      </c>
      <c r="AC62" s="212">
        <f t="shared" si="7"/>
        <v>0</v>
      </c>
      <c r="AD62" s="99">
        <f t="shared" si="8"/>
        <v>0</v>
      </c>
      <c r="AE62" s="99">
        <f t="shared" si="9"/>
        <v>0</v>
      </c>
      <c r="AF62" s="197">
        <f t="shared" si="36"/>
        <v>0</v>
      </c>
      <c r="AG62" s="197">
        <f t="shared" si="37"/>
        <v>0</v>
      </c>
      <c r="AH62" s="197">
        <f t="shared" si="38"/>
        <v>0</v>
      </c>
      <c r="AI62" s="202">
        <f t="shared" si="34"/>
        <v>0</v>
      </c>
      <c r="AK62" s="69">
        <v>57</v>
      </c>
      <c r="AL62" s="31">
        <f t="shared" si="10"/>
        <v>0</v>
      </c>
      <c r="AM62" s="31">
        <f t="shared" si="11"/>
        <v>0</v>
      </c>
      <c r="AN62" s="31">
        <f t="shared" si="12"/>
        <v>0</v>
      </c>
      <c r="AO62" s="31">
        <f t="shared" si="13"/>
        <v>0</v>
      </c>
      <c r="AP62" s="31">
        <f t="shared" si="14"/>
        <v>0</v>
      </c>
      <c r="AQ62" s="197">
        <f t="shared" si="39"/>
        <v>0</v>
      </c>
      <c r="AR62" s="197">
        <f t="shared" si="39"/>
        <v>0</v>
      </c>
      <c r="AS62" s="197">
        <f t="shared" si="39"/>
        <v>0</v>
      </c>
      <c r="AT62" s="197">
        <f t="shared" si="39"/>
        <v>0</v>
      </c>
      <c r="AU62" s="31"/>
      <c r="AV62" s="31"/>
      <c r="AW62" s="31"/>
      <c r="AX62" s="31"/>
      <c r="AY62" s="74"/>
    </row>
    <row r="63" spans="2:51">
      <c r="B63" s="38">
        <f t="shared" si="42"/>
        <v>106</v>
      </c>
      <c r="C63" s="160">
        <f t="shared" si="43"/>
        <v>110</v>
      </c>
      <c r="D63" s="141">
        <f>D64+26</f>
        <v>501</v>
      </c>
      <c r="E63" s="146">
        <f t="shared" si="29"/>
        <v>1.56</v>
      </c>
      <c r="F63" s="40">
        <f t="shared" si="44"/>
        <v>781.56000000000006</v>
      </c>
      <c r="G63" s="49">
        <f t="shared" si="45"/>
        <v>13.650000000000006</v>
      </c>
      <c r="I63" s="53">
        <v>58</v>
      </c>
      <c r="J63" s="31">
        <f t="shared" si="22"/>
        <v>0</v>
      </c>
      <c r="K63" s="31">
        <f t="shared" si="23"/>
        <v>0</v>
      </c>
      <c r="L63" s="31">
        <f t="shared" si="24"/>
        <v>0</v>
      </c>
      <c r="M63" s="31">
        <f t="shared" si="25"/>
        <v>0</v>
      </c>
      <c r="N63" s="31">
        <f t="shared" si="0"/>
        <v>0</v>
      </c>
      <c r="O63" s="32">
        <f t="shared" si="1"/>
        <v>0</v>
      </c>
      <c r="P63" s="53">
        <v>58</v>
      </c>
      <c r="Q63" s="31">
        <f t="shared" si="15"/>
        <v>0</v>
      </c>
      <c r="R63" s="31">
        <f t="shared" si="26"/>
        <v>0</v>
      </c>
      <c r="S63" s="31">
        <f t="shared" si="27"/>
        <v>0</v>
      </c>
      <c r="T63" s="31">
        <f t="shared" si="2"/>
        <v>0</v>
      </c>
      <c r="U63" s="31">
        <f t="shared" si="16"/>
        <v>0</v>
      </c>
      <c r="V63" s="31">
        <f t="shared" si="3"/>
        <v>0</v>
      </c>
      <c r="W63" s="31">
        <v>0</v>
      </c>
      <c r="X63" s="31">
        <f t="shared" si="4"/>
        <v>0</v>
      </c>
      <c r="Y63" s="36">
        <f t="shared" si="5"/>
        <v>0</v>
      </c>
      <c r="AA63" s="69">
        <v>58</v>
      </c>
      <c r="AB63" s="31">
        <f t="shared" si="6"/>
        <v>0</v>
      </c>
      <c r="AC63" s="212">
        <f t="shared" si="7"/>
        <v>0</v>
      </c>
      <c r="AD63" s="99">
        <f t="shared" si="8"/>
        <v>0</v>
      </c>
      <c r="AE63" s="99">
        <f t="shared" si="9"/>
        <v>0</v>
      </c>
      <c r="AF63" s="197">
        <f t="shared" si="36"/>
        <v>0</v>
      </c>
      <c r="AG63" s="197">
        <f t="shared" si="37"/>
        <v>0</v>
      </c>
      <c r="AH63" s="197">
        <f t="shared" si="38"/>
        <v>0</v>
      </c>
      <c r="AI63" s="202">
        <f t="shared" si="34"/>
        <v>0</v>
      </c>
      <c r="AK63" s="69">
        <v>58</v>
      </c>
      <c r="AL63" s="31">
        <f t="shared" si="10"/>
        <v>0</v>
      </c>
      <c r="AM63" s="31">
        <f t="shared" si="11"/>
        <v>0</v>
      </c>
      <c r="AN63" s="31">
        <f t="shared" si="12"/>
        <v>0</v>
      </c>
      <c r="AO63" s="31">
        <f t="shared" si="13"/>
        <v>0</v>
      </c>
      <c r="AP63" s="31">
        <f t="shared" si="14"/>
        <v>0</v>
      </c>
      <c r="AQ63" s="197">
        <f t="shared" si="39"/>
        <v>0</v>
      </c>
      <c r="AR63" s="197">
        <f t="shared" si="39"/>
        <v>0</v>
      </c>
      <c r="AS63" s="197">
        <f t="shared" si="39"/>
        <v>0</v>
      </c>
      <c r="AT63" s="197">
        <f t="shared" si="39"/>
        <v>0</v>
      </c>
      <c r="AU63" s="31"/>
      <c r="AV63" s="31"/>
      <c r="AW63" s="31"/>
      <c r="AX63" s="31"/>
      <c r="AY63" s="74"/>
    </row>
    <row r="64" spans="2:51">
      <c r="B64" s="38">
        <f t="shared" si="42"/>
        <v>110</v>
      </c>
      <c r="C64" s="160">
        <f t="shared" si="43"/>
        <v>111</v>
      </c>
      <c r="D64" s="141">
        <v>475</v>
      </c>
      <c r="E64" s="146">
        <f t="shared" si="29"/>
        <v>1.56</v>
      </c>
      <c r="F64" s="40">
        <f t="shared" si="44"/>
        <v>741</v>
      </c>
      <c r="G64" s="49">
        <f t="shared" si="45"/>
        <v>-40.560000000000059</v>
      </c>
      <c r="I64" s="53">
        <v>59</v>
      </c>
      <c r="J64" s="31">
        <f t="shared" si="22"/>
        <v>0</v>
      </c>
      <c r="K64" s="31">
        <f t="shared" si="23"/>
        <v>0</v>
      </c>
      <c r="L64" s="31">
        <f t="shared" si="24"/>
        <v>0</v>
      </c>
      <c r="M64" s="31">
        <f t="shared" si="25"/>
        <v>0</v>
      </c>
      <c r="N64" s="31">
        <f t="shared" si="0"/>
        <v>0</v>
      </c>
      <c r="O64" s="32">
        <f t="shared" si="1"/>
        <v>0</v>
      </c>
      <c r="P64" s="53">
        <v>59</v>
      </c>
      <c r="Q64" s="31">
        <f t="shared" si="15"/>
        <v>0</v>
      </c>
      <c r="R64" s="31">
        <f t="shared" si="26"/>
        <v>0</v>
      </c>
      <c r="S64" s="31">
        <f t="shared" si="27"/>
        <v>0</v>
      </c>
      <c r="T64" s="31">
        <f t="shared" si="2"/>
        <v>0</v>
      </c>
      <c r="U64" s="31">
        <f t="shared" si="16"/>
        <v>0</v>
      </c>
      <c r="V64" s="31">
        <f t="shared" si="3"/>
        <v>0</v>
      </c>
      <c r="W64" s="31">
        <v>0</v>
      </c>
      <c r="X64" s="31">
        <f t="shared" si="4"/>
        <v>0</v>
      </c>
      <c r="Y64" s="36">
        <f t="shared" si="5"/>
        <v>0</v>
      </c>
      <c r="AA64" s="69">
        <v>59</v>
      </c>
      <c r="AB64" s="31">
        <f t="shared" si="6"/>
        <v>0</v>
      </c>
      <c r="AC64" s="212">
        <f t="shared" si="7"/>
        <v>0</v>
      </c>
      <c r="AD64" s="99">
        <f t="shared" si="8"/>
        <v>0</v>
      </c>
      <c r="AE64" s="99">
        <f t="shared" si="9"/>
        <v>0</v>
      </c>
      <c r="AF64" s="197">
        <f t="shared" si="36"/>
        <v>0</v>
      </c>
      <c r="AG64" s="197">
        <f t="shared" si="37"/>
        <v>0</v>
      </c>
      <c r="AH64" s="197">
        <f t="shared" si="38"/>
        <v>0</v>
      </c>
      <c r="AI64" s="202">
        <f t="shared" si="34"/>
        <v>0</v>
      </c>
      <c r="AK64" s="69">
        <v>59</v>
      </c>
      <c r="AL64" s="31">
        <f t="shared" si="10"/>
        <v>0</v>
      </c>
      <c r="AM64" s="31">
        <f t="shared" si="11"/>
        <v>0</v>
      </c>
      <c r="AN64" s="31">
        <f t="shared" si="12"/>
        <v>0</v>
      </c>
      <c r="AO64" s="31">
        <f t="shared" si="13"/>
        <v>0</v>
      </c>
      <c r="AP64" s="31">
        <f t="shared" si="14"/>
        <v>0</v>
      </c>
      <c r="AQ64" s="197">
        <f t="shared" si="39"/>
        <v>0</v>
      </c>
      <c r="AR64" s="197">
        <f t="shared" si="39"/>
        <v>0</v>
      </c>
      <c r="AS64" s="197">
        <f t="shared" si="39"/>
        <v>0</v>
      </c>
      <c r="AT64" s="197">
        <f t="shared" si="39"/>
        <v>0</v>
      </c>
      <c r="AU64" s="31"/>
      <c r="AV64" s="31"/>
      <c r="AW64" s="31"/>
      <c r="AX64" s="31"/>
      <c r="AY64" s="74"/>
    </row>
    <row r="65" spans="2:51">
      <c r="B65" s="38">
        <f t="shared" si="42"/>
        <v>111</v>
      </c>
      <c r="C65" s="160">
        <f t="shared" si="43"/>
        <v>115</v>
      </c>
      <c r="D65" s="141">
        <f>D66+26</f>
        <v>508</v>
      </c>
      <c r="E65" s="146">
        <f t="shared" si="29"/>
        <v>1.56</v>
      </c>
      <c r="F65" s="40">
        <f t="shared" si="44"/>
        <v>792.48</v>
      </c>
      <c r="G65" s="49">
        <f t="shared" si="45"/>
        <v>12.870000000000005</v>
      </c>
      <c r="I65" s="53">
        <v>60</v>
      </c>
      <c r="J65" s="31">
        <f t="shared" si="22"/>
        <v>0</v>
      </c>
      <c r="K65" s="31">
        <f t="shared" si="23"/>
        <v>0</v>
      </c>
      <c r="L65" s="31">
        <f t="shared" si="24"/>
        <v>0</v>
      </c>
      <c r="M65" s="31">
        <f t="shared" si="25"/>
        <v>0</v>
      </c>
      <c r="N65" s="31">
        <f t="shared" si="0"/>
        <v>0</v>
      </c>
      <c r="O65" s="32">
        <f t="shared" si="1"/>
        <v>0</v>
      </c>
      <c r="P65" s="53">
        <v>60</v>
      </c>
      <c r="Q65" s="31">
        <f t="shared" si="15"/>
        <v>0</v>
      </c>
      <c r="R65" s="31">
        <f t="shared" si="26"/>
        <v>0</v>
      </c>
      <c r="S65" s="31">
        <f t="shared" si="27"/>
        <v>0</v>
      </c>
      <c r="T65" s="31">
        <f t="shared" si="2"/>
        <v>0</v>
      </c>
      <c r="U65" s="31">
        <f t="shared" si="16"/>
        <v>0</v>
      </c>
      <c r="V65" s="31">
        <f t="shared" si="3"/>
        <v>0</v>
      </c>
      <c r="W65" s="31">
        <v>0</v>
      </c>
      <c r="X65" s="31">
        <f t="shared" si="4"/>
        <v>0</v>
      </c>
      <c r="Y65" s="36">
        <f t="shared" si="5"/>
        <v>0</v>
      </c>
      <c r="AA65" s="69">
        <v>60</v>
      </c>
      <c r="AB65" s="31">
        <f t="shared" si="6"/>
        <v>0</v>
      </c>
      <c r="AC65" s="212">
        <f t="shared" si="7"/>
        <v>0</v>
      </c>
      <c r="AD65" s="99">
        <f t="shared" si="8"/>
        <v>0</v>
      </c>
      <c r="AE65" s="99">
        <f t="shared" si="9"/>
        <v>0</v>
      </c>
      <c r="AF65" s="197">
        <f t="shared" si="36"/>
        <v>0</v>
      </c>
      <c r="AG65" s="197">
        <f t="shared" si="37"/>
        <v>0</v>
      </c>
      <c r="AH65" s="197">
        <f t="shared" si="38"/>
        <v>0</v>
      </c>
      <c r="AI65" s="202">
        <f t="shared" si="34"/>
        <v>0</v>
      </c>
      <c r="AK65" s="69">
        <v>60</v>
      </c>
      <c r="AL65" s="31">
        <f t="shared" si="10"/>
        <v>0</v>
      </c>
      <c r="AM65" s="31">
        <f t="shared" si="11"/>
        <v>0</v>
      </c>
      <c r="AN65" s="31">
        <f t="shared" si="12"/>
        <v>0</v>
      </c>
      <c r="AO65" s="31">
        <f t="shared" si="13"/>
        <v>0</v>
      </c>
      <c r="AP65" s="31">
        <f t="shared" si="14"/>
        <v>0</v>
      </c>
      <c r="AQ65" s="197">
        <f t="shared" si="39"/>
        <v>0</v>
      </c>
      <c r="AR65" s="197">
        <f t="shared" si="39"/>
        <v>0</v>
      </c>
      <c r="AS65" s="197">
        <f t="shared" si="39"/>
        <v>0</v>
      </c>
      <c r="AT65" s="197">
        <f t="shared" si="39"/>
        <v>0</v>
      </c>
      <c r="AU65" s="31"/>
      <c r="AV65" s="31"/>
      <c r="AW65" s="31"/>
      <c r="AX65" s="31"/>
      <c r="AY65" s="74"/>
    </row>
    <row r="66" spans="2:51">
      <c r="B66" s="38">
        <f t="shared" si="42"/>
        <v>115</v>
      </c>
      <c r="C66" s="160">
        <f t="shared" si="43"/>
        <v>116</v>
      </c>
      <c r="D66" s="141">
        <v>482</v>
      </c>
      <c r="E66" s="146">
        <f t="shared" si="29"/>
        <v>1.56</v>
      </c>
      <c r="F66" s="40">
        <f t="shared" si="44"/>
        <v>751.92000000000007</v>
      </c>
      <c r="G66" s="49">
        <f t="shared" si="45"/>
        <v>-40.559999999999945</v>
      </c>
      <c r="I66" s="53">
        <v>61</v>
      </c>
      <c r="J66" s="31">
        <f t="shared" si="22"/>
        <v>0</v>
      </c>
      <c r="K66" s="31">
        <f t="shared" si="23"/>
        <v>0</v>
      </c>
      <c r="L66" s="31">
        <f t="shared" si="24"/>
        <v>0</v>
      </c>
      <c r="M66" s="31">
        <f t="shared" si="25"/>
        <v>0</v>
      </c>
      <c r="N66" s="31">
        <f t="shared" si="0"/>
        <v>0</v>
      </c>
      <c r="O66" s="32">
        <f t="shared" si="1"/>
        <v>0</v>
      </c>
      <c r="P66" s="53">
        <v>61</v>
      </c>
      <c r="Q66" s="31">
        <f t="shared" si="15"/>
        <v>0</v>
      </c>
      <c r="R66" s="31">
        <f t="shared" si="26"/>
        <v>0</v>
      </c>
      <c r="S66" s="31">
        <f t="shared" si="27"/>
        <v>0</v>
      </c>
      <c r="T66" s="31">
        <f t="shared" si="2"/>
        <v>0</v>
      </c>
      <c r="U66" s="31">
        <f t="shared" si="16"/>
        <v>0</v>
      </c>
      <c r="V66" s="31">
        <f t="shared" si="3"/>
        <v>0</v>
      </c>
      <c r="W66" s="31">
        <v>0</v>
      </c>
      <c r="X66" s="31">
        <f t="shared" si="4"/>
        <v>0</v>
      </c>
      <c r="Y66" s="36">
        <f t="shared" si="5"/>
        <v>0</v>
      </c>
      <c r="AA66" s="69">
        <v>61</v>
      </c>
      <c r="AB66" s="31">
        <f t="shared" si="6"/>
        <v>0</v>
      </c>
      <c r="AC66" s="212">
        <f t="shared" si="7"/>
        <v>0</v>
      </c>
      <c r="AD66" s="99">
        <f t="shared" si="8"/>
        <v>0</v>
      </c>
      <c r="AE66" s="99">
        <f t="shared" si="9"/>
        <v>0</v>
      </c>
      <c r="AF66" s="197">
        <f t="shared" si="36"/>
        <v>0</v>
      </c>
      <c r="AG66" s="197">
        <f t="shared" si="37"/>
        <v>0</v>
      </c>
      <c r="AH66" s="197">
        <f t="shared" si="38"/>
        <v>0</v>
      </c>
      <c r="AI66" s="202">
        <f t="shared" si="34"/>
        <v>0</v>
      </c>
      <c r="AK66" s="69">
        <v>61</v>
      </c>
      <c r="AL66" s="31">
        <f t="shared" si="10"/>
        <v>0</v>
      </c>
      <c r="AM66" s="31">
        <f t="shared" si="11"/>
        <v>0</v>
      </c>
      <c r="AN66" s="31">
        <f t="shared" si="12"/>
        <v>0</v>
      </c>
      <c r="AO66" s="31">
        <f t="shared" si="13"/>
        <v>0</v>
      </c>
      <c r="AP66" s="31">
        <f t="shared" si="14"/>
        <v>0</v>
      </c>
      <c r="AQ66" s="197">
        <f t="shared" si="39"/>
        <v>0</v>
      </c>
      <c r="AR66" s="197">
        <f t="shared" si="39"/>
        <v>0</v>
      </c>
      <c r="AS66" s="197">
        <f t="shared" si="39"/>
        <v>0</v>
      </c>
      <c r="AT66" s="197">
        <f t="shared" si="39"/>
        <v>0</v>
      </c>
      <c r="AU66" s="31"/>
      <c r="AV66" s="31"/>
      <c r="AW66" s="31"/>
      <c r="AX66" s="31"/>
      <c r="AY66" s="74"/>
    </row>
    <row r="67" spans="2:51">
      <c r="B67" s="38">
        <f t="shared" si="42"/>
        <v>116</v>
      </c>
      <c r="C67" s="160">
        <f t="shared" si="43"/>
        <v>120</v>
      </c>
      <c r="D67" s="141">
        <f>D68+25</f>
        <v>513</v>
      </c>
      <c r="E67" s="146">
        <f t="shared" si="29"/>
        <v>1.56</v>
      </c>
      <c r="F67" s="40">
        <f t="shared" si="44"/>
        <v>800.28</v>
      </c>
      <c r="G67" s="49">
        <f t="shared" si="45"/>
        <v>12.089999999999975</v>
      </c>
      <c r="I67" s="53">
        <v>62</v>
      </c>
      <c r="J67" s="31">
        <f t="shared" si="22"/>
        <v>0</v>
      </c>
      <c r="K67" s="31">
        <f t="shared" si="23"/>
        <v>0</v>
      </c>
      <c r="L67" s="31">
        <f t="shared" si="24"/>
        <v>0</v>
      </c>
      <c r="M67" s="31">
        <f t="shared" si="25"/>
        <v>0</v>
      </c>
      <c r="N67" s="31">
        <f t="shared" si="0"/>
        <v>0</v>
      </c>
      <c r="O67" s="32">
        <f t="shared" si="1"/>
        <v>0</v>
      </c>
      <c r="P67" s="53">
        <v>62</v>
      </c>
      <c r="Q67" s="31">
        <f t="shared" si="15"/>
        <v>0</v>
      </c>
      <c r="R67" s="31">
        <f t="shared" si="26"/>
        <v>0</v>
      </c>
      <c r="S67" s="31">
        <f t="shared" si="27"/>
        <v>0</v>
      </c>
      <c r="T67" s="31">
        <f t="shared" si="2"/>
        <v>0</v>
      </c>
      <c r="U67" s="31">
        <f t="shared" si="16"/>
        <v>0</v>
      </c>
      <c r="V67" s="31">
        <f t="shared" si="3"/>
        <v>0</v>
      </c>
      <c r="W67" s="31">
        <v>0</v>
      </c>
      <c r="X67" s="31">
        <f t="shared" si="4"/>
        <v>0</v>
      </c>
      <c r="Y67" s="36">
        <f t="shared" si="5"/>
        <v>0</v>
      </c>
      <c r="AA67" s="69">
        <v>62</v>
      </c>
      <c r="AB67" s="31">
        <f t="shared" si="6"/>
        <v>0</v>
      </c>
      <c r="AC67" s="212">
        <f t="shared" si="7"/>
        <v>0</v>
      </c>
      <c r="AD67" s="99">
        <f t="shared" si="8"/>
        <v>0</v>
      </c>
      <c r="AE67" s="99">
        <f t="shared" si="9"/>
        <v>0</v>
      </c>
      <c r="AF67" s="197">
        <f t="shared" si="36"/>
        <v>0</v>
      </c>
      <c r="AG67" s="197">
        <f t="shared" si="37"/>
        <v>0</v>
      </c>
      <c r="AH67" s="197">
        <f t="shared" si="38"/>
        <v>0</v>
      </c>
      <c r="AI67" s="202">
        <f t="shared" si="34"/>
        <v>0</v>
      </c>
      <c r="AK67" s="69">
        <v>62</v>
      </c>
      <c r="AL67" s="31">
        <f t="shared" si="10"/>
        <v>0</v>
      </c>
      <c r="AM67" s="31">
        <f t="shared" si="11"/>
        <v>0</v>
      </c>
      <c r="AN67" s="31">
        <f t="shared" si="12"/>
        <v>0</v>
      </c>
      <c r="AO67" s="31">
        <f t="shared" si="13"/>
        <v>0</v>
      </c>
      <c r="AP67" s="31">
        <f t="shared" si="14"/>
        <v>0</v>
      </c>
      <c r="AQ67" s="197">
        <f t="shared" si="39"/>
        <v>0</v>
      </c>
      <c r="AR67" s="197">
        <f t="shared" si="39"/>
        <v>0</v>
      </c>
      <c r="AS67" s="197">
        <f t="shared" si="39"/>
        <v>0</v>
      </c>
      <c r="AT67" s="197">
        <f t="shared" si="39"/>
        <v>0</v>
      </c>
      <c r="AU67" s="31"/>
      <c r="AV67" s="31"/>
      <c r="AW67" s="31"/>
      <c r="AX67" s="31"/>
      <c r="AY67" s="74"/>
    </row>
    <row r="68" spans="2:51">
      <c r="B68" s="38">
        <f t="shared" si="42"/>
        <v>120</v>
      </c>
      <c r="C68" s="160">
        <f t="shared" si="43"/>
        <v>121</v>
      </c>
      <c r="D68" s="141">
        <v>488</v>
      </c>
      <c r="E68" s="146">
        <f t="shared" si="29"/>
        <v>1.56</v>
      </c>
      <c r="F68" s="40">
        <f t="shared" si="44"/>
        <v>761.28</v>
      </c>
      <c r="G68" s="49">
        <f t="shared" si="45"/>
        <v>-39</v>
      </c>
      <c r="I68" s="53">
        <v>63</v>
      </c>
      <c r="J68" s="31">
        <f t="shared" si="22"/>
        <v>0</v>
      </c>
      <c r="K68" s="31">
        <f t="shared" si="23"/>
        <v>0</v>
      </c>
      <c r="L68" s="31">
        <f t="shared" si="24"/>
        <v>0</v>
      </c>
      <c r="M68" s="31">
        <f t="shared" si="25"/>
        <v>0</v>
      </c>
      <c r="N68" s="31">
        <f t="shared" si="0"/>
        <v>0</v>
      </c>
      <c r="O68" s="32">
        <f t="shared" si="1"/>
        <v>0</v>
      </c>
      <c r="P68" s="53">
        <v>63</v>
      </c>
      <c r="Q68" s="31">
        <f t="shared" si="15"/>
        <v>0</v>
      </c>
      <c r="R68" s="31">
        <f t="shared" si="26"/>
        <v>0</v>
      </c>
      <c r="S68" s="31">
        <f t="shared" si="27"/>
        <v>0</v>
      </c>
      <c r="T68" s="31">
        <f t="shared" si="2"/>
        <v>0</v>
      </c>
      <c r="U68" s="31">
        <f t="shared" si="16"/>
        <v>0</v>
      </c>
      <c r="V68" s="31">
        <f t="shared" si="3"/>
        <v>0</v>
      </c>
      <c r="W68" s="31">
        <v>0</v>
      </c>
      <c r="X68" s="31">
        <f t="shared" si="4"/>
        <v>0</v>
      </c>
      <c r="Y68" s="36">
        <f t="shared" si="5"/>
        <v>0</v>
      </c>
      <c r="AA68" s="69">
        <v>63</v>
      </c>
      <c r="AB68" s="31">
        <f t="shared" si="6"/>
        <v>0</v>
      </c>
      <c r="AC68" s="212">
        <f t="shared" si="7"/>
        <v>0</v>
      </c>
      <c r="AD68" s="99">
        <f t="shared" si="8"/>
        <v>0</v>
      </c>
      <c r="AE68" s="99">
        <f t="shared" si="9"/>
        <v>0</v>
      </c>
      <c r="AF68" s="197">
        <f t="shared" si="36"/>
        <v>0</v>
      </c>
      <c r="AG68" s="197">
        <f t="shared" si="37"/>
        <v>0</v>
      </c>
      <c r="AH68" s="197">
        <f t="shared" si="38"/>
        <v>0</v>
      </c>
      <c r="AI68" s="202">
        <f t="shared" si="34"/>
        <v>0</v>
      </c>
      <c r="AK68" s="69">
        <v>63</v>
      </c>
      <c r="AL68" s="31">
        <f t="shared" si="10"/>
        <v>0</v>
      </c>
      <c r="AM68" s="31">
        <f t="shared" si="11"/>
        <v>0</v>
      </c>
      <c r="AN68" s="31">
        <f t="shared" si="12"/>
        <v>0</v>
      </c>
      <c r="AO68" s="31">
        <f t="shared" si="13"/>
        <v>0</v>
      </c>
      <c r="AP68" s="31">
        <f t="shared" si="14"/>
        <v>0</v>
      </c>
      <c r="AQ68" s="197">
        <f t="shared" si="39"/>
        <v>0</v>
      </c>
      <c r="AR68" s="197">
        <f t="shared" si="39"/>
        <v>0</v>
      </c>
      <c r="AS68" s="197">
        <f t="shared" si="39"/>
        <v>0</v>
      </c>
      <c r="AT68" s="197">
        <f t="shared" si="39"/>
        <v>0</v>
      </c>
      <c r="AU68" s="31"/>
      <c r="AV68" s="31"/>
      <c r="AW68" s="31"/>
      <c r="AX68" s="31"/>
      <c r="AY68" s="74"/>
    </row>
    <row r="69" spans="2:51">
      <c r="B69" s="38">
        <f t="shared" si="42"/>
        <v>121</v>
      </c>
      <c r="C69" s="160">
        <f t="shared" si="43"/>
        <v>125</v>
      </c>
      <c r="D69" s="141">
        <f>D70+25</f>
        <v>518</v>
      </c>
      <c r="E69" s="146">
        <f t="shared" si="29"/>
        <v>1.56</v>
      </c>
      <c r="F69" s="40">
        <f t="shared" si="44"/>
        <v>808.08</v>
      </c>
      <c r="G69" s="49">
        <f t="shared" si="45"/>
        <v>11.700000000000017</v>
      </c>
      <c r="I69" s="53">
        <v>64</v>
      </c>
      <c r="J69" s="31">
        <f t="shared" si="22"/>
        <v>0</v>
      </c>
      <c r="K69" s="31">
        <f t="shared" si="23"/>
        <v>0</v>
      </c>
      <c r="L69" s="31">
        <f t="shared" si="24"/>
        <v>0</v>
      </c>
      <c r="M69" s="31">
        <f t="shared" si="25"/>
        <v>0</v>
      </c>
      <c r="N69" s="31">
        <f t="shared" ref="N69:N132" si="46">IF(P70&lt;=$F$18,0,)</f>
        <v>0</v>
      </c>
      <c r="O69" s="32">
        <f t="shared" ref="O69:O132" si="47">((J69+K69)*0.475+L69+M69+N69)*44/12</f>
        <v>0</v>
      </c>
      <c r="P69" s="53">
        <v>64</v>
      </c>
      <c r="Q69" s="31">
        <f t="shared" si="15"/>
        <v>0</v>
      </c>
      <c r="R69" s="31">
        <f t="shared" si="26"/>
        <v>0</v>
      </c>
      <c r="S69" s="31">
        <f t="shared" si="27"/>
        <v>0</v>
      </c>
      <c r="T69" s="31">
        <f t="shared" ref="T69:T132" si="48">IF(S69=0,0,EXP(-1.0587+0.8836*LN(S69)+0.284))</f>
        <v>0</v>
      </c>
      <c r="U69" s="31">
        <f t="shared" si="16"/>
        <v>0</v>
      </c>
      <c r="V69" s="31">
        <f t="shared" ref="V69:V132" si="49">IF(P69&lt;=$F$18,IF(P69&lt;=30,P69*($F$16-$F$6)/30,$F$16-$F$6),)</f>
        <v>0</v>
      </c>
      <c r="W69" s="31">
        <v>0</v>
      </c>
      <c r="X69" s="31">
        <f t="shared" ref="X69:X132" si="50">((S69+T69)*0.475+U69+V69+W69)*44/12</f>
        <v>0</v>
      </c>
      <c r="Y69" s="36">
        <f t="shared" ref="Y69:Y132" si="51">IF(P69&lt;=$F$18,X69-O69,)</f>
        <v>0</v>
      </c>
      <c r="AA69" s="69">
        <v>64</v>
      </c>
      <c r="AB69" s="31">
        <f t="shared" ref="AB69:AB132" si="52">IF(AA69&lt;=$F$18,IFERROR(VLOOKUP($AA69,$B$82:$G$96,2,FALSE),0),)</f>
        <v>0</v>
      </c>
      <c r="AC69" s="212">
        <f t="shared" ref="AC69:AC132" si="53">IF(AA69&lt;=$F$18,IFERROR(VLOOKUP($AA69,$B$82:$G$96,3,FALSE),0),)*50%</f>
        <v>0</v>
      </c>
      <c r="AD69" s="99">
        <f t="shared" ref="AD69:AD132" si="54">IF(AA69&lt;=$F$18,IFERROR(VLOOKUP($AA69,$B$82:$G$96,4,FALSE),0),)</f>
        <v>0</v>
      </c>
      <c r="AE69" s="99">
        <f t="shared" ref="AE69:AE132" si="55">IF(AA69&lt;=$F$18,IFERROR(VLOOKUP($AA69,$B$82:$G$96,5,FALSE),0),)</f>
        <v>0</v>
      </c>
      <c r="AF69" s="197">
        <f t="shared" si="36"/>
        <v>0</v>
      </c>
      <c r="AG69" s="197">
        <f t="shared" si="37"/>
        <v>0</v>
      </c>
      <c r="AH69" s="197">
        <f t="shared" si="38"/>
        <v>0</v>
      </c>
      <c r="AI69" s="202">
        <f t="shared" si="34"/>
        <v>0</v>
      </c>
      <c r="AK69" s="69">
        <v>64</v>
      </c>
      <c r="AL69" s="31">
        <f t="shared" ref="AL69:AL132" si="56">IF(AK69&lt;=$F$18,IFERROR(VLOOKUP($AA69,$B$82:$G$96,2,FALSE),0),)</f>
        <v>0</v>
      </c>
      <c r="AM69" s="31">
        <f t="shared" ref="AM69:AM132" si="57">IF(AK69&lt;=$F$18,IFERROR(VLOOKUP($AA69,$B$82:$G$96,3,FALSE),0),)</f>
        <v>0</v>
      </c>
      <c r="AN69" s="31">
        <f t="shared" ref="AN69:AN132" si="58">IF(AK69&lt;=$F$18,IFERROR(VLOOKUP($AA69,$B$82:$G$96,4,FALSE),0),)</f>
        <v>0</v>
      </c>
      <c r="AO69" s="31">
        <f t="shared" ref="AO69:AO132" si="59">IF(AK69&lt;=$F$18,IFERROR(VLOOKUP($AA69,$B$82:$G$96,5,FALSE),0),)</f>
        <v>0</v>
      </c>
      <c r="AP69" s="31">
        <f t="shared" ref="AP69:AP132" si="60">IF(AK69&lt;=$F$18,IFERROR(VLOOKUP($AA69,$B$82:$G$96,6,FALSE),0),)</f>
        <v>0</v>
      </c>
      <c r="AQ69" s="197">
        <f t="shared" si="39"/>
        <v>0</v>
      </c>
      <c r="AR69" s="197">
        <f t="shared" si="39"/>
        <v>0</v>
      </c>
      <c r="AS69" s="197">
        <f t="shared" si="39"/>
        <v>0</v>
      </c>
      <c r="AT69" s="197">
        <f t="shared" si="39"/>
        <v>0</v>
      </c>
      <c r="AU69" s="31"/>
      <c r="AV69" s="31"/>
      <c r="AW69" s="31"/>
      <c r="AX69" s="31"/>
      <c r="AY69" s="74"/>
    </row>
    <row r="70" spans="2:51">
      <c r="B70" s="38">
        <f t="shared" si="42"/>
        <v>125</v>
      </c>
      <c r="C70" s="160">
        <f t="shared" si="43"/>
        <v>126</v>
      </c>
      <c r="D70" s="141">
        <v>493</v>
      </c>
      <c r="E70" s="146">
        <f t="shared" si="29"/>
        <v>1.56</v>
      </c>
      <c r="F70" s="40">
        <f t="shared" si="44"/>
        <v>769.08</v>
      </c>
      <c r="G70" s="49">
        <f t="shared" si="45"/>
        <v>-39</v>
      </c>
      <c r="I70" s="53">
        <v>65</v>
      </c>
      <c r="J70" s="31">
        <f t="shared" si="22"/>
        <v>0</v>
      </c>
      <c r="K70" s="31">
        <f t="shared" si="23"/>
        <v>0</v>
      </c>
      <c r="L70" s="31">
        <f t="shared" si="24"/>
        <v>0</v>
      </c>
      <c r="M70" s="31">
        <f t="shared" si="25"/>
        <v>0</v>
      </c>
      <c r="N70" s="31">
        <f t="shared" si="46"/>
        <v>0</v>
      </c>
      <c r="O70" s="32">
        <f t="shared" si="47"/>
        <v>0</v>
      </c>
      <c r="P70" s="53">
        <v>65</v>
      </c>
      <c r="Q70" s="31">
        <f t="shared" ref="Q70:Q133" si="61">IF(P70&lt;=$F$18,LOOKUP(P70-1,$B$25:$B$78,$G$25:$G$78),)</f>
        <v>0</v>
      </c>
      <c r="R70" s="31">
        <f t="shared" si="26"/>
        <v>0</v>
      </c>
      <c r="S70" s="31">
        <f t="shared" si="27"/>
        <v>0</v>
      </c>
      <c r="T70" s="31">
        <f t="shared" si="48"/>
        <v>0</v>
      </c>
      <c r="U70" s="31">
        <f t="shared" ref="U70:U133" si="62">IF(P70&lt;=$F$18,$F$5+($F$15-$F$5)*(1-EXP(-0.0175*P70)),)</f>
        <v>0</v>
      </c>
      <c r="V70" s="31">
        <f t="shared" si="49"/>
        <v>0</v>
      </c>
      <c r="W70" s="31">
        <v>0</v>
      </c>
      <c r="X70" s="31">
        <f t="shared" si="50"/>
        <v>0</v>
      </c>
      <c r="Y70" s="36">
        <f t="shared" si="51"/>
        <v>0</v>
      </c>
      <c r="AA70" s="69">
        <v>65</v>
      </c>
      <c r="AB70" s="31">
        <f t="shared" si="52"/>
        <v>0</v>
      </c>
      <c r="AC70" s="212">
        <f t="shared" si="53"/>
        <v>0</v>
      </c>
      <c r="AD70" s="99">
        <f t="shared" si="54"/>
        <v>0</v>
      </c>
      <c r="AE70" s="99">
        <f t="shared" si="55"/>
        <v>0</v>
      </c>
      <c r="AF70" s="197">
        <f t="shared" ref="AF70:AF101" si="63">IF(OR(AA70&lt;=$F$18,AA70&lt;=30),EXP(-LN(2)/$D$105)*AF69+((1-EXP(-LN(2)/$D$105))/(LN(2)/$D$105))*$AB70*AC70*0.475*$F$19*44/12,)</f>
        <v>0</v>
      </c>
      <c r="AG70" s="197">
        <f t="shared" ref="AG70:AG101" si="64">IF(OR(AA70&lt;=$F$18,AA70&lt;=30),EXP(-LN(2)/$D$107)*AG69+((1-EXP(-LN(2)/$D$107))/(LN(2)/$D$107))*$AB70*AD70*0.475*$F$19*44/12,)</f>
        <v>0</v>
      </c>
      <c r="AH70" s="197">
        <f t="shared" ref="AH70:AH101" si="65">IF(OR(AA70&lt;=$F$18,AA70&lt;=30),EXP(-LN(2)/$D$106)*AH69+((1-EXP(-LN(2)/$D$106))/(LN(2)/$D$106))*$AB70*AE70*0.475*$F$19*44/12,)</f>
        <v>0</v>
      </c>
      <c r="AI70" s="202">
        <f t="shared" si="34"/>
        <v>0</v>
      </c>
      <c r="AK70" s="69">
        <v>65</v>
      </c>
      <c r="AL70" s="31">
        <f t="shared" si="56"/>
        <v>0</v>
      </c>
      <c r="AM70" s="31">
        <f t="shared" si="57"/>
        <v>0</v>
      </c>
      <c r="AN70" s="31">
        <f t="shared" si="58"/>
        <v>0</v>
      </c>
      <c r="AO70" s="31">
        <f t="shared" si="59"/>
        <v>0</v>
      </c>
      <c r="AP70" s="31">
        <f t="shared" si="60"/>
        <v>0</v>
      </c>
      <c r="AQ70" s="197">
        <f t="shared" si="39"/>
        <v>0</v>
      </c>
      <c r="AR70" s="197">
        <f t="shared" si="39"/>
        <v>0</v>
      </c>
      <c r="AS70" s="197">
        <f t="shared" si="39"/>
        <v>0</v>
      </c>
      <c r="AT70" s="197">
        <f t="shared" si="39"/>
        <v>0</v>
      </c>
      <c r="AU70" s="31"/>
      <c r="AV70" s="31"/>
      <c r="AW70" s="31"/>
      <c r="AX70" s="31"/>
      <c r="AY70" s="74"/>
    </row>
    <row r="71" spans="2:51">
      <c r="B71" s="38">
        <f t="shared" si="42"/>
        <v>126</v>
      </c>
      <c r="C71" s="160">
        <f t="shared" si="43"/>
        <v>130</v>
      </c>
      <c r="D71" s="141">
        <f>D72+24</f>
        <v>521</v>
      </c>
      <c r="E71" s="146">
        <f t="shared" si="29"/>
        <v>1.56</v>
      </c>
      <c r="F71" s="40">
        <f t="shared" si="44"/>
        <v>812.76</v>
      </c>
      <c r="G71" s="49">
        <f t="shared" si="45"/>
        <v>10.919999999999987</v>
      </c>
      <c r="I71" s="53">
        <v>66</v>
      </c>
      <c r="J71" s="31">
        <f t="shared" ref="J71:J134" si="66">IF($I71&lt;=$F$10,$F$11*$F$13+J70,)</f>
        <v>0</v>
      </c>
      <c r="K71" s="31">
        <f t="shared" ref="K71:K134" si="67">IF(J71=0,0,EXP(-1.0587+0.8836*LN(J71)+0.284))</f>
        <v>0</v>
      </c>
      <c r="L71" s="31">
        <f t="shared" ref="L71:L134" si="68">IF(I71&lt;=$F$10,$F$5+($F$8-$F$5)*(1-EXP(-0.0175*I71)),)</f>
        <v>0</v>
      </c>
      <c r="M71" s="31">
        <f t="shared" ref="M71:M134" si="69">IF(I71&lt;=$F$10,IF(I71&lt;=30,I71*($F$9-$F$6)/30,$F$9-$F$6),)</f>
        <v>0</v>
      </c>
      <c r="N71" s="31">
        <f t="shared" si="46"/>
        <v>0</v>
      </c>
      <c r="O71" s="32">
        <f t="shared" si="47"/>
        <v>0</v>
      </c>
      <c r="P71" s="53">
        <v>66</v>
      </c>
      <c r="Q71" s="31">
        <f t="shared" si="61"/>
        <v>0</v>
      </c>
      <c r="R71" s="31">
        <f t="shared" ref="R71:R134" si="70">IF(P71&lt;=$F$18,Q71+R70,)</f>
        <v>0</v>
      </c>
      <c r="S71" s="31">
        <f t="shared" ref="S71:S134" si="71">$F$19*R71</f>
        <v>0</v>
      </c>
      <c r="T71" s="31">
        <f t="shared" si="48"/>
        <v>0</v>
      </c>
      <c r="U71" s="31">
        <f t="shared" si="62"/>
        <v>0</v>
      </c>
      <c r="V71" s="31">
        <f t="shared" si="49"/>
        <v>0</v>
      </c>
      <c r="W71" s="31">
        <v>0</v>
      </c>
      <c r="X71" s="31">
        <f t="shared" si="50"/>
        <v>0</v>
      </c>
      <c r="Y71" s="36">
        <f t="shared" si="51"/>
        <v>0</v>
      </c>
      <c r="AA71" s="69">
        <v>66</v>
      </c>
      <c r="AB71" s="31">
        <f t="shared" si="52"/>
        <v>0</v>
      </c>
      <c r="AC71" s="212">
        <f t="shared" si="53"/>
        <v>0</v>
      </c>
      <c r="AD71" s="99">
        <f t="shared" si="54"/>
        <v>0</v>
      </c>
      <c r="AE71" s="99">
        <f t="shared" si="55"/>
        <v>0</v>
      </c>
      <c r="AF71" s="197">
        <f t="shared" si="63"/>
        <v>0</v>
      </c>
      <c r="AG71" s="197">
        <f t="shared" si="64"/>
        <v>0</v>
      </c>
      <c r="AH71" s="197">
        <f t="shared" si="65"/>
        <v>0</v>
      </c>
      <c r="AI71" s="202">
        <f t="shared" si="34"/>
        <v>0</v>
      </c>
      <c r="AK71" s="69">
        <v>66</v>
      </c>
      <c r="AL71" s="31">
        <f t="shared" si="56"/>
        <v>0</v>
      </c>
      <c r="AM71" s="31">
        <f t="shared" si="57"/>
        <v>0</v>
      </c>
      <c r="AN71" s="31">
        <f t="shared" si="58"/>
        <v>0</v>
      </c>
      <c r="AO71" s="31">
        <f t="shared" si="59"/>
        <v>0</v>
      </c>
      <c r="AP71" s="31">
        <f t="shared" si="60"/>
        <v>0</v>
      </c>
      <c r="AQ71" s="197">
        <f t="shared" si="39"/>
        <v>0</v>
      </c>
      <c r="AR71" s="197">
        <f t="shared" si="39"/>
        <v>0</v>
      </c>
      <c r="AS71" s="197">
        <f t="shared" si="39"/>
        <v>0</v>
      </c>
      <c r="AT71" s="197">
        <f t="shared" si="39"/>
        <v>0</v>
      </c>
      <c r="AU71" s="31"/>
      <c r="AV71" s="31"/>
      <c r="AW71" s="31"/>
      <c r="AX71" s="31"/>
      <c r="AY71" s="74"/>
    </row>
    <row r="72" spans="2:51">
      <c r="B72" s="38">
        <f t="shared" si="42"/>
        <v>130</v>
      </c>
      <c r="C72" s="160">
        <f t="shared" si="43"/>
        <v>131</v>
      </c>
      <c r="D72" s="141">
        <v>497</v>
      </c>
      <c r="E72" s="146">
        <f t="shared" si="29"/>
        <v>1.56</v>
      </c>
      <c r="F72" s="40">
        <f t="shared" si="44"/>
        <v>775.32</v>
      </c>
      <c r="G72" s="49">
        <f t="shared" si="45"/>
        <v>-37.439999999999941</v>
      </c>
      <c r="I72" s="53">
        <v>67</v>
      </c>
      <c r="J72" s="31">
        <f t="shared" si="66"/>
        <v>0</v>
      </c>
      <c r="K72" s="31">
        <f t="shared" si="67"/>
        <v>0</v>
      </c>
      <c r="L72" s="31">
        <f t="shared" si="68"/>
        <v>0</v>
      </c>
      <c r="M72" s="31">
        <f t="shared" si="69"/>
        <v>0</v>
      </c>
      <c r="N72" s="31">
        <f t="shared" si="46"/>
        <v>0</v>
      </c>
      <c r="O72" s="32">
        <f t="shared" si="47"/>
        <v>0</v>
      </c>
      <c r="P72" s="53">
        <v>67</v>
      </c>
      <c r="Q72" s="31">
        <f t="shared" si="61"/>
        <v>0</v>
      </c>
      <c r="R72" s="31">
        <f t="shared" si="70"/>
        <v>0</v>
      </c>
      <c r="S72" s="31">
        <f t="shared" si="71"/>
        <v>0</v>
      </c>
      <c r="T72" s="31">
        <f t="shared" si="48"/>
        <v>0</v>
      </c>
      <c r="U72" s="31">
        <f t="shared" si="62"/>
        <v>0</v>
      </c>
      <c r="V72" s="31">
        <f t="shared" si="49"/>
        <v>0</v>
      </c>
      <c r="W72" s="31">
        <v>0</v>
      </c>
      <c r="X72" s="31">
        <f t="shared" si="50"/>
        <v>0</v>
      </c>
      <c r="Y72" s="36">
        <f t="shared" si="51"/>
        <v>0</v>
      </c>
      <c r="AA72" s="69">
        <v>67</v>
      </c>
      <c r="AB72" s="31">
        <f t="shared" si="52"/>
        <v>0</v>
      </c>
      <c r="AC72" s="212">
        <f t="shared" si="53"/>
        <v>0</v>
      </c>
      <c r="AD72" s="99">
        <f t="shared" si="54"/>
        <v>0</v>
      </c>
      <c r="AE72" s="99">
        <f t="shared" si="55"/>
        <v>0</v>
      </c>
      <c r="AF72" s="197">
        <f t="shared" si="63"/>
        <v>0</v>
      </c>
      <c r="AG72" s="197">
        <f t="shared" si="64"/>
        <v>0</v>
      </c>
      <c r="AH72" s="197">
        <f t="shared" si="65"/>
        <v>0</v>
      </c>
      <c r="AI72" s="202">
        <f t="shared" si="34"/>
        <v>0</v>
      </c>
      <c r="AK72" s="69">
        <v>67</v>
      </c>
      <c r="AL72" s="31">
        <f t="shared" si="56"/>
        <v>0</v>
      </c>
      <c r="AM72" s="31">
        <f t="shared" si="57"/>
        <v>0</v>
      </c>
      <c r="AN72" s="31">
        <f t="shared" si="58"/>
        <v>0</v>
      </c>
      <c r="AO72" s="31">
        <f t="shared" si="59"/>
        <v>0</v>
      </c>
      <c r="AP72" s="31">
        <f t="shared" si="60"/>
        <v>0</v>
      </c>
      <c r="AQ72" s="197">
        <f t="shared" si="39"/>
        <v>0</v>
      </c>
      <c r="AR72" s="197">
        <f t="shared" si="39"/>
        <v>0</v>
      </c>
      <c r="AS72" s="197">
        <f t="shared" si="39"/>
        <v>0</v>
      </c>
      <c r="AT72" s="197">
        <f t="shared" si="39"/>
        <v>0</v>
      </c>
      <c r="AU72" s="31"/>
      <c r="AV72" s="31"/>
      <c r="AW72" s="31"/>
      <c r="AX72" s="31"/>
      <c r="AY72" s="74"/>
    </row>
    <row r="73" spans="2:51">
      <c r="B73" s="38">
        <f t="shared" si="42"/>
        <v>131</v>
      </c>
      <c r="C73" s="160">
        <f t="shared" si="43"/>
        <v>135</v>
      </c>
      <c r="D73" s="141">
        <f>D74+24</f>
        <v>524</v>
      </c>
      <c r="E73" s="146">
        <f t="shared" si="29"/>
        <v>1.56</v>
      </c>
      <c r="F73" s="40">
        <f t="shared" si="44"/>
        <v>817.44</v>
      </c>
      <c r="G73" s="49">
        <f t="shared" si="45"/>
        <v>10.530000000000001</v>
      </c>
      <c r="I73" s="53">
        <v>68</v>
      </c>
      <c r="J73" s="31">
        <f t="shared" si="66"/>
        <v>0</v>
      </c>
      <c r="K73" s="31">
        <f t="shared" si="67"/>
        <v>0</v>
      </c>
      <c r="L73" s="31">
        <f t="shared" si="68"/>
        <v>0</v>
      </c>
      <c r="M73" s="31">
        <f t="shared" si="69"/>
        <v>0</v>
      </c>
      <c r="N73" s="31">
        <f t="shared" si="46"/>
        <v>0</v>
      </c>
      <c r="O73" s="32">
        <f t="shared" si="47"/>
        <v>0</v>
      </c>
      <c r="P73" s="53">
        <v>68</v>
      </c>
      <c r="Q73" s="31">
        <f t="shared" si="61"/>
        <v>0</v>
      </c>
      <c r="R73" s="31">
        <f t="shared" si="70"/>
        <v>0</v>
      </c>
      <c r="S73" s="31">
        <f t="shared" si="71"/>
        <v>0</v>
      </c>
      <c r="T73" s="31">
        <f t="shared" si="48"/>
        <v>0</v>
      </c>
      <c r="U73" s="31">
        <f t="shared" si="62"/>
        <v>0</v>
      </c>
      <c r="V73" s="31">
        <f t="shared" si="49"/>
        <v>0</v>
      </c>
      <c r="W73" s="31">
        <v>0</v>
      </c>
      <c r="X73" s="31">
        <f t="shared" si="50"/>
        <v>0</v>
      </c>
      <c r="Y73" s="36">
        <f t="shared" si="51"/>
        <v>0</v>
      </c>
      <c r="AA73" s="69">
        <v>68</v>
      </c>
      <c r="AB73" s="31">
        <f t="shared" si="52"/>
        <v>0</v>
      </c>
      <c r="AC73" s="212">
        <f t="shared" si="53"/>
        <v>0</v>
      </c>
      <c r="AD73" s="99">
        <f t="shared" si="54"/>
        <v>0</v>
      </c>
      <c r="AE73" s="99">
        <f t="shared" si="55"/>
        <v>0</v>
      </c>
      <c r="AF73" s="197">
        <f t="shared" si="63"/>
        <v>0</v>
      </c>
      <c r="AG73" s="197">
        <f t="shared" si="64"/>
        <v>0</v>
      </c>
      <c r="AH73" s="197">
        <f t="shared" si="65"/>
        <v>0</v>
      </c>
      <c r="AI73" s="202">
        <f t="shared" si="34"/>
        <v>0</v>
      </c>
      <c r="AK73" s="69">
        <v>68</v>
      </c>
      <c r="AL73" s="31">
        <f t="shared" si="56"/>
        <v>0</v>
      </c>
      <c r="AM73" s="31">
        <f t="shared" si="57"/>
        <v>0</v>
      </c>
      <c r="AN73" s="31">
        <f t="shared" si="58"/>
        <v>0</v>
      </c>
      <c r="AO73" s="31">
        <f t="shared" si="59"/>
        <v>0</v>
      </c>
      <c r="AP73" s="31">
        <f t="shared" si="60"/>
        <v>0</v>
      </c>
      <c r="AQ73" s="197">
        <f t="shared" si="39"/>
        <v>0</v>
      </c>
      <c r="AR73" s="197">
        <f t="shared" si="39"/>
        <v>0</v>
      </c>
      <c r="AS73" s="197">
        <f t="shared" si="39"/>
        <v>0</v>
      </c>
      <c r="AT73" s="197">
        <f t="shared" si="39"/>
        <v>0</v>
      </c>
      <c r="AU73" s="31"/>
      <c r="AV73" s="31"/>
      <c r="AW73" s="31"/>
      <c r="AX73" s="31"/>
      <c r="AY73" s="74"/>
    </row>
    <row r="74" spans="2:51">
      <c r="B74" s="38">
        <f t="shared" si="42"/>
        <v>135</v>
      </c>
      <c r="C74" s="160">
        <f t="shared" si="43"/>
        <v>136</v>
      </c>
      <c r="D74" s="141">
        <v>500</v>
      </c>
      <c r="E74" s="146">
        <f t="shared" si="29"/>
        <v>1.56</v>
      </c>
      <c r="F74" s="40">
        <f t="shared" si="44"/>
        <v>780</v>
      </c>
      <c r="G74" s="49">
        <f t="shared" si="45"/>
        <v>-37.440000000000055</v>
      </c>
      <c r="I74" s="53">
        <v>69</v>
      </c>
      <c r="J74" s="31">
        <f t="shared" si="66"/>
        <v>0</v>
      </c>
      <c r="K74" s="31">
        <f t="shared" si="67"/>
        <v>0</v>
      </c>
      <c r="L74" s="31">
        <f t="shared" si="68"/>
        <v>0</v>
      </c>
      <c r="M74" s="31">
        <f t="shared" si="69"/>
        <v>0</v>
      </c>
      <c r="N74" s="31">
        <f t="shared" si="46"/>
        <v>0</v>
      </c>
      <c r="O74" s="32">
        <f t="shared" si="47"/>
        <v>0</v>
      </c>
      <c r="P74" s="53">
        <v>69</v>
      </c>
      <c r="Q74" s="31">
        <f t="shared" si="61"/>
        <v>0</v>
      </c>
      <c r="R74" s="31">
        <f t="shared" si="70"/>
        <v>0</v>
      </c>
      <c r="S74" s="31">
        <f t="shared" si="71"/>
        <v>0</v>
      </c>
      <c r="T74" s="31">
        <f t="shared" si="48"/>
        <v>0</v>
      </c>
      <c r="U74" s="31">
        <f t="shared" si="62"/>
        <v>0</v>
      </c>
      <c r="V74" s="31">
        <f t="shared" si="49"/>
        <v>0</v>
      </c>
      <c r="W74" s="31">
        <v>0</v>
      </c>
      <c r="X74" s="31">
        <f t="shared" si="50"/>
        <v>0</v>
      </c>
      <c r="Y74" s="36">
        <f t="shared" si="51"/>
        <v>0</v>
      </c>
      <c r="AA74" s="69">
        <v>69</v>
      </c>
      <c r="AB74" s="31">
        <f t="shared" si="52"/>
        <v>0</v>
      </c>
      <c r="AC74" s="212">
        <f t="shared" si="53"/>
        <v>0</v>
      </c>
      <c r="AD74" s="99">
        <f t="shared" si="54"/>
        <v>0</v>
      </c>
      <c r="AE74" s="99">
        <f t="shared" si="55"/>
        <v>0</v>
      </c>
      <c r="AF74" s="197">
        <f t="shared" si="63"/>
        <v>0</v>
      </c>
      <c r="AG74" s="197">
        <f t="shared" si="64"/>
        <v>0</v>
      </c>
      <c r="AH74" s="197">
        <f t="shared" si="65"/>
        <v>0</v>
      </c>
      <c r="AI74" s="202">
        <f t="shared" si="34"/>
        <v>0</v>
      </c>
      <c r="AK74" s="69">
        <v>69</v>
      </c>
      <c r="AL74" s="31">
        <f t="shared" si="56"/>
        <v>0</v>
      </c>
      <c r="AM74" s="31">
        <f t="shared" si="57"/>
        <v>0</v>
      </c>
      <c r="AN74" s="31">
        <f t="shared" si="58"/>
        <v>0</v>
      </c>
      <c r="AO74" s="31">
        <f t="shared" si="59"/>
        <v>0</v>
      </c>
      <c r="AP74" s="31">
        <f t="shared" si="60"/>
        <v>0</v>
      </c>
      <c r="AQ74" s="197">
        <f t="shared" si="39"/>
        <v>0</v>
      </c>
      <c r="AR74" s="197">
        <f t="shared" si="39"/>
        <v>0</v>
      </c>
      <c r="AS74" s="197">
        <f t="shared" si="39"/>
        <v>0</v>
      </c>
      <c r="AT74" s="197">
        <f t="shared" si="39"/>
        <v>0</v>
      </c>
      <c r="AU74" s="31"/>
      <c r="AV74" s="31"/>
      <c r="AW74" s="31"/>
      <c r="AX74" s="31"/>
      <c r="AY74" s="74"/>
    </row>
    <row r="75" spans="2:51">
      <c r="B75" s="38">
        <f t="shared" si="42"/>
        <v>136</v>
      </c>
      <c r="C75" s="160">
        <f t="shared" si="43"/>
        <v>140</v>
      </c>
      <c r="D75" s="141">
        <f>D76+23</f>
        <v>525</v>
      </c>
      <c r="E75" s="146">
        <f t="shared" si="29"/>
        <v>1.56</v>
      </c>
      <c r="F75" s="40">
        <f t="shared" si="44"/>
        <v>819</v>
      </c>
      <c r="G75" s="49">
        <f t="shared" si="45"/>
        <v>9.75</v>
      </c>
      <c r="I75" s="53">
        <v>70</v>
      </c>
      <c r="J75" s="31">
        <f t="shared" si="66"/>
        <v>0</v>
      </c>
      <c r="K75" s="31">
        <f t="shared" si="67"/>
        <v>0</v>
      </c>
      <c r="L75" s="31">
        <f t="shared" si="68"/>
        <v>0</v>
      </c>
      <c r="M75" s="31">
        <f t="shared" si="69"/>
        <v>0</v>
      </c>
      <c r="N75" s="31">
        <f t="shared" si="46"/>
        <v>0</v>
      </c>
      <c r="O75" s="32">
        <f t="shared" si="47"/>
        <v>0</v>
      </c>
      <c r="P75" s="53">
        <v>70</v>
      </c>
      <c r="Q75" s="31">
        <f t="shared" si="61"/>
        <v>0</v>
      </c>
      <c r="R75" s="31">
        <f t="shared" si="70"/>
        <v>0</v>
      </c>
      <c r="S75" s="31">
        <f t="shared" si="71"/>
        <v>0</v>
      </c>
      <c r="T75" s="31">
        <f t="shared" si="48"/>
        <v>0</v>
      </c>
      <c r="U75" s="31">
        <f t="shared" si="62"/>
        <v>0</v>
      </c>
      <c r="V75" s="31">
        <f t="shared" si="49"/>
        <v>0</v>
      </c>
      <c r="W75" s="31">
        <v>0</v>
      </c>
      <c r="X75" s="31">
        <f t="shared" si="50"/>
        <v>0</v>
      </c>
      <c r="Y75" s="36">
        <f t="shared" si="51"/>
        <v>0</v>
      </c>
      <c r="AA75" s="69">
        <v>70</v>
      </c>
      <c r="AB75" s="31">
        <f t="shared" si="52"/>
        <v>0</v>
      </c>
      <c r="AC75" s="212">
        <f t="shared" si="53"/>
        <v>0</v>
      </c>
      <c r="AD75" s="99">
        <f t="shared" si="54"/>
        <v>0</v>
      </c>
      <c r="AE75" s="99">
        <f t="shared" si="55"/>
        <v>0</v>
      </c>
      <c r="AF75" s="197">
        <f t="shared" si="63"/>
        <v>0</v>
      </c>
      <c r="AG75" s="197">
        <f t="shared" si="64"/>
        <v>0</v>
      </c>
      <c r="AH75" s="197">
        <f t="shared" si="65"/>
        <v>0</v>
      </c>
      <c r="AI75" s="202">
        <f t="shared" si="34"/>
        <v>0</v>
      </c>
      <c r="AK75" s="69">
        <v>70</v>
      </c>
      <c r="AL75" s="31">
        <f t="shared" si="56"/>
        <v>0</v>
      </c>
      <c r="AM75" s="31">
        <f t="shared" si="57"/>
        <v>0</v>
      </c>
      <c r="AN75" s="31">
        <f t="shared" si="58"/>
        <v>0</v>
      </c>
      <c r="AO75" s="31">
        <f t="shared" si="59"/>
        <v>0</v>
      </c>
      <c r="AP75" s="31">
        <f t="shared" si="60"/>
        <v>0</v>
      </c>
      <c r="AQ75" s="197">
        <f t="shared" si="39"/>
        <v>0</v>
      </c>
      <c r="AR75" s="197">
        <f t="shared" si="39"/>
        <v>0</v>
      </c>
      <c r="AS75" s="197">
        <f t="shared" si="39"/>
        <v>0</v>
      </c>
      <c r="AT75" s="197">
        <f t="shared" si="39"/>
        <v>0</v>
      </c>
      <c r="AU75" s="31"/>
      <c r="AV75" s="31"/>
      <c r="AW75" s="31"/>
      <c r="AX75" s="31"/>
      <c r="AY75" s="74"/>
    </row>
    <row r="76" spans="2:51">
      <c r="B76" s="38">
        <f t="shared" si="42"/>
        <v>140</v>
      </c>
      <c r="C76" s="160">
        <f t="shared" si="43"/>
        <v>141</v>
      </c>
      <c r="D76" s="141">
        <v>502</v>
      </c>
      <c r="E76" s="146">
        <f t="shared" si="29"/>
        <v>1.56</v>
      </c>
      <c r="F76" s="40">
        <f t="shared" si="44"/>
        <v>783.12</v>
      </c>
      <c r="G76" s="49">
        <f t="shared" si="45"/>
        <v>-35.879999999999995</v>
      </c>
      <c r="I76" s="53">
        <v>71</v>
      </c>
      <c r="J76" s="31">
        <f t="shared" si="66"/>
        <v>0</v>
      </c>
      <c r="K76" s="31">
        <f t="shared" si="67"/>
        <v>0</v>
      </c>
      <c r="L76" s="31">
        <f t="shared" si="68"/>
        <v>0</v>
      </c>
      <c r="M76" s="31">
        <f t="shared" si="69"/>
        <v>0</v>
      </c>
      <c r="N76" s="31">
        <f t="shared" si="46"/>
        <v>0</v>
      </c>
      <c r="O76" s="32">
        <f t="shared" si="47"/>
        <v>0</v>
      </c>
      <c r="P76" s="53">
        <v>71</v>
      </c>
      <c r="Q76" s="31">
        <f t="shared" si="61"/>
        <v>0</v>
      </c>
      <c r="R76" s="31">
        <f t="shared" si="70"/>
        <v>0</v>
      </c>
      <c r="S76" s="31">
        <f t="shared" si="71"/>
        <v>0</v>
      </c>
      <c r="T76" s="31">
        <f t="shared" si="48"/>
        <v>0</v>
      </c>
      <c r="U76" s="31">
        <f t="shared" si="62"/>
        <v>0</v>
      </c>
      <c r="V76" s="31">
        <f t="shared" si="49"/>
        <v>0</v>
      </c>
      <c r="W76" s="31">
        <v>0</v>
      </c>
      <c r="X76" s="31">
        <f t="shared" si="50"/>
        <v>0</v>
      </c>
      <c r="Y76" s="36">
        <f t="shared" si="51"/>
        <v>0</v>
      </c>
      <c r="AA76" s="69">
        <v>71</v>
      </c>
      <c r="AB76" s="31">
        <f t="shared" si="52"/>
        <v>0</v>
      </c>
      <c r="AC76" s="212">
        <f t="shared" si="53"/>
        <v>0</v>
      </c>
      <c r="AD76" s="99">
        <f t="shared" si="54"/>
        <v>0</v>
      </c>
      <c r="AE76" s="99">
        <f t="shared" si="55"/>
        <v>0</v>
      </c>
      <c r="AF76" s="197">
        <f t="shared" si="63"/>
        <v>0</v>
      </c>
      <c r="AG76" s="197">
        <f t="shared" si="64"/>
        <v>0</v>
      </c>
      <c r="AH76" s="197">
        <f t="shared" si="65"/>
        <v>0</v>
      </c>
      <c r="AI76" s="202">
        <f t="shared" si="34"/>
        <v>0</v>
      </c>
      <c r="AK76" s="69">
        <v>71</v>
      </c>
      <c r="AL76" s="31">
        <f t="shared" si="56"/>
        <v>0</v>
      </c>
      <c r="AM76" s="31">
        <f t="shared" si="57"/>
        <v>0</v>
      </c>
      <c r="AN76" s="31">
        <f t="shared" si="58"/>
        <v>0</v>
      </c>
      <c r="AO76" s="31">
        <f t="shared" si="59"/>
        <v>0</v>
      </c>
      <c r="AP76" s="31">
        <f t="shared" si="60"/>
        <v>0</v>
      </c>
      <c r="AQ76" s="197">
        <f t="shared" si="39"/>
        <v>0</v>
      </c>
      <c r="AR76" s="197">
        <f t="shared" si="39"/>
        <v>0</v>
      </c>
      <c r="AS76" s="197">
        <f t="shared" si="39"/>
        <v>0</v>
      </c>
      <c r="AT76" s="197">
        <f t="shared" si="39"/>
        <v>0</v>
      </c>
      <c r="AU76" s="31"/>
      <c r="AV76" s="31"/>
      <c r="AW76" s="31"/>
      <c r="AX76" s="31"/>
      <c r="AY76" s="74"/>
    </row>
    <row r="77" spans="2:51">
      <c r="B77" s="38">
        <f t="shared" si="42"/>
        <v>141</v>
      </c>
      <c r="C77" s="160">
        <f t="shared" si="43"/>
        <v>145</v>
      </c>
      <c r="D77" s="141">
        <f>D78+23</f>
        <v>524</v>
      </c>
      <c r="E77" s="146">
        <f t="shared" si="29"/>
        <v>1.56</v>
      </c>
      <c r="F77" s="40">
        <f t="shared" si="44"/>
        <v>817.44</v>
      </c>
      <c r="G77" s="49">
        <f t="shared" si="45"/>
        <v>8.5800000000000125</v>
      </c>
      <c r="I77" s="53">
        <v>72</v>
      </c>
      <c r="J77" s="31">
        <f t="shared" si="66"/>
        <v>0</v>
      </c>
      <c r="K77" s="31">
        <f t="shared" si="67"/>
        <v>0</v>
      </c>
      <c r="L77" s="31">
        <f t="shared" si="68"/>
        <v>0</v>
      </c>
      <c r="M77" s="31">
        <f t="shared" si="69"/>
        <v>0</v>
      </c>
      <c r="N77" s="31">
        <f t="shared" si="46"/>
        <v>0</v>
      </c>
      <c r="O77" s="32">
        <f t="shared" si="47"/>
        <v>0</v>
      </c>
      <c r="P77" s="53">
        <v>72</v>
      </c>
      <c r="Q77" s="31">
        <f t="shared" si="61"/>
        <v>0</v>
      </c>
      <c r="R77" s="31">
        <f t="shared" si="70"/>
        <v>0</v>
      </c>
      <c r="S77" s="31">
        <f t="shared" si="71"/>
        <v>0</v>
      </c>
      <c r="T77" s="31">
        <f t="shared" si="48"/>
        <v>0</v>
      </c>
      <c r="U77" s="31">
        <f t="shared" si="62"/>
        <v>0</v>
      </c>
      <c r="V77" s="31">
        <f t="shared" si="49"/>
        <v>0</v>
      </c>
      <c r="W77" s="31">
        <v>0</v>
      </c>
      <c r="X77" s="31">
        <f t="shared" si="50"/>
        <v>0</v>
      </c>
      <c r="Y77" s="36">
        <f t="shared" si="51"/>
        <v>0</v>
      </c>
      <c r="AA77" s="69">
        <v>72</v>
      </c>
      <c r="AB77" s="31">
        <f t="shared" si="52"/>
        <v>0</v>
      </c>
      <c r="AC77" s="212">
        <f t="shared" si="53"/>
        <v>0</v>
      </c>
      <c r="AD77" s="99">
        <f t="shared" si="54"/>
        <v>0</v>
      </c>
      <c r="AE77" s="99">
        <f t="shared" si="55"/>
        <v>0</v>
      </c>
      <c r="AF77" s="197">
        <f t="shared" si="63"/>
        <v>0</v>
      </c>
      <c r="AG77" s="197">
        <f t="shared" si="64"/>
        <v>0</v>
      </c>
      <c r="AH77" s="197">
        <f t="shared" si="65"/>
        <v>0</v>
      </c>
      <c r="AI77" s="202">
        <f t="shared" si="34"/>
        <v>0</v>
      </c>
      <c r="AK77" s="69">
        <v>72</v>
      </c>
      <c r="AL77" s="31">
        <f t="shared" si="56"/>
        <v>0</v>
      </c>
      <c r="AM77" s="31">
        <f t="shared" si="57"/>
        <v>0</v>
      </c>
      <c r="AN77" s="31">
        <f t="shared" si="58"/>
        <v>0</v>
      </c>
      <c r="AO77" s="31">
        <f t="shared" si="59"/>
        <v>0</v>
      </c>
      <c r="AP77" s="31">
        <f t="shared" si="60"/>
        <v>0</v>
      </c>
      <c r="AQ77" s="197">
        <f t="shared" si="39"/>
        <v>0</v>
      </c>
      <c r="AR77" s="197">
        <f t="shared" si="39"/>
        <v>0</v>
      </c>
      <c r="AS77" s="197">
        <f t="shared" si="39"/>
        <v>0</v>
      </c>
      <c r="AT77" s="197">
        <f t="shared" si="39"/>
        <v>0</v>
      </c>
      <c r="AU77" s="31"/>
      <c r="AV77" s="31"/>
      <c r="AW77" s="31"/>
      <c r="AX77" s="31"/>
      <c r="AY77" s="74"/>
    </row>
    <row r="78" spans="2:51">
      <c r="B78" s="41">
        <f t="shared" si="42"/>
        <v>145</v>
      </c>
      <c r="C78" s="161">
        <f t="shared" si="43"/>
        <v>146</v>
      </c>
      <c r="D78" s="162">
        <v>501</v>
      </c>
      <c r="E78" s="146">
        <f t="shared" si="29"/>
        <v>1.56</v>
      </c>
      <c r="F78" s="40">
        <f t="shared" si="44"/>
        <v>781.56000000000006</v>
      </c>
      <c r="G78" s="49">
        <f t="shared" si="45"/>
        <v>-35.879999999999995</v>
      </c>
      <c r="I78" s="53">
        <v>73</v>
      </c>
      <c r="J78" s="31">
        <f t="shared" si="66"/>
        <v>0</v>
      </c>
      <c r="K78" s="31">
        <f t="shared" si="67"/>
        <v>0</v>
      </c>
      <c r="L78" s="31">
        <f t="shared" si="68"/>
        <v>0</v>
      </c>
      <c r="M78" s="31">
        <f t="shared" si="69"/>
        <v>0</v>
      </c>
      <c r="N78" s="31">
        <f t="shared" si="46"/>
        <v>0</v>
      </c>
      <c r="O78" s="32">
        <f t="shared" si="47"/>
        <v>0</v>
      </c>
      <c r="P78" s="53">
        <v>73</v>
      </c>
      <c r="Q78" s="31">
        <f t="shared" si="61"/>
        <v>0</v>
      </c>
      <c r="R78" s="31">
        <f t="shared" si="70"/>
        <v>0</v>
      </c>
      <c r="S78" s="31">
        <f t="shared" si="71"/>
        <v>0</v>
      </c>
      <c r="T78" s="31">
        <f t="shared" si="48"/>
        <v>0</v>
      </c>
      <c r="U78" s="31">
        <f t="shared" si="62"/>
        <v>0</v>
      </c>
      <c r="V78" s="31">
        <f t="shared" si="49"/>
        <v>0</v>
      </c>
      <c r="W78" s="31">
        <v>0</v>
      </c>
      <c r="X78" s="31">
        <f t="shared" si="50"/>
        <v>0</v>
      </c>
      <c r="Y78" s="36">
        <f t="shared" si="51"/>
        <v>0</v>
      </c>
      <c r="AA78" s="69">
        <v>73</v>
      </c>
      <c r="AB78" s="31">
        <f t="shared" si="52"/>
        <v>0</v>
      </c>
      <c r="AC78" s="212">
        <f t="shared" si="53"/>
        <v>0</v>
      </c>
      <c r="AD78" s="99">
        <f t="shared" si="54"/>
        <v>0</v>
      </c>
      <c r="AE78" s="99">
        <f t="shared" si="55"/>
        <v>0</v>
      </c>
      <c r="AF78" s="197">
        <f t="shared" si="63"/>
        <v>0</v>
      </c>
      <c r="AG78" s="197">
        <f t="shared" si="64"/>
        <v>0</v>
      </c>
      <c r="AH78" s="197">
        <f t="shared" si="65"/>
        <v>0</v>
      </c>
      <c r="AI78" s="202">
        <f t="shared" si="34"/>
        <v>0</v>
      </c>
      <c r="AK78" s="69">
        <v>73</v>
      </c>
      <c r="AL78" s="31">
        <f t="shared" si="56"/>
        <v>0</v>
      </c>
      <c r="AM78" s="31">
        <f t="shared" si="57"/>
        <v>0</v>
      </c>
      <c r="AN78" s="31">
        <f t="shared" si="58"/>
        <v>0</v>
      </c>
      <c r="AO78" s="31">
        <f t="shared" si="59"/>
        <v>0</v>
      </c>
      <c r="AP78" s="31">
        <f t="shared" si="60"/>
        <v>0</v>
      </c>
      <c r="AQ78" s="197">
        <f t="shared" si="39"/>
        <v>0</v>
      </c>
      <c r="AR78" s="197">
        <f t="shared" si="39"/>
        <v>0</v>
      </c>
      <c r="AS78" s="197">
        <f t="shared" si="39"/>
        <v>0</v>
      </c>
      <c r="AT78" s="197">
        <f t="shared" si="39"/>
        <v>0</v>
      </c>
      <c r="AU78" s="31"/>
      <c r="AV78" s="31"/>
      <c r="AW78" s="31"/>
      <c r="AX78" s="31"/>
      <c r="AY78" s="74"/>
    </row>
    <row r="79" spans="2:51">
      <c r="I79" s="53">
        <v>74</v>
      </c>
      <c r="J79" s="31">
        <f t="shared" si="66"/>
        <v>0</v>
      </c>
      <c r="K79" s="31">
        <f t="shared" si="67"/>
        <v>0</v>
      </c>
      <c r="L79" s="31">
        <f t="shared" si="68"/>
        <v>0</v>
      </c>
      <c r="M79" s="31">
        <f t="shared" si="69"/>
        <v>0</v>
      </c>
      <c r="N79" s="31">
        <f t="shared" si="46"/>
        <v>0</v>
      </c>
      <c r="O79" s="32">
        <f t="shared" si="47"/>
        <v>0</v>
      </c>
      <c r="P79" s="53">
        <v>74</v>
      </c>
      <c r="Q79" s="31">
        <f t="shared" si="61"/>
        <v>0</v>
      </c>
      <c r="R79" s="31">
        <f t="shared" si="70"/>
        <v>0</v>
      </c>
      <c r="S79" s="31">
        <f t="shared" si="71"/>
        <v>0</v>
      </c>
      <c r="T79" s="31">
        <f t="shared" si="48"/>
        <v>0</v>
      </c>
      <c r="U79" s="31">
        <f t="shared" si="62"/>
        <v>0</v>
      </c>
      <c r="V79" s="31">
        <f t="shared" si="49"/>
        <v>0</v>
      </c>
      <c r="W79" s="31">
        <v>0</v>
      </c>
      <c r="X79" s="31">
        <f t="shared" si="50"/>
        <v>0</v>
      </c>
      <c r="Y79" s="36">
        <f t="shared" si="51"/>
        <v>0</v>
      </c>
      <c r="AA79" s="69">
        <v>74</v>
      </c>
      <c r="AB79" s="31">
        <f t="shared" si="52"/>
        <v>0</v>
      </c>
      <c r="AC79" s="212">
        <f t="shared" si="53"/>
        <v>0</v>
      </c>
      <c r="AD79" s="99">
        <f t="shared" si="54"/>
        <v>0</v>
      </c>
      <c r="AE79" s="99">
        <f t="shared" si="55"/>
        <v>0</v>
      </c>
      <c r="AF79" s="197">
        <f t="shared" si="63"/>
        <v>0</v>
      </c>
      <c r="AG79" s="197">
        <f t="shared" si="64"/>
        <v>0</v>
      </c>
      <c r="AH79" s="197">
        <f t="shared" si="65"/>
        <v>0</v>
      </c>
      <c r="AI79" s="202">
        <f t="shared" si="34"/>
        <v>0</v>
      </c>
      <c r="AK79" s="69">
        <v>74</v>
      </c>
      <c r="AL79" s="31">
        <f t="shared" si="56"/>
        <v>0</v>
      </c>
      <c r="AM79" s="31">
        <f t="shared" si="57"/>
        <v>0</v>
      </c>
      <c r="AN79" s="31">
        <f t="shared" si="58"/>
        <v>0</v>
      </c>
      <c r="AO79" s="31">
        <f t="shared" si="59"/>
        <v>0</v>
      </c>
      <c r="AP79" s="31">
        <f t="shared" si="60"/>
        <v>0</v>
      </c>
      <c r="AQ79" s="197">
        <f t="shared" si="39"/>
        <v>0</v>
      </c>
      <c r="AR79" s="197">
        <f t="shared" si="39"/>
        <v>0</v>
      </c>
      <c r="AS79" s="197">
        <f t="shared" si="39"/>
        <v>0</v>
      </c>
      <c r="AT79" s="197">
        <f t="shared" si="39"/>
        <v>0</v>
      </c>
      <c r="AU79" s="31"/>
      <c r="AV79" s="31"/>
      <c r="AW79" s="31"/>
      <c r="AX79" s="31"/>
      <c r="AY79" s="74"/>
    </row>
    <row r="80" spans="2:51">
      <c r="B80" s="243" t="s">
        <v>205</v>
      </c>
      <c r="C80" s="244"/>
      <c r="D80" s="244"/>
      <c r="E80" s="244"/>
      <c r="F80" s="244"/>
      <c r="G80" s="245"/>
      <c r="H80" s="21"/>
      <c r="I80" s="53">
        <v>75</v>
      </c>
      <c r="J80" s="31">
        <f t="shared" si="66"/>
        <v>0</v>
      </c>
      <c r="K80" s="31">
        <f t="shared" si="67"/>
        <v>0</v>
      </c>
      <c r="L80" s="31">
        <f t="shared" si="68"/>
        <v>0</v>
      </c>
      <c r="M80" s="31">
        <f t="shared" si="69"/>
        <v>0</v>
      </c>
      <c r="N80" s="31">
        <f t="shared" si="46"/>
        <v>0</v>
      </c>
      <c r="O80" s="32">
        <f t="shared" si="47"/>
        <v>0</v>
      </c>
      <c r="P80" s="53">
        <v>75</v>
      </c>
      <c r="Q80" s="31">
        <f t="shared" si="61"/>
        <v>0</v>
      </c>
      <c r="R80" s="31">
        <f t="shared" si="70"/>
        <v>0</v>
      </c>
      <c r="S80" s="31">
        <f t="shared" si="71"/>
        <v>0</v>
      </c>
      <c r="T80" s="31">
        <f t="shared" si="48"/>
        <v>0</v>
      </c>
      <c r="U80" s="31">
        <f t="shared" si="62"/>
        <v>0</v>
      </c>
      <c r="V80" s="31">
        <f t="shared" si="49"/>
        <v>0</v>
      </c>
      <c r="W80" s="31">
        <v>0</v>
      </c>
      <c r="X80" s="31">
        <f t="shared" si="50"/>
        <v>0</v>
      </c>
      <c r="Y80" s="36">
        <f t="shared" si="51"/>
        <v>0</v>
      </c>
      <c r="AA80" s="69">
        <v>75</v>
      </c>
      <c r="AB80" s="31">
        <f t="shared" si="52"/>
        <v>0</v>
      </c>
      <c r="AC80" s="212">
        <f t="shared" si="53"/>
        <v>0</v>
      </c>
      <c r="AD80" s="99">
        <f t="shared" si="54"/>
        <v>0</v>
      </c>
      <c r="AE80" s="99">
        <f t="shared" si="55"/>
        <v>0</v>
      </c>
      <c r="AF80" s="197">
        <f t="shared" si="63"/>
        <v>0</v>
      </c>
      <c r="AG80" s="197">
        <f t="shared" si="64"/>
        <v>0</v>
      </c>
      <c r="AH80" s="197">
        <f t="shared" si="65"/>
        <v>0</v>
      </c>
      <c r="AI80" s="202">
        <f t="shared" si="34"/>
        <v>0</v>
      </c>
      <c r="AK80" s="69">
        <v>75</v>
      </c>
      <c r="AL80" s="31">
        <f t="shared" si="56"/>
        <v>0</v>
      </c>
      <c r="AM80" s="31">
        <f t="shared" si="57"/>
        <v>0</v>
      </c>
      <c r="AN80" s="31">
        <f t="shared" si="58"/>
        <v>0</v>
      </c>
      <c r="AO80" s="31">
        <f t="shared" si="59"/>
        <v>0</v>
      </c>
      <c r="AP80" s="31">
        <f t="shared" si="60"/>
        <v>0</v>
      </c>
      <c r="AQ80" s="197">
        <f t="shared" si="39"/>
        <v>0</v>
      </c>
      <c r="AR80" s="197">
        <f t="shared" si="39"/>
        <v>0</v>
      </c>
      <c r="AS80" s="197">
        <f t="shared" si="39"/>
        <v>0</v>
      </c>
      <c r="AT80" s="197">
        <f t="shared" si="39"/>
        <v>0</v>
      </c>
      <c r="AU80" s="31"/>
      <c r="AV80" s="31"/>
      <c r="AW80" s="31"/>
      <c r="AX80" s="31"/>
      <c r="AY80" s="74"/>
    </row>
    <row r="81" spans="1:51">
      <c r="A81" t="s">
        <v>194</v>
      </c>
      <c r="B81" s="143" t="s">
        <v>76</v>
      </c>
      <c r="C81" s="132" t="s">
        <v>156</v>
      </c>
      <c r="D81" s="130" t="s">
        <v>78</v>
      </c>
      <c r="E81" s="130" t="s">
        <v>81</v>
      </c>
      <c r="F81" s="130" t="s">
        <v>80</v>
      </c>
      <c r="G81" s="131" t="s">
        <v>79</v>
      </c>
      <c r="H81" s="55"/>
      <c r="I81" s="53">
        <v>76</v>
      </c>
      <c r="J81" s="31">
        <f t="shared" si="66"/>
        <v>0</v>
      </c>
      <c r="K81" s="31">
        <f t="shared" si="67"/>
        <v>0</v>
      </c>
      <c r="L81" s="31">
        <f t="shared" si="68"/>
        <v>0</v>
      </c>
      <c r="M81" s="31">
        <f t="shared" si="69"/>
        <v>0</v>
      </c>
      <c r="N81" s="31">
        <f t="shared" si="46"/>
        <v>0</v>
      </c>
      <c r="O81" s="32">
        <f t="shared" si="47"/>
        <v>0</v>
      </c>
      <c r="P81" s="53">
        <v>76</v>
      </c>
      <c r="Q81" s="31">
        <f t="shared" si="61"/>
        <v>0</v>
      </c>
      <c r="R81" s="31">
        <f t="shared" si="70"/>
        <v>0</v>
      </c>
      <c r="S81" s="31">
        <f t="shared" si="71"/>
        <v>0</v>
      </c>
      <c r="T81" s="31">
        <f t="shared" si="48"/>
        <v>0</v>
      </c>
      <c r="U81" s="31">
        <f t="shared" si="62"/>
        <v>0</v>
      </c>
      <c r="V81" s="31">
        <f t="shared" si="49"/>
        <v>0</v>
      </c>
      <c r="W81" s="31">
        <v>0</v>
      </c>
      <c r="X81" s="31">
        <f t="shared" si="50"/>
        <v>0</v>
      </c>
      <c r="Y81" s="36">
        <f t="shared" si="51"/>
        <v>0</v>
      </c>
      <c r="AA81" s="69">
        <v>76</v>
      </c>
      <c r="AB81" s="31">
        <f t="shared" si="52"/>
        <v>0</v>
      </c>
      <c r="AC81" s="212">
        <f t="shared" si="53"/>
        <v>0</v>
      </c>
      <c r="AD81" s="99">
        <f t="shared" si="54"/>
        <v>0</v>
      </c>
      <c r="AE81" s="99">
        <f t="shared" si="55"/>
        <v>0</v>
      </c>
      <c r="AF81" s="197">
        <f t="shared" si="63"/>
        <v>0</v>
      </c>
      <c r="AG81" s="197">
        <f t="shared" si="64"/>
        <v>0</v>
      </c>
      <c r="AH81" s="197">
        <f t="shared" si="65"/>
        <v>0</v>
      </c>
      <c r="AI81" s="202">
        <f t="shared" si="34"/>
        <v>0</v>
      </c>
      <c r="AK81" s="69">
        <v>76</v>
      </c>
      <c r="AL81" s="31">
        <f t="shared" si="56"/>
        <v>0</v>
      </c>
      <c r="AM81" s="31">
        <f t="shared" si="57"/>
        <v>0</v>
      </c>
      <c r="AN81" s="31">
        <f t="shared" si="58"/>
        <v>0</v>
      </c>
      <c r="AO81" s="31">
        <f t="shared" si="59"/>
        <v>0</v>
      </c>
      <c r="AP81" s="31">
        <f t="shared" si="60"/>
        <v>0</v>
      </c>
      <c r="AQ81" s="197">
        <f t="shared" si="39"/>
        <v>0</v>
      </c>
      <c r="AR81" s="197">
        <f t="shared" si="39"/>
        <v>0</v>
      </c>
      <c r="AS81" s="197">
        <f t="shared" si="39"/>
        <v>0</v>
      </c>
      <c r="AT81" s="197">
        <f t="shared" si="39"/>
        <v>0</v>
      </c>
      <c r="AU81" s="31"/>
      <c r="AV81" s="31"/>
      <c r="AW81" s="31"/>
      <c r="AX81" s="31"/>
      <c r="AY81" s="74"/>
    </row>
    <row r="82" spans="1:51">
      <c r="A82" t="s">
        <v>193</v>
      </c>
      <c r="B82" s="180">
        <f>IF(C25&lt;=$F$18,C25,"-")</f>
        <v>15</v>
      </c>
      <c r="C82" s="151">
        <f>D25-D26</f>
        <v>15</v>
      </c>
      <c r="D82" s="152"/>
      <c r="E82" s="181">
        <f>IF(G82+D82&lt;&gt;1,(1-(G82+D82))*56%,0)</f>
        <v>0</v>
      </c>
      <c r="F82" s="181">
        <f>IF(G82+D82&lt;&gt;1,(1-(G82+D82))*44%,0)</f>
        <v>0</v>
      </c>
      <c r="G82" s="153">
        <f>1-D82</f>
        <v>1</v>
      </c>
      <c r="H82" s="56">
        <f t="shared" ref="H82:H93" si="72">IF(C82=0,0,IF(SUM(D82:G82)&lt;&gt;1,"erreur",))</f>
        <v>0</v>
      </c>
      <c r="I82" s="53">
        <v>77</v>
      </c>
      <c r="J82" s="31">
        <f t="shared" si="66"/>
        <v>0</v>
      </c>
      <c r="K82" s="31">
        <f t="shared" si="67"/>
        <v>0</v>
      </c>
      <c r="L82" s="31">
        <f t="shared" si="68"/>
        <v>0</v>
      </c>
      <c r="M82" s="31">
        <f t="shared" si="69"/>
        <v>0</v>
      </c>
      <c r="N82" s="31">
        <f t="shared" si="46"/>
        <v>0</v>
      </c>
      <c r="O82" s="32">
        <f t="shared" si="47"/>
        <v>0</v>
      </c>
      <c r="P82" s="53">
        <v>77</v>
      </c>
      <c r="Q82" s="31">
        <f t="shared" si="61"/>
        <v>0</v>
      </c>
      <c r="R82" s="31">
        <f t="shared" si="70"/>
        <v>0</v>
      </c>
      <c r="S82" s="31">
        <f t="shared" si="71"/>
        <v>0</v>
      </c>
      <c r="T82" s="31">
        <f t="shared" si="48"/>
        <v>0</v>
      </c>
      <c r="U82" s="31">
        <f t="shared" si="62"/>
        <v>0</v>
      </c>
      <c r="V82" s="31">
        <f t="shared" si="49"/>
        <v>0</v>
      </c>
      <c r="W82" s="31">
        <v>0</v>
      </c>
      <c r="X82" s="31">
        <f t="shared" si="50"/>
        <v>0</v>
      </c>
      <c r="Y82" s="36">
        <f t="shared" si="51"/>
        <v>0</v>
      </c>
      <c r="AA82" s="69">
        <v>77</v>
      </c>
      <c r="AB82" s="31">
        <f t="shared" si="52"/>
        <v>0</v>
      </c>
      <c r="AC82" s="212">
        <f t="shared" si="53"/>
        <v>0</v>
      </c>
      <c r="AD82" s="99">
        <f t="shared" si="54"/>
        <v>0</v>
      </c>
      <c r="AE82" s="99">
        <f t="shared" si="55"/>
        <v>0</v>
      </c>
      <c r="AF82" s="197">
        <f t="shared" si="63"/>
        <v>0</v>
      </c>
      <c r="AG82" s="197">
        <f t="shared" si="64"/>
        <v>0</v>
      </c>
      <c r="AH82" s="197">
        <f t="shared" si="65"/>
        <v>0</v>
      </c>
      <c r="AI82" s="202">
        <f t="shared" si="34"/>
        <v>0</v>
      </c>
      <c r="AK82" s="69">
        <v>77</v>
      </c>
      <c r="AL82" s="31">
        <f t="shared" si="56"/>
        <v>0</v>
      </c>
      <c r="AM82" s="31">
        <f t="shared" si="57"/>
        <v>0</v>
      </c>
      <c r="AN82" s="31">
        <f t="shared" si="58"/>
        <v>0</v>
      </c>
      <c r="AO82" s="31">
        <f t="shared" si="59"/>
        <v>0</v>
      </c>
      <c r="AP82" s="31">
        <f t="shared" si="60"/>
        <v>0</v>
      </c>
      <c r="AQ82" s="197">
        <f t="shared" si="39"/>
        <v>0</v>
      </c>
      <c r="AR82" s="197">
        <f t="shared" si="39"/>
        <v>0</v>
      </c>
      <c r="AS82" s="197">
        <f t="shared" si="39"/>
        <v>0</v>
      </c>
      <c r="AT82" s="197">
        <f t="shared" si="39"/>
        <v>0</v>
      </c>
      <c r="AU82" s="31"/>
      <c r="AV82" s="31"/>
      <c r="AW82" s="31"/>
      <c r="AX82" s="31"/>
      <c r="AY82" s="74"/>
    </row>
    <row r="83" spans="1:51">
      <c r="A83" t="s">
        <v>193</v>
      </c>
      <c r="B83" s="182">
        <f>IF(C27&lt;=$F$18,C27,"-")</f>
        <v>20</v>
      </c>
      <c r="C83" s="154">
        <f>D27-D28</f>
        <v>28</v>
      </c>
      <c r="D83" s="155"/>
      <c r="E83" s="129">
        <f t="shared" ref="E83:E92" si="73">IF(G83+D83&lt;&gt;1,(1-(G83+D83))*56%,0)</f>
        <v>0</v>
      </c>
      <c r="F83" s="129">
        <f t="shared" ref="F83:F92" si="74">IF(G83+D83&lt;&gt;1,(1-(G83+D83))*44%,0)</f>
        <v>0</v>
      </c>
      <c r="G83" s="156">
        <f t="shared" ref="G83:G96" si="75">1-D83</f>
        <v>1</v>
      </c>
      <c r="H83" s="56">
        <f t="shared" si="72"/>
        <v>0</v>
      </c>
      <c r="I83" s="53">
        <v>78</v>
      </c>
      <c r="J83" s="31">
        <f t="shared" si="66"/>
        <v>0</v>
      </c>
      <c r="K83" s="31">
        <f t="shared" si="67"/>
        <v>0</v>
      </c>
      <c r="L83" s="31">
        <f t="shared" si="68"/>
        <v>0</v>
      </c>
      <c r="M83" s="31">
        <f t="shared" si="69"/>
        <v>0</v>
      </c>
      <c r="N83" s="31">
        <f t="shared" si="46"/>
        <v>0</v>
      </c>
      <c r="O83" s="32">
        <f t="shared" si="47"/>
        <v>0</v>
      </c>
      <c r="P83" s="53">
        <v>78</v>
      </c>
      <c r="Q83" s="31">
        <f t="shared" si="61"/>
        <v>0</v>
      </c>
      <c r="R83" s="31">
        <f t="shared" si="70"/>
        <v>0</v>
      </c>
      <c r="S83" s="31">
        <f t="shared" si="71"/>
        <v>0</v>
      </c>
      <c r="T83" s="31">
        <f t="shared" si="48"/>
        <v>0</v>
      </c>
      <c r="U83" s="31">
        <f t="shared" si="62"/>
        <v>0</v>
      </c>
      <c r="V83" s="31">
        <f t="shared" si="49"/>
        <v>0</v>
      </c>
      <c r="W83" s="31">
        <v>0</v>
      </c>
      <c r="X83" s="31">
        <f t="shared" si="50"/>
        <v>0</v>
      </c>
      <c r="Y83" s="36">
        <f t="shared" si="51"/>
        <v>0</v>
      </c>
      <c r="AA83" s="69">
        <v>78</v>
      </c>
      <c r="AB83" s="31">
        <f t="shared" si="52"/>
        <v>0</v>
      </c>
      <c r="AC83" s="212">
        <f t="shared" si="53"/>
        <v>0</v>
      </c>
      <c r="AD83" s="99">
        <f t="shared" si="54"/>
        <v>0</v>
      </c>
      <c r="AE83" s="99">
        <f t="shared" si="55"/>
        <v>0</v>
      </c>
      <c r="AF83" s="197">
        <f t="shared" si="63"/>
        <v>0</v>
      </c>
      <c r="AG83" s="197">
        <f t="shared" si="64"/>
        <v>0</v>
      </c>
      <c r="AH83" s="197">
        <f t="shared" si="65"/>
        <v>0</v>
      </c>
      <c r="AI83" s="202">
        <f t="shared" si="34"/>
        <v>0</v>
      </c>
      <c r="AK83" s="69">
        <v>78</v>
      </c>
      <c r="AL83" s="31">
        <f t="shared" si="56"/>
        <v>0</v>
      </c>
      <c r="AM83" s="31">
        <f t="shared" si="57"/>
        <v>0</v>
      </c>
      <c r="AN83" s="31">
        <f t="shared" si="58"/>
        <v>0</v>
      </c>
      <c r="AO83" s="31">
        <f t="shared" si="59"/>
        <v>0</v>
      </c>
      <c r="AP83" s="31">
        <f t="shared" si="60"/>
        <v>0</v>
      </c>
      <c r="AQ83" s="197">
        <f t="shared" si="39"/>
        <v>0</v>
      </c>
      <c r="AR83" s="197">
        <f t="shared" si="39"/>
        <v>0</v>
      </c>
      <c r="AS83" s="197">
        <f t="shared" si="39"/>
        <v>0</v>
      </c>
      <c r="AT83" s="197">
        <f t="shared" si="39"/>
        <v>0</v>
      </c>
      <c r="AU83" s="31"/>
      <c r="AV83" s="31"/>
      <c r="AW83" s="31"/>
      <c r="AX83" s="31"/>
      <c r="AY83" s="74"/>
    </row>
    <row r="84" spans="1:51">
      <c r="A84" t="s">
        <v>193</v>
      </c>
      <c r="B84" s="190">
        <f>IF(C29&lt;=$F$18,C29,"-")</f>
        <v>25</v>
      </c>
      <c r="C84" s="154">
        <f>D29-D30</f>
        <v>28</v>
      </c>
      <c r="D84" s="155"/>
      <c r="E84" s="129">
        <f t="shared" si="73"/>
        <v>0</v>
      </c>
      <c r="F84" s="129">
        <f t="shared" si="74"/>
        <v>0</v>
      </c>
      <c r="G84" s="156">
        <f t="shared" si="75"/>
        <v>1</v>
      </c>
      <c r="H84" s="56">
        <f t="shared" si="72"/>
        <v>0</v>
      </c>
      <c r="I84" s="53">
        <v>79</v>
      </c>
      <c r="J84" s="31">
        <f t="shared" si="66"/>
        <v>0</v>
      </c>
      <c r="K84" s="31">
        <f t="shared" si="67"/>
        <v>0</v>
      </c>
      <c r="L84" s="31">
        <f t="shared" si="68"/>
        <v>0</v>
      </c>
      <c r="M84" s="31">
        <f t="shared" si="69"/>
        <v>0</v>
      </c>
      <c r="N84" s="31">
        <f t="shared" si="46"/>
        <v>0</v>
      </c>
      <c r="O84" s="32">
        <f t="shared" si="47"/>
        <v>0</v>
      </c>
      <c r="P84" s="53">
        <v>79</v>
      </c>
      <c r="Q84" s="31">
        <f t="shared" si="61"/>
        <v>0</v>
      </c>
      <c r="R84" s="31">
        <f t="shared" si="70"/>
        <v>0</v>
      </c>
      <c r="S84" s="31">
        <f t="shared" si="71"/>
        <v>0</v>
      </c>
      <c r="T84" s="31">
        <f t="shared" si="48"/>
        <v>0</v>
      </c>
      <c r="U84" s="31">
        <f t="shared" si="62"/>
        <v>0</v>
      </c>
      <c r="V84" s="31">
        <f t="shared" si="49"/>
        <v>0</v>
      </c>
      <c r="W84" s="31">
        <v>0</v>
      </c>
      <c r="X84" s="31">
        <f t="shared" si="50"/>
        <v>0</v>
      </c>
      <c r="Y84" s="36">
        <f t="shared" si="51"/>
        <v>0</v>
      </c>
      <c r="AA84" s="69">
        <v>79</v>
      </c>
      <c r="AB84" s="31">
        <f t="shared" si="52"/>
        <v>0</v>
      </c>
      <c r="AC84" s="212">
        <f t="shared" si="53"/>
        <v>0</v>
      </c>
      <c r="AD84" s="99">
        <f t="shared" si="54"/>
        <v>0</v>
      </c>
      <c r="AE84" s="99">
        <f t="shared" si="55"/>
        <v>0</v>
      </c>
      <c r="AF84" s="197">
        <f t="shared" si="63"/>
        <v>0</v>
      </c>
      <c r="AG84" s="197">
        <f t="shared" si="64"/>
        <v>0</v>
      </c>
      <c r="AH84" s="197">
        <f t="shared" si="65"/>
        <v>0</v>
      </c>
      <c r="AI84" s="202">
        <f t="shared" si="34"/>
        <v>0</v>
      </c>
      <c r="AK84" s="69">
        <v>79</v>
      </c>
      <c r="AL84" s="31">
        <f t="shared" si="56"/>
        <v>0</v>
      </c>
      <c r="AM84" s="31">
        <f t="shared" si="57"/>
        <v>0</v>
      </c>
      <c r="AN84" s="31">
        <f t="shared" si="58"/>
        <v>0</v>
      </c>
      <c r="AO84" s="31">
        <f t="shared" si="59"/>
        <v>0</v>
      </c>
      <c r="AP84" s="31">
        <f t="shared" si="60"/>
        <v>0</v>
      </c>
      <c r="AQ84" s="197">
        <f t="shared" si="39"/>
        <v>0</v>
      </c>
      <c r="AR84" s="197">
        <f t="shared" si="39"/>
        <v>0</v>
      </c>
      <c r="AS84" s="197">
        <f t="shared" si="39"/>
        <v>0</v>
      </c>
      <c r="AT84" s="197">
        <f t="shared" si="39"/>
        <v>0</v>
      </c>
      <c r="AU84" s="31"/>
      <c r="AV84" s="31"/>
      <c r="AW84" s="31"/>
      <c r="AX84" s="31"/>
      <c r="AY84" s="74"/>
    </row>
    <row r="85" spans="1:51">
      <c r="A85" t="s">
        <v>193</v>
      </c>
      <c r="B85" s="182">
        <f>IF(C31&lt;=$F$18,C31,"-")</f>
        <v>30</v>
      </c>
      <c r="C85" s="154">
        <f>D31-D32</f>
        <v>28</v>
      </c>
      <c r="D85" s="155">
        <v>0.5</v>
      </c>
      <c r="E85" s="129">
        <f t="shared" si="73"/>
        <v>0</v>
      </c>
      <c r="F85" s="129">
        <f t="shared" si="74"/>
        <v>0</v>
      </c>
      <c r="G85" s="156">
        <f t="shared" si="75"/>
        <v>0.5</v>
      </c>
      <c r="H85" s="56">
        <f t="shared" si="72"/>
        <v>0</v>
      </c>
      <c r="I85" s="53">
        <v>80</v>
      </c>
      <c r="J85" s="31">
        <f t="shared" si="66"/>
        <v>0</v>
      </c>
      <c r="K85" s="31">
        <f t="shared" si="67"/>
        <v>0</v>
      </c>
      <c r="L85" s="31">
        <f t="shared" si="68"/>
        <v>0</v>
      </c>
      <c r="M85" s="31">
        <f t="shared" si="69"/>
        <v>0</v>
      </c>
      <c r="N85" s="31">
        <f t="shared" si="46"/>
        <v>0</v>
      </c>
      <c r="O85" s="32">
        <f t="shared" si="47"/>
        <v>0</v>
      </c>
      <c r="P85" s="53">
        <v>80</v>
      </c>
      <c r="Q85" s="31">
        <f t="shared" si="61"/>
        <v>0</v>
      </c>
      <c r="R85" s="31">
        <f t="shared" si="70"/>
        <v>0</v>
      </c>
      <c r="S85" s="31">
        <f t="shared" si="71"/>
        <v>0</v>
      </c>
      <c r="T85" s="31">
        <f t="shared" si="48"/>
        <v>0</v>
      </c>
      <c r="U85" s="31">
        <f t="shared" si="62"/>
        <v>0</v>
      </c>
      <c r="V85" s="31">
        <f t="shared" si="49"/>
        <v>0</v>
      </c>
      <c r="W85" s="31">
        <v>0</v>
      </c>
      <c r="X85" s="31">
        <f t="shared" si="50"/>
        <v>0</v>
      </c>
      <c r="Y85" s="36">
        <f t="shared" si="51"/>
        <v>0</v>
      </c>
      <c r="AA85" s="69">
        <v>80</v>
      </c>
      <c r="AB85" s="31">
        <f t="shared" si="52"/>
        <v>0</v>
      </c>
      <c r="AC85" s="212">
        <f t="shared" si="53"/>
        <v>0</v>
      </c>
      <c r="AD85" s="99">
        <f t="shared" si="54"/>
        <v>0</v>
      </c>
      <c r="AE85" s="99">
        <f t="shared" si="55"/>
        <v>0</v>
      </c>
      <c r="AF85" s="197">
        <f t="shared" si="63"/>
        <v>0</v>
      </c>
      <c r="AG85" s="197">
        <f t="shared" si="64"/>
        <v>0</v>
      </c>
      <c r="AH85" s="197">
        <f t="shared" si="65"/>
        <v>0</v>
      </c>
      <c r="AI85" s="202">
        <f t="shared" si="34"/>
        <v>0</v>
      </c>
      <c r="AK85" s="69">
        <v>80</v>
      </c>
      <c r="AL85" s="31">
        <f t="shared" si="56"/>
        <v>0</v>
      </c>
      <c r="AM85" s="31">
        <f t="shared" si="57"/>
        <v>0</v>
      </c>
      <c r="AN85" s="31">
        <f t="shared" si="58"/>
        <v>0</v>
      </c>
      <c r="AO85" s="31">
        <f t="shared" si="59"/>
        <v>0</v>
      </c>
      <c r="AP85" s="31">
        <f t="shared" si="60"/>
        <v>0</v>
      </c>
      <c r="AQ85" s="197">
        <f t="shared" si="39"/>
        <v>0</v>
      </c>
      <c r="AR85" s="197">
        <f t="shared" si="39"/>
        <v>0</v>
      </c>
      <c r="AS85" s="197">
        <f t="shared" si="39"/>
        <v>0</v>
      </c>
      <c r="AT85" s="197">
        <f t="shared" si="39"/>
        <v>0</v>
      </c>
      <c r="AU85" s="31"/>
      <c r="AV85" s="31"/>
      <c r="AW85" s="31"/>
      <c r="AX85" s="31"/>
      <c r="AY85" s="74"/>
    </row>
    <row r="86" spans="1:51">
      <c r="A86" t="s">
        <v>193</v>
      </c>
      <c r="B86" s="182">
        <f>IF(C33&lt;=$F$18,C33,"-")</f>
        <v>35</v>
      </c>
      <c r="C86" s="154">
        <f>D33-D34</f>
        <v>28</v>
      </c>
      <c r="D86" s="155">
        <v>0.5</v>
      </c>
      <c r="E86" s="129">
        <f t="shared" si="73"/>
        <v>0</v>
      </c>
      <c r="F86" s="129">
        <f t="shared" si="74"/>
        <v>0</v>
      </c>
      <c r="G86" s="156">
        <f t="shared" si="75"/>
        <v>0.5</v>
      </c>
      <c r="H86" s="56">
        <f t="shared" si="72"/>
        <v>0</v>
      </c>
      <c r="I86" s="53">
        <v>81</v>
      </c>
      <c r="J86" s="31">
        <f t="shared" si="66"/>
        <v>0</v>
      </c>
      <c r="K86" s="31">
        <f t="shared" si="67"/>
        <v>0</v>
      </c>
      <c r="L86" s="31">
        <f t="shared" si="68"/>
        <v>0</v>
      </c>
      <c r="M86" s="31">
        <f t="shared" si="69"/>
        <v>0</v>
      </c>
      <c r="N86" s="31">
        <f t="shared" si="46"/>
        <v>0</v>
      </c>
      <c r="O86" s="32">
        <f t="shared" si="47"/>
        <v>0</v>
      </c>
      <c r="P86" s="53">
        <v>81</v>
      </c>
      <c r="Q86" s="31">
        <f t="shared" si="61"/>
        <v>0</v>
      </c>
      <c r="R86" s="31">
        <f t="shared" si="70"/>
        <v>0</v>
      </c>
      <c r="S86" s="31">
        <f t="shared" si="71"/>
        <v>0</v>
      </c>
      <c r="T86" s="31">
        <f t="shared" si="48"/>
        <v>0</v>
      </c>
      <c r="U86" s="31">
        <f t="shared" si="62"/>
        <v>0</v>
      </c>
      <c r="V86" s="31">
        <f t="shared" si="49"/>
        <v>0</v>
      </c>
      <c r="W86" s="31">
        <v>0</v>
      </c>
      <c r="X86" s="31">
        <f t="shared" si="50"/>
        <v>0</v>
      </c>
      <c r="Y86" s="36">
        <f t="shared" si="51"/>
        <v>0</v>
      </c>
      <c r="AA86" s="69">
        <v>81</v>
      </c>
      <c r="AB86" s="31">
        <f t="shared" si="52"/>
        <v>0</v>
      </c>
      <c r="AC86" s="212">
        <f t="shared" si="53"/>
        <v>0</v>
      </c>
      <c r="AD86" s="99">
        <f t="shared" si="54"/>
        <v>0</v>
      </c>
      <c r="AE86" s="99">
        <f t="shared" si="55"/>
        <v>0</v>
      </c>
      <c r="AF86" s="197">
        <f t="shared" si="63"/>
        <v>0</v>
      </c>
      <c r="AG86" s="197">
        <f t="shared" si="64"/>
        <v>0</v>
      </c>
      <c r="AH86" s="197">
        <f t="shared" si="65"/>
        <v>0</v>
      </c>
      <c r="AI86" s="202">
        <f t="shared" si="34"/>
        <v>0</v>
      </c>
      <c r="AK86" s="69">
        <v>81</v>
      </c>
      <c r="AL86" s="31">
        <f t="shared" si="56"/>
        <v>0</v>
      </c>
      <c r="AM86" s="31">
        <f t="shared" si="57"/>
        <v>0</v>
      </c>
      <c r="AN86" s="31">
        <f t="shared" si="58"/>
        <v>0</v>
      </c>
      <c r="AO86" s="31">
        <f t="shared" si="59"/>
        <v>0</v>
      </c>
      <c r="AP86" s="31">
        <f t="shared" si="60"/>
        <v>0</v>
      </c>
      <c r="AQ86" s="197">
        <f t="shared" si="39"/>
        <v>0</v>
      </c>
      <c r="AR86" s="197">
        <f t="shared" si="39"/>
        <v>0</v>
      </c>
      <c r="AS86" s="197">
        <f t="shared" si="39"/>
        <v>0</v>
      </c>
      <c r="AT86" s="197">
        <f t="shared" si="39"/>
        <v>0</v>
      </c>
      <c r="AU86" s="31"/>
      <c r="AV86" s="31"/>
      <c r="AW86" s="31"/>
      <c r="AX86" s="31"/>
      <c r="AY86" s="74"/>
    </row>
    <row r="87" spans="1:51">
      <c r="A87" t="s">
        <v>193</v>
      </c>
      <c r="B87" s="182">
        <f>IF(C35&lt;=$F$18,C35,"-")</f>
        <v>40</v>
      </c>
      <c r="C87" s="154">
        <f>D35-D36</f>
        <v>28</v>
      </c>
      <c r="D87" s="155">
        <v>0.8</v>
      </c>
      <c r="E87" s="129">
        <f t="shared" si="73"/>
        <v>0</v>
      </c>
      <c r="F87" s="129">
        <f t="shared" si="74"/>
        <v>0</v>
      </c>
      <c r="G87" s="156">
        <f t="shared" si="75"/>
        <v>0.19999999999999996</v>
      </c>
      <c r="H87" s="56">
        <f t="shared" si="72"/>
        <v>0</v>
      </c>
      <c r="I87" s="53">
        <v>82</v>
      </c>
      <c r="J87" s="31">
        <f t="shared" si="66"/>
        <v>0</v>
      </c>
      <c r="K87" s="31">
        <f t="shared" si="67"/>
        <v>0</v>
      </c>
      <c r="L87" s="31">
        <f t="shared" si="68"/>
        <v>0</v>
      </c>
      <c r="M87" s="31">
        <f t="shared" si="69"/>
        <v>0</v>
      </c>
      <c r="N87" s="31">
        <f t="shared" si="46"/>
        <v>0</v>
      </c>
      <c r="O87" s="32">
        <f t="shared" si="47"/>
        <v>0</v>
      </c>
      <c r="P87" s="53">
        <v>82</v>
      </c>
      <c r="Q87" s="31">
        <f t="shared" si="61"/>
        <v>0</v>
      </c>
      <c r="R87" s="31">
        <f t="shared" si="70"/>
        <v>0</v>
      </c>
      <c r="S87" s="31">
        <f t="shared" si="71"/>
        <v>0</v>
      </c>
      <c r="T87" s="31">
        <f t="shared" si="48"/>
        <v>0</v>
      </c>
      <c r="U87" s="31">
        <f t="shared" si="62"/>
        <v>0</v>
      </c>
      <c r="V87" s="31">
        <f t="shared" si="49"/>
        <v>0</v>
      </c>
      <c r="W87" s="31">
        <v>0</v>
      </c>
      <c r="X87" s="31">
        <f t="shared" si="50"/>
        <v>0</v>
      </c>
      <c r="Y87" s="36">
        <f t="shared" si="51"/>
        <v>0</v>
      </c>
      <c r="AA87" s="69">
        <v>82</v>
      </c>
      <c r="AB87" s="31">
        <f t="shared" si="52"/>
        <v>0</v>
      </c>
      <c r="AC87" s="212">
        <f t="shared" si="53"/>
        <v>0</v>
      </c>
      <c r="AD87" s="99">
        <f t="shared" si="54"/>
        <v>0</v>
      </c>
      <c r="AE87" s="99">
        <f t="shared" si="55"/>
        <v>0</v>
      </c>
      <c r="AF87" s="197">
        <f t="shared" si="63"/>
        <v>0</v>
      </c>
      <c r="AG87" s="197">
        <f t="shared" si="64"/>
        <v>0</v>
      </c>
      <c r="AH87" s="197">
        <f t="shared" si="65"/>
        <v>0</v>
      </c>
      <c r="AI87" s="202">
        <f t="shared" si="34"/>
        <v>0</v>
      </c>
      <c r="AK87" s="69">
        <v>82</v>
      </c>
      <c r="AL87" s="31">
        <f t="shared" si="56"/>
        <v>0</v>
      </c>
      <c r="AM87" s="31">
        <f t="shared" si="57"/>
        <v>0</v>
      </c>
      <c r="AN87" s="31">
        <f t="shared" si="58"/>
        <v>0</v>
      </c>
      <c r="AO87" s="31">
        <f t="shared" si="59"/>
        <v>0</v>
      </c>
      <c r="AP87" s="31">
        <f t="shared" si="60"/>
        <v>0</v>
      </c>
      <c r="AQ87" s="197">
        <f t="shared" si="39"/>
        <v>0</v>
      </c>
      <c r="AR87" s="197">
        <f t="shared" si="39"/>
        <v>0</v>
      </c>
      <c r="AS87" s="197">
        <f t="shared" si="39"/>
        <v>0</v>
      </c>
      <c r="AT87" s="197">
        <f t="shared" si="39"/>
        <v>0</v>
      </c>
      <c r="AU87" s="31"/>
      <c r="AV87" s="31"/>
      <c r="AW87" s="31"/>
      <c r="AX87" s="31"/>
      <c r="AY87" s="74"/>
    </row>
    <row r="88" spans="1:51">
      <c r="A88" t="s">
        <v>193</v>
      </c>
      <c r="B88" s="182">
        <f>IF(C37&lt;=$F$18,C37,"-")</f>
        <v>45</v>
      </c>
      <c r="C88" s="154">
        <f>D37-D38</f>
        <v>22</v>
      </c>
      <c r="D88" s="155">
        <v>0.8</v>
      </c>
      <c r="E88" s="129">
        <f t="shared" si="73"/>
        <v>0</v>
      </c>
      <c r="F88" s="129">
        <f t="shared" si="74"/>
        <v>0</v>
      </c>
      <c r="G88" s="156">
        <f t="shared" si="75"/>
        <v>0.19999999999999996</v>
      </c>
      <c r="H88" s="56">
        <f t="shared" si="72"/>
        <v>0</v>
      </c>
      <c r="I88" s="53">
        <v>83</v>
      </c>
      <c r="J88" s="31">
        <f t="shared" si="66"/>
        <v>0</v>
      </c>
      <c r="K88" s="31">
        <f t="shared" si="67"/>
        <v>0</v>
      </c>
      <c r="L88" s="31">
        <f t="shared" si="68"/>
        <v>0</v>
      </c>
      <c r="M88" s="31">
        <f t="shared" si="69"/>
        <v>0</v>
      </c>
      <c r="N88" s="31">
        <f t="shared" si="46"/>
        <v>0</v>
      </c>
      <c r="O88" s="32">
        <f t="shared" si="47"/>
        <v>0</v>
      </c>
      <c r="P88" s="53">
        <v>83</v>
      </c>
      <c r="Q88" s="31">
        <f t="shared" si="61"/>
        <v>0</v>
      </c>
      <c r="R88" s="31">
        <f t="shared" si="70"/>
        <v>0</v>
      </c>
      <c r="S88" s="31">
        <f t="shared" si="71"/>
        <v>0</v>
      </c>
      <c r="T88" s="31">
        <f t="shared" si="48"/>
        <v>0</v>
      </c>
      <c r="U88" s="31">
        <f t="shared" si="62"/>
        <v>0</v>
      </c>
      <c r="V88" s="31">
        <f t="shared" si="49"/>
        <v>0</v>
      </c>
      <c r="W88" s="31">
        <v>0</v>
      </c>
      <c r="X88" s="31">
        <f t="shared" si="50"/>
        <v>0</v>
      </c>
      <c r="Y88" s="36">
        <f t="shared" si="51"/>
        <v>0</v>
      </c>
      <c r="AA88" s="69">
        <v>83</v>
      </c>
      <c r="AB88" s="31">
        <f t="shared" si="52"/>
        <v>0</v>
      </c>
      <c r="AC88" s="212">
        <f t="shared" si="53"/>
        <v>0</v>
      </c>
      <c r="AD88" s="99">
        <f t="shared" si="54"/>
        <v>0</v>
      </c>
      <c r="AE88" s="99">
        <f t="shared" si="55"/>
        <v>0</v>
      </c>
      <c r="AF88" s="197">
        <f t="shared" si="63"/>
        <v>0</v>
      </c>
      <c r="AG88" s="197">
        <f t="shared" si="64"/>
        <v>0</v>
      </c>
      <c r="AH88" s="197">
        <f t="shared" si="65"/>
        <v>0</v>
      </c>
      <c r="AI88" s="202">
        <f t="shared" si="34"/>
        <v>0</v>
      </c>
      <c r="AK88" s="69">
        <v>83</v>
      </c>
      <c r="AL88" s="31">
        <f t="shared" si="56"/>
        <v>0</v>
      </c>
      <c r="AM88" s="31">
        <f t="shared" si="57"/>
        <v>0</v>
      </c>
      <c r="AN88" s="31">
        <f t="shared" si="58"/>
        <v>0</v>
      </c>
      <c r="AO88" s="31">
        <f t="shared" si="59"/>
        <v>0</v>
      </c>
      <c r="AP88" s="31">
        <f t="shared" si="60"/>
        <v>0</v>
      </c>
      <c r="AQ88" s="197">
        <f t="shared" si="39"/>
        <v>0</v>
      </c>
      <c r="AR88" s="197">
        <f t="shared" si="39"/>
        <v>0</v>
      </c>
      <c r="AS88" s="197">
        <f t="shared" si="39"/>
        <v>0</v>
      </c>
      <c r="AT88" s="197">
        <f t="shared" si="39"/>
        <v>0</v>
      </c>
      <c r="AU88" s="31"/>
      <c r="AV88" s="31"/>
      <c r="AW88" s="31"/>
      <c r="AX88" s="31"/>
      <c r="AY88" s="74"/>
    </row>
    <row r="89" spans="1:51">
      <c r="A89" t="s">
        <v>193</v>
      </c>
      <c r="B89" s="182">
        <f>IF(C39&lt;=$F$18,C39,"-")</f>
        <v>50</v>
      </c>
      <c r="C89" s="154">
        <f>D39-D40</f>
        <v>17</v>
      </c>
      <c r="D89" s="155">
        <v>0.9</v>
      </c>
      <c r="E89" s="129">
        <f t="shared" si="73"/>
        <v>0</v>
      </c>
      <c r="F89" s="129">
        <f t="shared" si="74"/>
        <v>0</v>
      </c>
      <c r="G89" s="156">
        <f t="shared" si="75"/>
        <v>9.9999999999999978E-2</v>
      </c>
      <c r="H89" s="56">
        <f t="shared" si="72"/>
        <v>0</v>
      </c>
      <c r="I89" s="53">
        <v>84</v>
      </c>
      <c r="J89" s="31">
        <f t="shared" si="66"/>
        <v>0</v>
      </c>
      <c r="K89" s="31">
        <f t="shared" si="67"/>
        <v>0</v>
      </c>
      <c r="L89" s="31">
        <f t="shared" si="68"/>
        <v>0</v>
      </c>
      <c r="M89" s="31">
        <f t="shared" si="69"/>
        <v>0</v>
      </c>
      <c r="N89" s="31">
        <f t="shared" si="46"/>
        <v>0</v>
      </c>
      <c r="O89" s="32">
        <f t="shared" si="47"/>
        <v>0</v>
      </c>
      <c r="P89" s="53">
        <v>84</v>
      </c>
      <c r="Q89" s="31">
        <f t="shared" si="61"/>
        <v>0</v>
      </c>
      <c r="R89" s="31">
        <f t="shared" si="70"/>
        <v>0</v>
      </c>
      <c r="S89" s="31">
        <f t="shared" si="71"/>
        <v>0</v>
      </c>
      <c r="T89" s="31">
        <f t="shared" si="48"/>
        <v>0</v>
      </c>
      <c r="U89" s="31">
        <f t="shared" si="62"/>
        <v>0</v>
      </c>
      <c r="V89" s="31">
        <f t="shared" si="49"/>
        <v>0</v>
      </c>
      <c r="W89" s="31">
        <v>0</v>
      </c>
      <c r="X89" s="31">
        <f t="shared" si="50"/>
        <v>0</v>
      </c>
      <c r="Y89" s="36">
        <f t="shared" si="51"/>
        <v>0</v>
      </c>
      <c r="AA89" s="69">
        <v>84</v>
      </c>
      <c r="AB89" s="31">
        <f t="shared" si="52"/>
        <v>0</v>
      </c>
      <c r="AC89" s="212">
        <f t="shared" si="53"/>
        <v>0</v>
      </c>
      <c r="AD89" s="99">
        <f t="shared" si="54"/>
        <v>0</v>
      </c>
      <c r="AE89" s="99">
        <f t="shared" si="55"/>
        <v>0</v>
      </c>
      <c r="AF89" s="197">
        <f t="shared" si="63"/>
        <v>0</v>
      </c>
      <c r="AG89" s="197">
        <f t="shared" si="64"/>
        <v>0</v>
      </c>
      <c r="AH89" s="197">
        <f t="shared" si="65"/>
        <v>0</v>
      </c>
      <c r="AI89" s="202">
        <f t="shared" si="34"/>
        <v>0</v>
      </c>
      <c r="AK89" s="69">
        <v>84</v>
      </c>
      <c r="AL89" s="31">
        <f t="shared" si="56"/>
        <v>0</v>
      </c>
      <c r="AM89" s="31">
        <f t="shared" si="57"/>
        <v>0</v>
      </c>
      <c r="AN89" s="31">
        <f t="shared" si="58"/>
        <v>0</v>
      </c>
      <c r="AO89" s="31">
        <f t="shared" si="59"/>
        <v>0</v>
      </c>
      <c r="AP89" s="31">
        <f t="shared" si="60"/>
        <v>0</v>
      </c>
      <c r="AQ89" s="197">
        <f t="shared" si="39"/>
        <v>0</v>
      </c>
      <c r="AR89" s="197">
        <f t="shared" si="39"/>
        <v>0</v>
      </c>
      <c r="AS89" s="197">
        <f t="shared" si="39"/>
        <v>0</v>
      </c>
      <c r="AT89" s="197">
        <f t="shared" si="39"/>
        <v>0</v>
      </c>
      <c r="AU89" s="31"/>
      <c r="AV89" s="31"/>
      <c r="AW89" s="31"/>
      <c r="AX89" s="31"/>
      <c r="AY89" s="74"/>
    </row>
    <row r="90" spans="1:51">
      <c r="A90" t="s">
        <v>193</v>
      </c>
      <c r="B90" s="182" t="str">
        <f>IF(C41&lt;=$F$18,C41,"-")</f>
        <v>-</v>
      </c>
      <c r="C90" s="154">
        <f>D41-D42</f>
        <v>13</v>
      </c>
      <c r="D90" s="155">
        <v>0.6</v>
      </c>
      <c r="E90" s="129">
        <f t="shared" si="73"/>
        <v>0</v>
      </c>
      <c r="F90" s="129">
        <f t="shared" si="74"/>
        <v>0</v>
      </c>
      <c r="G90" s="156">
        <f t="shared" si="75"/>
        <v>0.4</v>
      </c>
      <c r="H90" s="56">
        <f t="shared" si="72"/>
        <v>0</v>
      </c>
      <c r="I90" s="53">
        <v>85</v>
      </c>
      <c r="J90" s="31">
        <f t="shared" si="66"/>
        <v>0</v>
      </c>
      <c r="K90" s="31">
        <f t="shared" si="67"/>
        <v>0</v>
      </c>
      <c r="L90" s="31">
        <f t="shared" si="68"/>
        <v>0</v>
      </c>
      <c r="M90" s="31">
        <f t="shared" si="69"/>
        <v>0</v>
      </c>
      <c r="N90" s="31">
        <f t="shared" si="46"/>
        <v>0</v>
      </c>
      <c r="O90" s="32">
        <f t="shared" si="47"/>
        <v>0</v>
      </c>
      <c r="P90" s="53">
        <v>85</v>
      </c>
      <c r="Q90" s="31">
        <f t="shared" si="61"/>
        <v>0</v>
      </c>
      <c r="R90" s="31">
        <f t="shared" si="70"/>
        <v>0</v>
      </c>
      <c r="S90" s="31">
        <f t="shared" si="71"/>
        <v>0</v>
      </c>
      <c r="T90" s="31">
        <f t="shared" si="48"/>
        <v>0</v>
      </c>
      <c r="U90" s="31">
        <f t="shared" si="62"/>
        <v>0</v>
      </c>
      <c r="V90" s="31">
        <f t="shared" si="49"/>
        <v>0</v>
      </c>
      <c r="W90" s="31">
        <v>0</v>
      </c>
      <c r="X90" s="31">
        <f t="shared" si="50"/>
        <v>0</v>
      </c>
      <c r="Y90" s="36">
        <f t="shared" si="51"/>
        <v>0</v>
      </c>
      <c r="AA90" s="69">
        <v>85</v>
      </c>
      <c r="AB90" s="31">
        <f t="shared" si="52"/>
        <v>0</v>
      </c>
      <c r="AC90" s="212">
        <f t="shared" si="53"/>
        <v>0</v>
      </c>
      <c r="AD90" s="99">
        <f t="shared" si="54"/>
        <v>0</v>
      </c>
      <c r="AE90" s="99">
        <f t="shared" si="55"/>
        <v>0</v>
      </c>
      <c r="AF90" s="197">
        <f t="shared" si="63"/>
        <v>0</v>
      </c>
      <c r="AG90" s="197">
        <f t="shared" si="64"/>
        <v>0</v>
      </c>
      <c r="AH90" s="197">
        <f t="shared" si="65"/>
        <v>0</v>
      </c>
      <c r="AI90" s="202">
        <f t="shared" si="34"/>
        <v>0</v>
      </c>
      <c r="AK90" s="69">
        <v>85</v>
      </c>
      <c r="AL90" s="31">
        <f t="shared" si="56"/>
        <v>0</v>
      </c>
      <c r="AM90" s="31">
        <f t="shared" si="57"/>
        <v>0</v>
      </c>
      <c r="AN90" s="31">
        <f t="shared" si="58"/>
        <v>0</v>
      </c>
      <c r="AO90" s="31">
        <f t="shared" si="59"/>
        <v>0</v>
      </c>
      <c r="AP90" s="31">
        <f t="shared" si="60"/>
        <v>0</v>
      </c>
      <c r="AQ90" s="197">
        <f t="shared" si="39"/>
        <v>0</v>
      </c>
      <c r="AR90" s="197">
        <f t="shared" si="39"/>
        <v>0</v>
      </c>
      <c r="AS90" s="197">
        <f t="shared" si="39"/>
        <v>0</v>
      </c>
      <c r="AT90" s="197">
        <f t="shared" si="39"/>
        <v>0</v>
      </c>
      <c r="AU90" s="31"/>
      <c r="AV90" s="31"/>
      <c r="AW90" s="31"/>
      <c r="AX90" s="31"/>
      <c r="AY90" s="74"/>
    </row>
    <row r="91" spans="1:51">
      <c r="A91" t="s">
        <v>193</v>
      </c>
      <c r="B91" s="182" t="str">
        <f>IF(C43&lt;=$F$18,C43,"-")</f>
        <v>-</v>
      </c>
      <c r="C91" s="154">
        <f>D43-D44</f>
        <v>12</v>
      </c>
      <c r="D91" s="155">
        <v>0.7</v>
      </c>
      <c r="E91" s="129">
        <f t="shared" si="73"/>
        <v>0</v>
      </c>
      <c r="F91" s="129">
        <f t="shared" si="74"/>
        <v>0</v>
      </c>
      <c r="G91" s="156">
        <f t="shared" si="75"/>
        <v>0.30000000000000004</v>
      </c>
      <c r="H91" s="56">
        <f t="shared" si="72"/>
        <v>0</v>
      </c>
      <c r="I91" s="53">
        <v>86</v>
      </c>
      <c r="J91" s="31">
        <f t="shared" si="66"/>
        <v>0</v>
      </c>
      <c r="K91" s="31">
        <f t="shared" si="67"/>
        <v>0</v>
      </c>
      <c r="L91" s="31">
        <f t="shared" si="68"/>
        <v>0</v>
      </c>
      <c r="M91" s="31">
        <f t="shared" si="69"/>
        <v>0</v>
      </c>
      <c r="N91" s="31">
        <f t="shared" si="46"/>
        <v>0</v>
      </c>
      <c r="O91" s="32">
        <f t="shared" si="47"/>
        <v>0</v>
      </c>
      <c r="P91" s="53">
        <v>86</v>
      </c>
      <c r="Q91" s="31">
        <f t="shared" si="61"/>
        <v>0</v>
      </c>
      <c r="R91" s="31">
        <f t="shared" si="70"/>
        <v>0</v>
      </c>
      <c r="S91" s="31">
        <f t="shared" si="71"/>
        <v>0</v>
      </c>
      <c r="T91" s="31">
        <f t="shared" si="48"/>
        <v>0</v>
      </c>
      <c r="U91" s="31">
        <f t="shared" si="62"/>
        <v>0</v>
      </c>
      <c r="V91" s="31">
        <f t="shared" si="49"/>
        <v>0</v>
      </c>
      <c r="W91" s="31">
        <v>0</v>
      </c>
      <c r="X91" s="31">
        <f t="shared" si="50"/>
        <v>0</v>
      </c>
      <c r="Y91" s="36">
        <f t="shared" si="51"/>
        <v>0</v>
      </c>
      <c r="AA91" s="69">
        <v>86</v>
      </c>
      <c r="AB91" s="31">
        <f t="shared" si="52"/>
        <v>0</v>
      </c>
      <c r="AC91" s="212">
        <f t="shared" si="53"/>
        <v>0</v>
      </c>
      <c r="AD91" s="99">
        <f t="shared" si="54"/>
        <v>0</v>
      </c>
      <c r="AE91" s="99">
        <f t="shared" si="55"/>
        <v>0</v>
      </c>
      <c r="AF91" s="197">
        <f t="shared" si="63"/>
        <v>0</v>
      </c>
      <c r="AG91" s="197">
        <f t="shared" si="64"/>
        <v>0</v>
      </c>
      <c r="AH91" s="197">
        <f t="shared" si="65"/>
        <v>0</v>
      </c>
      <c r="AI91" s="202">
        <f t="shared" ref="AI91:AI154" si="76">IF(OR(AA91&lt;=$F$18,AA91&lt;=30),SUM(AF91:AH91),)</f>
        <v>0</v>
      </c>
      <c r="AK91" s="69">
        <v>86</v>
      </c>
      <c r="AL91" s="31">
        <f t="shared" si="56"/>
        <v>0</v>
      </c>
      <c r="AM91" s="31">
        <f t="shared" si="57"/>
        <v>0</v>
      </c>
      <c r="AN91" s="31">
        <f t="shared" si="58"/>
        <v>0</v>
      </c>
      <c r="AO91" s="31">
        <f t="shared" si="59"/>
        <v>0</v>
      </c>
      <c r="AP91" s="31">
        <f t="shared" si="60"/>
        <v>0</v>
      </c>
      <c r="AQ91" s="197">
        <f t="shared" si="39"/>
        <v>0</v>
      </c>
      <c r="AR91" s="197">
        <f t="shared" si="39"/>
        <v>0</v>
      </c>
      <c r="AS91" s="197">
        <f t="shared" si="39"/>
        <v>0</v>
      </c>
      <c r="AT91" s="197">
        <f t="shared" si="39"/>
        <v>0</v>
      </c>
      <c r="AU91" s="31"/>
      <c r="AV91" s="31"/>
      <c r="AW91" s="31"/>
      <c r="AX91" s="31"/>
      <c r="AY91" s="74"/>
    </row>
    <row r="92" spans="1:51">
      <c r="A92" t="s">
        <v>193</v>
      </c>
      <c r="B92" s="182" t="str">
        <f>IF(C45&lt;=$F$18,C45,"-")</f>
        <v>-</v>
      </c>
      <c r="C92" s="154">
        <f>D45-D46</f>
        <v>11</v>
      </c>
      <c r="D92" s="155">
        <v>0.8</v>
      </c>
      <c r="E92" s="129">
        <f t="shared" si="73"/>
        <v>0</v>
      </c>
      <c r="F92" s="129">
        <f t="shared" si="74"/>
        <v>0</v>
      </c>
      <c r="G92" s="156">
        <f t="shared" si="75"/>
        <v>0.19999999999999996</v>
      </c>
      <c r="H92" s="56">
        <f t="shared" si="72"/>
        <v>0</v>
      </c>
      <c r="I92" s="53">
        <v>87</v>
      </c>
      <c r="J92" s="31">
        <f t="shared" si="66"/>
        <v>0</v>
      </c>
      <c r="K92" s="31">
        <f t="shared" si="67"/>
        <v>0</v>
      </c>
      <c r="L92" s="31">
        <f t="shared" si="68"/>
        <v>0</v>
      </c>
      <c r="M92" s="31">
        <f t="shared" si="69"/>
        <v>0</v>
      </c>
      <c r="N92" s="31">
        <f t="shared" si="46"/>
        <v>0</v>
      </c>
      <c r="O92" s="32">
        <f t="shared" si="47"/>
        <v>0</v>
      </c>
      <c r="P92" s="53">
        <v>87</v>
      </c>
      <c r="Q92" s="31">
        <f t="shared" si="61"/>
        <v>0</v>
      </c>
      <c r="R92" s="31">
        <f t="shared" si="70"/>
        <v>0</v>
      </c>
      <c r="S92" s="31">
        <f t="shared" si="71"/>
        <v>0</v>
      </c>
      <c r="T92" s="31">
        <f t="shared" si="48"/>
        <v>0</v>
      </c>
      <c r="U92" s="31">
        <f t="shared" si="62"/>
        <v>0</v>
      </c>
      <c r="V92" s="31">
        <f t="shared" si="49"/>
        <v>0</v>
      </c>
      <c r="W92" s="31">
        <v>0</v>
      </c>
      <c r="X92" s="31">
        <f t="shared" si="50"/>
        <v>0</v>
      </c>
      <c r="Y92" s="36">
        <f t="shared" si="51"/>
        <v>0</v>
      </c>
      <c r="AA92" s="69">
        <v>87</v>
      </c>
      <c r="AB92" s="31">
        <f t="shared" si="52"/>
        <v>0</v>
      </c>
      <c r="AC92" s="212">
        <f t="shared" si="53"/>
        <v>0</v>
      </c>
      <c r="AD92" s="99">
        <f t="shared" si="54"/>
        <v>0</v>
      </c>
      <c r="AE92" s="99">
        <f t="shared" si="55"/>
        <v>0</v>
      </c>
      <c r="AF92" s="197">
        <f t="shared" si="63"/>
        <v>0</v>
      </c>
      <c r="AG92" s="197">
        <f t="shared" si="64"/>
        <v>0</v>
      </c>
      <c r="AH92" s="197">
        <f t="shared" si="65"/>
        <v>0</v>
      </c>
      <c r="AI92" s="202">
        <f t="shared" si="76"/>
        <v>0</v>
      </c>
      <c r="AK92" s="69">
        <v>87</v>
      </c>
      <c r="AL92" s="31">
        <f t="shared" si="56"/>
        <v>0</v>
      </c>
      <c r="AM92" s="31">
        <f t="shared" si="57"/>
        <v>0</v>
      </c>
      <c r="AN92" s="31">
        <f t="shared" si="58"/>
        <v>0</v>
      </c>
      <c r="AO92" s="31">
        <f t="shared" si="59"/>
        <v>0</v>
      </c>
      <c r="AP92" s="31">
        <f t="shared" si="60"/>
        <v>0</v>
      </c>
      <c r="AQ92" s="197">
        <f t="shared" si="39"/>
        <v>0</v>
      </c>
      <c r="AR92" s="197">
        <f t="shared" si="39"/>
        <v>0</v>
      </c>
      <c r="AS92" s="197">
        <f t="shared" si="39"/>
        <v>0</v>
      </c>
      <c r="AT92" s="197">
        <f t="shared" si="39"/>
        <v>0</v>
      </c>
      <c r="AU92" s="31"/>
      <c r="AV92" s="31"/>
      <c r="AW92" s="31"/>
      <c r="AX92" s="31"/>
      <c r="AY92" s="74"/>
    </row>
    <row r="93" spans="1:51">
      <c r="A93" t="s">
        <v>193</v>
      </c>
      <c r="B93" s="182" t="str">
        <f>IF(C47&lt;=$F$18,C47,"-")</f>
        <v>-</v>
      </c>
      <c r="C93" s="154">
        <f>D47-D48</f>
        <v>10</v>
      </c>
      <c r="D93" s="155">
        <v>0.8</v>
      </c>
      <c r="E93" s="129">
        <f t="shared" ref="E93" si="77">IF(G93+D93&lt;&gt;1,(1-(G93+D93))*56%,0)</f>
        <v>0</v>
      </c>
      <c r="F93" s="129">
        <f t="shared" ref="F93" si="78">IF(G93+D93&lt;&gt;1,(1-(G93+D93))*44%,0)</f>
        <v>0</v>
      </c>
      <c r="G93" s="156">
        <f t="shared" si="75"/>
        <v>0.19999999999999996</v>
      </c>
      <c r="H93" s="56">
        <f t="shared" si="72"/>
        <v>0</v>
      </c>
      <c r="I93" s="53">
        <v>88</v>
      </c>
      <c r="J93" s="31">
        <f t="shared" si="66"/>
        <v>0</v>
      </c>
      <c r="K93" s="31">
        <f t="shared" si="67"/>
        <v>0</v>
      </c>
      <c r="L93" s="31">
        <f t="shared" si="68"/>
        <v>0</v>
      </c>
      <c r="M93" s="31">
        <f t="shared" si="69"/>
        <v>0</v>
      </c>
      <c r="N93" s="31">
        <f t="shared" si="46"/>
        <v>0</v>
      </c>
      <c r="O93" s="32">
        <f t="shared" si="47"/>
        <v>0</v>
      </c>
      <c r="P93" s="53">
        <v>88</v>
      </c>
      <c r="Q93" s="31">
        <f t="shared" si="61"/>
        <v>0</v>
      </c>
      <c r="R93" s="31">
        <f t="shared" si="70"/>
        <v>0</v>
      </c>
      <c r="S93" s="31">
        <f t="shared" si="71"/>
        <v>0</v>
      </c>
      <c r="T93" s="31">
        <f t="shared" si="48"/>
        <v>0</v>
      </c>
      <c r="U93" s="31">
        <f t="shared" si="62"/>
        <v>0</v>
      </c>
      <c r="V93" s="31">
        <f t="shared" si="49"/>
        <v>0</v>
      </c>
      <c r="W93" s="31">
        <v>0</v>
      </c>
      <c r="X93" s="31">
        <f t="shared" si="50"/>
        <v>0</v>
      </c>
      <c r="Y93" s="36">
        <f t="shared" si="51"/>
        <v>0</v>
      </c>
      <c r="AA93" s="69">
        <v>88</v>
      </c>
      <c r="AB93" s="31">
        <f t="shared" si="52"/>
        <v>0</v>
      </c>
      <c r="AC93" s="212">
        <f t="shared" si="53"/>
        <v>0</v>
      </c>
      <c r="AD93" s="99">
        <f t="shared" si="54"/>
        <v>0</v>
      </c>
      <c r="AE93" s="99">
        <f t="shared" si="55"/>
        <v>0</v>
      </c>
      <c r="AF93" s="197">
        <f t="shared" si="63"/>
        <v>0</v>
      </c>
      <c r="AG93" s="197">
        <f t="shared" si="64"/>
        <v>0</v>
      </c>
      <c r="AH93" s="197">
        <f t="shared" si="65"/>
        <v>0</v>
      </c>
      <c r="AI93" s="202">
        <f t="shared" si="76"/>
        <v>0</v>
      </c>
      <c r="AK93" s="69">
        <v>88</v>
      </c>
      <c r="AL93" s="31">
        <f t="shared" si="56"/>
        <v>0</v>
      </c>
      <c r="AM93" s="31">
        <f t="shared" si="57"/>
        <v>0</v>
      </c>
      <c r="AN93" s="31">
        <f t="shared" si="58"/>
        <v>0</v>
      </c>
      <c r="AO93" s="31">
        <f t="shared" si="59"/>
        <v>0</v>
      </c>
      <c r="AP93" s="31">
        <f t="shared" si="60"/>
        <v>0</v>
      </c>
      <c r="AQ93" s="197">
        <f t="shared" si="39"/>
        <v>0</v>
      </c>
      <c r="AR93" s="197">
        <f t="shared" si="39"/>
        <v>0</v>
      </c>
      <c r="AS93" s="197">
        <f t="shared" si="39"/>
        <v>0</v>
      </c>
      <c r="AT93" s="197">
        <f t="shared" si="39"/>
        <v>0</v>
      </c>
      <c r="AU93" s="31"/>
      <c r="AV93" s="31"/>
      <c r="AW93" s="31"/>
      <c r="AX93" s="31"/>
      <c r="AY93" s="74"/>
    </row>
    <row r="94" spans="1:51">
      <c r="B94" s="182" t="str">
        <f>IF(C49&lt;=$F$18,C49,"-")</f>
        <v>-</v>
      </c>
      <c r="C94" s="154">
        <f>D49-D50</f>
        <v>9</v>
      </c>
      <c r="D94" s="155">
        <v>0.9</v>
      </c>
      <c r="E94" s="129">
        <f>IF(G94+D94&lt;&gt;1,(1-(G94+D94))*56%,0)</f>
        <v>0</v>
      </c>
      <c r="F94" s="129">
        <f>IF(G94+D94&lt;&gt;1,(1-(G94+D94))*44%,0)</f>
        <v>0</v>
      </c>
      <c r="G94" s="156">
        <f t="shared" si="75"/>
        <v>9.9999999999999978E-2</v>
      </c>
      <c r="H94" s="56">
        <f>IF(C94=0,0,IF(SUM(D94:G94)&lt;&gt;1,"erreur",))</f>
        <v>0</v>
      </c>
      <c r="I94" s="53">
        <v>89</v>
      </c>
      <c r="J94" s="31">
        <f t="shared" si="66"/>
        <v>0</v>
      </c>
      <c r="K94" s="31">
        <f t="shared" si="67"/>
        <v>0</v>
      </c>
      <c r="L94" s="31">
        <f t="shared" si="68"/>
        <v>0</v>
      </c>
      <c r="M94" s="31">
        <f t="shared" si="69"/>
        <v>0</v>
      </c>
      <c r="N94" s="31">
        <f t="shared" si="46"/>
        <v>0</v>
      </c>
      <c r="O94" s="32">
        <f t="shared" si="47"/>
        <v>0</v>
      </c>
      <c r="P94" s="53">
        <v>89</v>
      </c>
      <c r="Q94" s="31">
        <f t="shared" si="61"/>
        <v>0</v>
      </c>
      <c r="R94" s="31">
        <f t="shared" si="70"/>
        <v>0</v>
      </c>
      <c r="S94" s="31">
        <f t="shared" si="71"/>
        <v>0</v>
      </c>
      <c r="T94" s="31">
        <f t="shared" si="48"/>
        <v>0</v>
      </c>
      <c r="U94" s="31">
        <f t="shared" si="62"/>
        <v>0</v>
      </c>
      <c r="V94" s="31">
        <f t="shared" si="49"/>
        <v>0</v>
      </c>
      <c r="W94" s="31">
        <v>0</v>
      </c>
      <c r="X94" s="31">
        <f t="shared" si="50"/>
        <v>0</v>
      </c>
      <c r="Y94" s="36">
        <f t="shared" si="51"/>
        <v>0</v>
      </c>
      <c r="AA94" s="69">
        <v>89</v>
      </c>
      <c r="AB94" s="31">
        <f t="shared" si="52"/>
        <v>0</v>
      </c>
      <c r="AC94" s="212">
        <f t="shared" si="53"/>
        <v>0</v>
      </c>
      <c r="AD94" s="99">
        <f t="shared" si="54"/>
        <v>0</v>
      </c>
      <c r="AE94" s="99">
        <f t="shared" si="55"/>
        <v>0</v>
      </c>
      <c r="AF94" s="197">
        <f t="shared" si="63"/>
        <v>0</v>
      </c>
      <c r="AG94" s="197">
        <f t="shared" si="64"/>
        <v>0</v>
      </c>
      <c r="AH94" s="197">
        <f t="shared" si="65"/>
        <v>0</v>
      </c>
      <c r="AI94" s="202">
        <f t="shared" si="76"/>
        <v>0</v>
      </c>
      <c r="AK94" s="69">
        <v>89</v>
      </c>
      <c r="AL94" s="31">
        <f t="shared" si="56"/>
        <v>0</v>
      </c>
      <c r="AM94" s="31">
        <f t="shared" si="57"/>
        <v>0</v>
      </c>
      <c r="AN94" s="31">
        <f t="shared" si="58"/>
        <v>0</v>
      </c>
      <c r="AO94" s="31">
        <f t="shared" si="59"/>
        <v>0</v>
      </c>
      <c r="AP94" s="31">
        <f t="shared" si="60"/>
        <v>0</v>
      </c>
      <c r="AQ94" s="197">
        <f t="shared" si="39"/>
        <v>0</v>
      </c>
      <c r="AR94" s="197">
        <f t="shared" si="39"/>
        <v>0</v>
      </c>
      <c r="AS94" s="197">
        <f t="shared" si="39"/>
        <v>0</v>
      </c>
      <c r="AT94" s="197">
        <f t="shared" si="39"/>
        <v>0</v>
      </c>
      <c r="AU94" s="31"/>
      <c r="AV94" s="31"/>
      <c r="AW94" s="31"/>
      <c r="AX94" s="31"/>
      <c r="AY94" s="74"/>
    </row>
    <row r="95" spans="1:51">
      <c r="B95" s="182" t="str">
        <f>IF(C51&lt;=$F$18,C51,"-")</f>
        <v>-</v>
      </c>
      <c r="C95" s="154">
        <f>D51-D52</f>
        <v>8</v>
      </c>
      <c r="D95" s="155">
        <v>0.9</v>
      </c>
      <c r="E95" s="129">
        <f>IF(G95+D95&lt;&gt;1,(1-(G95+D95))*56%,0)</f>
        <v>0</v>
      </c>
      <c r="F95" s="129">
        <f>IF(G95+D95&lt;&gt;1,(1-(G95+D95))*44%,0)</f>
        <v>0</v>
      </c>
      <c r="G95" s="156">
        <f t="shared" si="75"/>
        <v>9.9999999999999978E-2</v>
      </c>
      <c r="H95" s="56">
        <f>IF(C95=0,0,IF(SUM(D95:G95)&lt;&gt;1,"erreur",))</f>
        <v>0</v>
      </c>
      <c r="I95" s="53">
        <v>90</v>
      </c>
      <c r="J95" s="31">
        <f t="shared" si="66"/>
        <v>0</v>
      </c>
      <c r="K95" s="31">
        <f t="shared" si="67"/>
        <v>0</v>
      </c>
      <c r="L95" s="31">
        <f t="shared" si="68"/>
        <v>0</v>
      </c>
      <c r="M95" s="31">
        <f t="shared" si="69"/>
        <v>0</v>
      </c>
      <c r="N95" s="31">
        <f t="shared" si="46"/>
        <v>0</v>
      </c>
      <c r="O95" s="32">
        <f t="shared" si="47"/>
        <v>0</v>
      </c>
      <c r="P95" s="53">
        <v>90</v>
      </c>
      <c r="Q95" s="31">
        <f t="shared" si="61"/>
        <v>0</v>
      </c>
      <c r="R95" s="31">
        <f t="shared" si="70"/>
        <v>0</v>
      </c>
      <c r="S95" s="31">
        <f t="shared" si="71"/>
        <v>0</v>
      </c>
      <c r="T95" s="31">
        <f t="shared" si="48"/>
        <v>0</v>
      </c>
      <c r="U95" s="31">
        <f t="shared" si="62"/>
        <v>0</v>
      </c>
      <c r="V95" s="31">
        <f t="shared" si="49"/>
        <v>0</v>
      </c>
      <c r="W95" s="31">
        <v>0</v>
      </c>
      <c r="X95" s="31">
        <f t="shared" si="50"/>
        <v>0</v>
      </c>
      <c r="Y95" s="36">
        <f t="shared" si="51"/>
        <v>0</v>
      </c>
      <c r="AA95" s="69">
        <v>90</v>
      </c>
      <c r="AB95" s="31">
        <f t="shared" si="52"/>
        <v>0</v>
      </c>
      <c r="AC95" s="212">
        <f t="shared" si="53"/>
        <v>0</v>
      </c>
      <c r="AD95" s="99">
        <f t="shared" si="54"/>
        <v>0</v>
      </c>
      <c r="AE95" s="99">
        <f t="shared" si="55"/>
        <v>0</v>
      </c>
      <c r="AF95" s="197">
        <f t="shared" si="63"/>
        <v>0</v>
      </c>
      <c r="AG95" s="197">
        <f t="shared" si="64"/>
        <v>0</v>
      </c>
      <c r="AH95" s="197">
        <f t="shared" si="65"/>
        <v>0</v>
      </c>
      <c r="AI95" s="202">
        <f t="shared" si="76"/>
        <v>0</v>
      </c>
      <c r="AK95" s="69">
        <v>90</v>
      </c>
      <c r="AL95" s="31">
        <f t="shared" si="56"/>
        <v>0</v>
      </c>
      <c r="AM95" s="31">
        <f t="shared" si="57"/>
        <v>0</v>
      </c>
      <c r="AN95" s="31">
        <f t="shared" si="58"/>
        <v>0</v>
      </c>
      <c r="AO95" s="31">
        <f t="shared" si="59"/>
        <v>0</v>
      </c>
      <c r="AP95" s="31">
        <f t="shared" si="60"/>
        <v>0</v>
      </c>
      <c r="AQ95" s="197">
        <f t="shared" si="39"/>
        <v>0</v>
      </c>
      <c r="AR95" s="197">
        <f t="shared" si="39"/>
        <v>0</v>
      </c>
      <c r="AS95" s="197">
        <f t="shared" si="39"/>
        <v>0</v>
      </c>
      <c r="AT95" s="197">
        <f t="shared" si="39"/>
        <v>0</v>
      </c>
      <c r="AU95" s="31"/>
      <c r="AV95" s="31"/>
      <c r="AW95" s="31"/>
      <c r="AX95" s="31"/>
      <c r="AY95" s="74"/>
    </row>
    <row r="96" spans="1:51">
      <c r="B96" s="189">
        <f>F18+1</f>
        <v>51</v>
      </c>
      <c r="C96" s="186">
        <f>VLOOKUP(B96,C25:D78,2)</f>
        <v>202</v>
      </c>
      <c r="D96" s="218">
        <v>0.9</v>
      </c>
      <c r="E96" s="219">
        <f>IF(G96+D96&lt;&gt;1,(1-(G96+D96))*56%,0)</f>
        <v>0</v>
      </c>
      <c r="F96" s="219">
        <f>IF(G96+D96&lt;&gt;1,(1-(G96+D96))*44%,0)</f>
        <v>0</v>
      </c>
      <c r="G96" s="159">
        <f t="shared" si="75"/>
        <v>9.9999999999999978E-2</v>
      </c>
      <c r="H96" s="56">
        <f>IF(C96=0,0,IF(SUM(D96:G96)&lt;&gt;1,"erreur",))</f>
        <v>0</v>
      </c>
      <c r="I96" s="53">
        <v>91</v>
      </c>
      <c r="J96" s="31">
        <f t="shared" si="66"/>
        <v>0</v>
      </c>
      <c r="K96" s="31">
        <f t="shared" si="67"/>
        <v>0</v>
      </c>
      <c r="L96" s="31">
        <f t="shared" si="68"/>
        <v>0</v>
      </c>
      <c r="M96" s="31">
        <f t="shared" si="69"/>
        <v>0</v>
      </c>
      <c r="N96" s="31">
        <f t="shared" si="46"/>
        <v>0</v>
      </c>
      <c r="O96" s="32">
        <f t="shared" si="47"/>
        <v>0</v>
      </c>
      <c r="P96" s="53">
        <v>91</v>
      </c>
      <c r="Q96" s="31">
        <f t="shared" si="61"/>
        <v>0</v>
      </c>
      <c r="R96" s="31">
        <f t="shared" si="70"/>
        <v>0</v>
      </c>
      <c r="S96" s="31">
        <f t="shared" si="71"/>
        <v>0</v>
      </c>
      <c r="T96" s="31">
        <f t="shared" si="48"/>
        <v>0</v>
      </c>
      <c r="U96" s="31">
        <f t="shared" si="62"/>
        <v>0</v>
      </c>
      <c r="V96" s="31">
        <f t="shared" si="49"/>
        <v>0</v>
      </c>
      <c r="W96" s="31">
        <v>0</v>
      </c>
      <c r="X96" s="31">
        <f t="shared" si="50"/>
        <v>0</v>
      </c>
      <c r="Y96" s="36">
        <f t="shared" si="51"/>
        <v>0</v>
      </c>
      <c r="AA96" s="69">
        <v>91</v>
      </c>
      <c r="AB96" s="31">
        <f t="shared" si="52"/>
        <v>0</v>
      </c>
      <c r="AC96" s="212">
        <f t="shared" si="53"/>
        <v>0</v>
      </c>
      <c r="AD96" s="99">
        <f t="shared" si="54"/>
        <v>0</v>
      </c>
      <c r="AE96" s="99">
        <f t="shared" si="55"/>
        <v>0</v>
      </c>
      <c r="AF96" s="197">
        <f t="shared" si="63"/>
        <v>0</v>
      </c>
      <c r="AG96" s="197">
        <f t="shared" si="64"/>
        <v>0</v>
      </c>
      <c r="AH96" s="197">
        <f t="shared" si="65"/>
        <v>0</v>
      </c>
      <c r="AI96" s="202">
        <f t="shared" si="76"/>
        <v>0</v>
      </c>
      <c r="AK96" s="69">
        <v>91</v>
      </c>
      <c r="AL96" s="31">
        <f t="shared" si="56"/>
        <v>0</v>
      </c>
      <c r="AM96" s="31">
        <f t="shared" si="57"/>
        <v>0</v>
      </c>
      <c r="AN96" s="31">
        <f t="shared" si="58"/>
        <v>0</v>
      </c>
      <c r="AO96" s="31">
        <f t="shared" si="59"/>
        <v>0</v>
      </c>
      <c r="AP96" s="31">
        <f t="shared" si="60"/>
        <v>0</v>
      </c>
      <c r="AQ96" s="197">
        <f t="shared" si="39"/>
        <v>0</v>
      </c>
      <c r="AR96" s="197">
        <f t="shared" si="39"/>
        <v>0</v>
      </c>
      <c r="AS96" s="197">
        <f t="shared" si="39"/>
        <v>0</v>
      </c>
      <c r="AT96" s="197">
        <f t="shared" si="39"/>
        <v>0</v>
      </c>
      <c r="AU96" s="31"/>
      <c r="AV96" s="31"/>
      <c r="AW96" s="31"/>
      <c r="AX96" s="31"/>
      <c r="AY96" s="74"/>
    </row>
    <row r="97" spans="2:51">
      <c r="I97" s="53">
        <v>92</v>
      </c>
      <c r="J97" s="31">
        <f t="shared" si="66"/>
        <v>0</v>
      </c>
      <c r="K97" s="31">
        <f t="shared" si="67"/>
        <v>0</v>
      </c>
      <c r="L97" s="31">
        <f t="shared" si="68"/>
        <v>0</v>
      </c>
      <c r="M97" s="31">
        <f t="shared" si="69"/>
        <v>0</v>
      </c>
      <c r="N97" s="31">
        <f t="shared" si="46"/>
        <v>0</v>
      </c>
      <c r="O97" s="32">
        <f t="shared" si="47"/>
        <v>0</v>
      </c>
      <c r="P97" s="53">
        <v>92</v>
      </c>
      <c r="Q97" s="31">
        <f t="shared" si="61"/>
        <v>0</v>
      </c>
      <c r="R97" s="31">
        <f t="shared" si="70"/>
        <v>0</v>
      </c>
      <c r="S97" s="31">
        <f t="shared" si="71"/>
        <v>0</v>
      </c>
      <c r="T97" s="31">
        <f t="shared" si="48"/>
        <v>0</v>
      </c>
      <c r="U97" s="31">
        <f t="shared" si="62"/>
        <v>0</v>
      </c>
      <c r="V97" s="31">
        <f t="shared" si="49"/>
        <v>0</v>
      </c>
      <c r="W97" s="31">
        <v>0</v>
      </c>
      <c r="X97" s="31">
        <f t="shared" si="50"/>
        <v>0</v>
      </c>
      <c r="Y97" s="36">
        <f t="shared" si="51"/>
        <v>0</v>
      </c>
      <c r="AA97" s="69">
        <v>92</v>
      </c>
      <c r="AB97" s="31">
        <f t="shared" si="52"/>
        <v>0</v>
      </c>
      <c r="AC97" s="212">
        <f t="shared" si="53"/>
        <v>0</v>
      </c>
      <c r="AD97" s="99">
        <f t="shared" si="54"/>
        <v>0</v>
      </c>
      <c r="AE97" s="99">
        <f t="shared" si="55"/>
        <v>0</v>
      </c>
      <c r="AF97" s="197">
        <f t="shared" si="63"/>
        <v>0</v>
      </c>
      <c r="AG97" s="197">
        <f t="shared" si="64"/>
        <v>0</v>
      </c>
      <c r="AH97" s="197">
        <f t="shared" si="65"/>
        <v>0</v>
      </c>
      <c r="AI97" s="202">
        <f t="shared" si="76"/>
        <v>0</v>
      </c>
      <c r="AK97" s="69">
        <v>92</v>
      </c>
      <c r="AL97" s="31">
        <f t="shared" si="56"/>
        <v>0</v>
      </c>
      <c r="AM97" s="31">
        <f t="shared" si="57"/>
        <v>0</v>
      </c>
      <c r="AN97" s="31">
        <f t="shared" si="58"/>
        <v>0</v>
      </c>
      <c r="AO97" s="31">
        <f t="shared" si="59"/>
        <v>0</v>
      </c>
      <c r="AP97" s="31">
        <f t="shared" si="60"/>
        <v>0</v>
      </c>
      <c r="AQ97" s="197">
        <f t="shared" si="39"/>
        <v>0</v>
      </c>
      <c r="AR97" s="197">
        <f t="shared" si="39"/>
        <v>0</v>
      </c>
      <c r="AS97" s="197">
        <f t="shared" si="39"/>
        <v>0</v>
      </c>
      <c r="AT97" s="197">
        <f t="shared" si="39"/>
        <v>0</v>
      </c>
      <c r="AU97" s="31"/>
      <c r="AV97" s="31"/>
      <c r="AW97" s="31"/>
      <c r="AX97" s="31"/>
      <c r="AY97" s="74"/>
    </row>
    <row r="98" spans="2:51">
      <c r="C98" s="65" t="s">
        <v>154</v>
      </c>
      <c r="D98" t="s">
        <v>137</v>
      </c>
      <c r="E98" s="6"/>
      <c r="I98" s="53">
        <v>93</v>
      </c>
      <c r="J98" s="31">
        <f t="shared" si="66"/>
        <v>0</v>
      </c>
      <c r="K98" s="31">
        <f t="shared" si="67"/>
        <v>0</v>
      </c>
      <c r="L98" s="31">
        <f t="shared" si="68"/>
        <v>0</v>
      </c>
      <c r="M98" s="31">
        <f t="shared" si="69"/>
        <v>0</v>
      </c>
      <c r="N98" s="31">
        <f t="shared" si="46"/>
        <v>0</v>
      </c>
      <c r="O98" s="32">
        <f t="shared" si="47"/>
        <v>0</v>
      </c>
      <c r="P98" s="53">
        <v>93</v>
      </c>
      <c r="Q98" s="31">
        <f t="shared" si="61"/>
        <v>0</v>
      </c>
      <c r="R98" s="31">
        <f t="shared" si="70"/>
        <v>0</v>
      </c>
      <c r="S98" s="31">
        <f t="shared" si="71"/>
        <v>0</v>
      </c>
      <c r="T98" s="31">
        <f t="shared" si="48"/>
        <v>0</v>
      </c>
      <c r="U98" s="31">
        <f t="shared" si="62"/>
        <v>0</v>
      </c>
      <c r="V98" s="31">
        <f t="shared" si="49"/>
        <v>0</v>
      </c>
      <c r="W98" s="31">
        <v>0</v>
      </c>
      <c r="X98" s="31">
        <f t="shared" si="50"/>
        <v>0</v>
      </c>
      <c r="Y98" s="36">
        <f t="shared" si="51"/>
        <v>0</v>
      </c>
      <c r="AA98" s="69">
        <v>93</v>
      </c>
      <c r="AB98" s="31">
        <f t="shared" si="52"/>
        <v>0</v>
      </c>
      <c r="AC98" s="212">
        <f t="shared" si="53"/>
        <v>0</v>
      </c>
      <c r="AD98" s="99">
        <f t="shared" si="54"/>
        <v>0</v>
      </c>
      <c r="AE98" s="99">
        <f t="shared" si="55"/>
        <v>0</v>
      </c>
      <c r="AF98" s="197">
        <f t="shared" si="63"/>
        <v>0</v>
      </c>
      <c r="AG98" s="197">
        <f t="shared" si="64"/>
        <v>0</v>
      </c>
      <c r="AH98" s="197">
        <f t="shared" si="65"/>
        <v>0</v>
      </c>
      <c r="AI98" s="202">
        <f t="shared" si="76"/>
        <v>0</v>
      </c>
      <c r="AK98" s="69">
        <v>93</v>
      </c>
      <c r="AL98" s="31">
        <f t="shared" si="56"/>
        <v>0</v>
      </c>
      <c r="AM98" s="31">
        <f t="shared" si="57"/>
        <v>0</v>
      </c>
      <c r="AN98" s="31">
        <f t="shared" si="58"/>
        <v>0</v>
      </c>
      <c r="AO98" s="31">
        <f t="shared" si="59"/>
        <v>0</v>
      </c>
      <c r="AP98" s="31">
        <f t="shared" si="60"/>
        <v>0</v>
      </c>
      <c r="AQ98" s="197">
        <f t="shared" si="39"/>
        <v>0</v>
      </c>
      <c r="AR98" s="197">
        <f t="shared" si="39"/>
        <v>0</v>
      </c>
      <c r="AS98" s="197">
        <f t="shared" si="39"/>
        <v>0</v>
      </c>
      <c r="AT98" s="197">
        <f t="shared" si="39"/>
        <v>0</v>
      </c>
      <c r="AU98" s="31"/>
      <c r="AV98" s="31"/>
      <c r="AW98" s="31"/>
      <c r="AX98" s="31"/>
      <c r="AY98" s="74"/>
    </row>
    <row r="99" spans="2:51">
      <c r="B99" s="2" t="s">
        <v>0</v>
      </c>
      <c r="C99">
        <v>32</v>
      </c>
      <c r="D99">
        <v>0</v>
      </c>
      <c r="E99" s="6"/>
      <c r="I99" s="53">
        <v>94</v>
      </c>
      <c r="J99" s="31">
        <f t="shared" si="66"/>
        <v>0</v>
      </c>
      <c r="K99" s="31">
        <f t="shared" si="67"/>
        <v>0</v>
      </c>
      <c r="L99" s="31">
        <f t="shared" si="68"/>
        <v>0</v>
      </c>
      <c r="M99" s="31">
        <f t="shared" si="69"/>
        <v>0</v>
      </c>
      <c r="N99" s="31">
        <f t="shared" si="46"/>
        <v>0</v>
      </c>
      <c r="O99" s="32">
        <f t="shared" si="47"/>
        <v>0</v>
      </c>
      <c r="P99" s="53">
        <v>94</v>
      </c>
      <c r="Q99" s="31">
        <f t="shared" si="61"/>
        <v>0</v>
      </c>
      <c r="R99" s="31">
        <f t="shared" si="70"/>
        <v>0</v>
      </c>
      <c r="S99" s="31">
        <f t="shared" si="71"/>
        <v>0</v>
      </c>
      <c r="T99" s="31">
        <f t="shared" si="48"/>
        <v>0</v>
      </c>
      <c r="U99" s="31">
        <f t="shared" si="62"/>
        <v>0</v>
      </c>
      <c r="V99" s="31">
        <f t="shared" si="49"/>
        <v>0</v>
      </c>
      <c r="W99" s="31">
        <v>0</v>
      </c>
      <c r="X99" s="31">
        <f t="shared" si="50"/>
        <v>0</v>
      </c>
      <c r="Y99" s="36">
        <f t="shared" si="51"/>
        <v>0</v>
      </c>
      <c r="AA99" s="69">
        <v>94</v>
      </c>
      <c r="AB99" s="31">
        <f t="shared" si="52"/>
        <v>0</v>
      </c>
      <c r="AC99" s="212">
        <f t="shared" si="53"/>
        <v>0</v>
      </c>
      <c r="AD99" s="99">
        <f t="shared" si="54"/>
        <v>0</v>
      </c>
      <c r="AE99" s="99">
        <f t="shared" si="55"/>
        <v>0</v>
      </c>
      <c r="AF99" s="197">
        <f t="shared" si="63"/>
        <v>0</v>
      </c>
      <c r="AG99" s="197">
        <f t="shared" si="64"/>
        <v>0</v>
      </c>
      <c r="AH99" s="197">
        <f t="shared" si="65"/>
        <v>0</v>
      </c>
      <c r="AI99" s="202">
        <f t="shared" si="76"/>
        <v>0</v>
      </c>
      <c r="AK99" s="69">
        <v>94</v>
      </c>
      <c r="AL99" s="31">
        <f t="shared" si="56"/>
        <v>0</v>
      </c>
      <c r="AM99" s="31">
        <f t="shared" si="57"/>
        <v>0</v>
      </c>
      <c r="AN99" s="31">
        <f t="shared" si="58"/>
        <v>0</v>
      </c>
      <c r="AO99" s="31">
        <f t="shared" si="59"/>
        <v>0</v>
      </c>
      <c r="AP99" s="31">
        <f t="shared" si="60"/>
        <v>0</v>
      </c>
      <c r="AQ99" s="197">
        <f t="shared" si="39"/>
        <v>0</v>
      </c>
      <c r="AR99" s="197">
        <f t="shared" si="39"/>
        <v>0</v>
      </c>
      <c r="AS99" s="197">
        <f t="shared" si="39"/>
        <v>0</v>
      </c>
      <c r="AT99" s="197">
        <f t="shared" si="39"/>
        <v>0</v>
      </c>
      <c r="AU99" s="31"/>
      <c r="AV99" s="31"/>
      <c r="AW99" s="31"/>
      <c r="AX99" s="31"/>
      <c r="AY99" s="74"/>
    </row>
    <row r="100" spans="2:51">
      <c r="B100" s="2" t="s">
        <v>1</v>
      </c>
      <c r="C100">
        <v>45</v>
      </c>
      <c r="D100">
        <v>0</v>
      </c>
      <c r="E100" s="6"/>
      <c r="I100" s="53">
        <v>95</v>
      </c>
      <c r="J100" s="31">
        <f t="shared" si="66"/>
        <v>0</v>
      </c>
      <c r="K100" s="31">
        <f t="shared" si="67"/>
        <v>0</v>
      </c>
      <c r="L100" s="31">
        <f t="shared" si="68"/>
        <v>0</v>
      </c>
      <c r="M100" s="31">
        <f t="shared" si="69"/>
        <v>0</v>
      </c>
      <c r="N100" s="31">
        <f t="shared" si="46"/>
        <v>0</v>
      </c>
      <c r="O100" s="32">
        <f t="shared" si="47"/>
        <v>0</v>
      </c>
      <c r="P100" s="53">
        <v>95</v>
      </c>
      <c r="Q100" s="31">
        <f t="shared" si="61"/>
        <v>0</v>
      </c>
      <c r="R100" s="31">
        <f t="shared" si="70"/>
        <v>0</v>
      </c>
      <c r="S100" s="31">
        <f t="shared" si="71"/>
        <v>0</v>
      </c>
      <c r="T100" s="31">
        <f t="shared" si="48"/>
        <v>0</v>
      </c>
      <c r="U100" s="31">
        <f t="shared" si="62"/>
        <v>0</v>
      </c>
      <c r="V100" s="31">
        <f t="shared" si="49"/>
        <v>0</v>
      </c>
      <c r="W100" s="31">
        <v>0</v>
      </c>
      <c r="X100" s="31">
        <f t="shared" si="50"/>
        <v>0</v>
      </c>
      <c r="Y100" s="36">
        <f t="shared" si="51"/>
        <v>0</v>
      </c>
      <c r="AA100" s="69">
        <v>95</v>
      </c>
      <c r="AB100" s="31">
        <f t="shared" si="52"/>
        <v>0</v>
      </c>
      <c r="AC100" s="212">
        <f t="shared" si="53"/>
        <v>0</v>
      </c>
      <c r="AD100" s="99">
        <f t="shared" si="54"/>
        <v>0</v>
      </c>
      <c r="AE100" s="99">
        <f t="shared" si="55"/>
        <v>0</v>
      </c>
      <c r="AF100" s="197">
        <f t="shared" si="63"/>
        <v>0</v>
      </c>
      <c r="AG100" s="197">
        <f t="shared" si="64"/>
        <v>0</v>
      </c>
      <c r="AH100" s="197">
        <f t="shared" si="65"/>
        <v>0</v>
      </c>
      <c r="AI100" s="202">
        <f t="shared" si="76"/>
        <v>0</v>
      </c>
      <c r="AK100" s="69">
        <v>95</v>
      </c>
      <c r="AL100" s="31">
        <f t="shared" si="56"/>
        <v>0</v>
      </c>
      <c r="AM100" s="31">
        <f t="shared" si="57"/>
        <v>0</v>
      </c>
      <c r="AN100" s="31">
        <f t="shared" si="58"/>
        <v>0</v>
      </c>
      <c r="AO100" s="31">
        <f t="shared" si="59"/>
        <v>0</v>
      </c>
      <c r="AP100" s="31">
        <f t="shared" si="60"/>
        <v>0</v>
      </c>
      <c r="AQ100" s="197">
        <f t="shared" si="39"/>
        <v>0</v>
      </c>
      <c r="AR100" s="197">
        <f t="shared" si="39"/>
        <v>0</v>
      </c>
      <c r="AS100" s="197">
        <f t="shared" si="39"/>
        <v>0</v>
      </c>
      <c r="AT100" s="197">
        <f t="shared" si="39"/>
        <v>0</v>
      </c>
      <c r="AU100" s="31"/>
      <c r="AV100" s="31"/>
      <c r="AW100" s="31"/>
      <c r="AX100" s="31"/>
      <c r="AY100" s="74"/>
    </row>
    <row r="101" spans="2:51">
      <c r="B101" s="2" t="s">
        <v>2</v>
      </c>
      <c r="C101">
        <v>70</v>
      </c>
      <c r="D101">
        <v>0</v>
      </c>
      <c r="E101" s="6"/>
      <c r="I101" s="53">
        <v>96</v>
      </c>
      <c r="J101" s="31">
        <f t="shared" si="66"/>
        <v>0</v>
      </c>
      <c r="K101" s="31">
        <f t="shared" si="67"/>
        <v>0</v>
      </c>
      <c r="L101" s="31">
        <f t="shared" si="68"/>
        <v>0</v>
      </c>
      <c r="M101" s="31">
        <f t="shared" si="69"/>
        <v>0</v>
      </c>
      <c r="N101" s="31">
        <f t="shared" si="46"/>
        <v>0</v>
      </c>
      <c r="O101" s="32">
        <f t="shared" si="47"/>
        <v>0</v>
      </c>
      <c r="P101" s="53">
        <v>96</v>
      </c>
      <c r="Q101" s="31">
        <f t="shared" si="61"/>
        <v>0</v>
      </c>
      <c r="R101" s="31">
        <f t="shared" si="70"/>
        <v>0</v>
      </c>
      <c r="S101" s="31">
        <f t="shared" si="71"/>
        <v>0</v>
      </c>
      <c r="T101" s="31">
        <f t="shared" si="48"/>
        <v>0</v>
      </c>
      <c r="U101" s="31">
        <f t="shared" si="62"/>
        <v>0</v>
      </c>
      <c r="V101" s="31">
        <f t="shared" si="49"/>
        <v>0</v>
      </c>
      <c r="W101" s="31">
        <v>0</v>
      </c>
      <c r="X101" s="31">
        <f t="shared" si="50"/>
        <v>0</v>
      </c>
      <c r="Y101" s="36">
        <f t="shared" si="51"/>
        <v>0</v>
      </c>
      <c r="AA101" s="69">
        <v>96</v>
      </c>
      <c r="AB101" s="31">
        <f t="shared" si="52"/>
        <v>0</v>
      </c>
      <c r="AC101" s="212">
        <f t="shared" si="53"/>
        <v>0</v>
      </c>
      <c r="AD101" s="99">
        <f t="shared" si="54"/>
        <v>0</v>
      </c>
      <c r="AE101" s="99">
        <f t="shared" si="55"/>
        <v>0</v>
      </c>
      <c r="AF101" s="197">
        <f t="shared" si="63"/>
        <v>0</v>
      </c>
      <c r="AG101" s="197">
        <f t="shared" si="64"/>
        <v>0</v>
      </c>
      <c r="AH101" s="197">
        <f t="shared" si="65"/>
        <v>0</v>
      </c>
      <c r="AI101" s="202">
        <f t="shared" si="76"/>
        <v>0</v>
      </c>
      <c r="AK101" s="69">
        <v>96</v>
      </c>
      <c r="AL101" s="31">
        <f t="shared" si="56"/>
        <v>0</v>
      </c>
      <c r="AM101" s="31">
        <f t="shared" si="57"/>
        <v>0</v>
      </c>
      <c r="AN101" s="31">
        <f t="shared" si="58"/>
        <v>0</v>
      </c>
      <c r="AO101" s="31">
        <f t="shared" si="59"/>
        <v>0</v>
      </c>
      <c r="AP101" s="31">
        <f t="shared" si="60"/>
        <v>0</v>
      </c>
      <c r="AQ101" s="197">
        <f t="shared" si="39"/>
        <v>0</v>
      </c>
      <c r="AR101" s="197">
        <f t="shared" si="39"/>
        <v>0</v>
      </c>
      <c r="AS101" s="197">
        <f t="shared" si="39"/>
        <v>0</v>
      </c>
      <c r="AT101" s="197">
        <f t="shared" si="39"/>
        <v>0</v>
      </c>
      <c r="AU101" s="31"/>
      <c r="AV101" s="31"/>
      <c r="AW101" s="31"/>
      <c r="AX101" s="31"/>
      <c r="AY101" s="74"/>
    </row>
    <row r="102" spans="2:51">
      <c r="B102" s="2" t="s">
        <v>135</v>
      </c>
      <c r="C102">
        <v>70</v>
      </c>
      <c r="D102">
        <v>0</v>
      </c>
      <c r="E102" s="6"/>
      <c r="I102" s="53">
        <v>97</v>
      </c>
      <c r="J102" s="31">
        <f t="shared" si="66"/>
        <v>0</v>
      </c>
      <c r="K102" s="31">
        <f t="shared" si="67"/>
        <v>0</v>
      </c>
      <c r="L102" s="31">
        <f t="shared" si="68"/>
        <v>0</v>
      </c>
      <c r="M102" s="31">
        <f t="shared" si="69"/>
        <v>0</v>
      </c>
      <c r="N102" s="31">
        <f t="shared" si="46"/>
        <v>0</v>
      </c>
      <c r="O102" s="32">
        <f t="shared" si="47"/>
        <v>0</v>
      </c>
      <c r="P102" s="53">
        <v>97</v>
      </c>
      <c r="Q102" s="31">
        <f t="shared" si="61"/>
        <v>0</v>
      </c>
      <c r="R102" s="31">
        <f t="shared" si="70"/>
        <v>0</v>
      </c>
      <c r="S102" s="31">
        <f t="shared" si="71"/>
        <v>0</v>
      </c>
      <c r="T102" s="31">
        <f t="shared" si="48"/>
        <v>0</v>
      </c>
      <c r="U102" s="31">
        <f t="shared" si="62"/>
        <v>0</v>
      </c>
      <c r="V102" s="31">
        <f t="shared" si="49"/>
        <v>0</v>
      </c>
      <c r="W102" s="31">
        <v>0</v>
      </c>
      <c r="X102" s="31">
        <f t="shared" si="50"/>
        <v>0</v>
      </c>
      <c r="Y102" s="36">
        <f t="shared" si="51"/>
        <v>0</v>
      </c>
      <c r="AA102" s="69">
        <v>97</v>
      </c>
      <c r="AB102" s="31">
        <f t="shared" si="52"/>
        <v>0</v>
      </c>
      <c r="AC102" s="212">
        <f t="shared" si="53"/>
        <v>0</v>
      </c>
      <c r="AD102" s="99">
        <f t="shared" si="54"/>
        <v>0</v>
      </c>
      <c r="AE102" s="99">
        <f t="shared" si="55"/>
        <v>0</v>
      </c>
      <c r="AF102" s="197">
        <f t="shared" ref="AF102:AF133" si="79">IF(OR(AA102&lt;=$F$18,AA102&lt;=30),EXP(-LN(2)/$D$105)*AF101+((1-EXP(-LN(2)/$D$105))/(LN(2)/$D$105))*$AB102*AC102*0.475*$F$19*44/12,)</f>
        <v>0</v>
      </c>
      <c r="AG102" s="197">
        <f t="shared" ref="AG102:AG133" si="80">IF(OR(AA102&lt;=$F$18,AA102&lt;=30),EXP(-LN(2)/$D$107)*AG101+((1-EXP(-LN(2)/$D$107))/(LN(2)/$D$107))*$AB102*AD102*0.475*$F$19*44/12,)</f>
        <v>0</v>
      </c>
      <c r="AH102" s="197">
        <f t="shared" ref="AH102:AH133" si="81">IF(OR(AA102&lt;=$F$18,AA102&lt;=30),EXP(-LN(2)/$D$106)*AH101+((1-EXP(-LN(2)/$D$106))/(LN(2)/$D$106))*$AB102*AE102*0.475*$F$19*44/12,)</f>
        <v>0</v>
      </c>
      <c r="AI102" s="202">
        <f t="shared" si="76"/>
        <v>0</v>
      </c>
      <c r="AK102" s="69">
        <v>97</v>
      </c>
      <c r="AL102" s="31">
        <f t="shared" si="56"/>
        <v>0</v>
      </c>
      <c r="AM102" s="31">
        <f t="shared" si="57"/>
        <v>0</v>
      </c>
      <c r="AN102" s="31">
        <f t="shared" si="58"/>
        <v>0</v>
      </c>
      <c r="AO102" s="31">
        <f t="shared" si="59"/>
        <v>0</v>
      </c>
      <c r="AP102" s="31">
        <f t="shared" si="60"/>
        <v>0</v>
      </c>
      <c r="AQ102" s="197">
        <f t="shared" si="39"/>
        <v>0</v>
      </c>
      <c r="AR102" s="197">
        <f t="shared" si="39"/>
        <v>0</v>
      </c>
      <c r="AS102" s="197">
        <f t="shared" si="39"/>
        <v>0</v>
      </c>
      <c r="AT102" s="197">
        <f t="shared" si="39"/>
        <v>0</v>
      </c>
      <c r="AU102" s="31"/>
      <c r="AV102" s="31"/>
      <c r="AW102" s="31"/>
      <c r="AX102" s="31"/>
      <c r="AY102" s="74"/>
    </row>
    <row r="103" spans="2:51">
      <c r="C103" s="25"/>
      <c r="E103" s="6"/>
      <c r="I103" s="53">
        <v>98</v>
      </c>
      <c r="J103" s="31">
        <f t="shared" si="66"/>
        <v>0</v>
      </c>
      <c r="K103" s="31">
        <f t="shared" si="67"/>
        <v>0</v>
      </c>
      <c r="L103" s="31">
        <f t="shared" si="68"/>
        <v>0</v>
      </c>
      <c r="M103" s="31">
        <f t="shared" si="69"/>
        <v>0</v>
      </c>
      <c r="N103" s="31">
        <f t="shared" si="46"/>
        <v>0</v>
      </c>
      <c r="O103" s="32">
        <f t="shared" si="47"/>
        <v>0</v>
      </c>
      <c r="P103" s="53">
        <v>98</v>
      </c>
      <c r="Q103" s="31">
        <f t="shared" si="61"/>
        <v>0</v>
      </c>
      <c r="R103" s="31">
        <f t="shared" si="70"/>
        <v>0</v>
      </c>
      <c r="S103" s="31">
        <f t="shared" si="71"/>
        <v>0</v>
      </c>
      <c r="T103" s="31">
        <f t="shared" si="48"/>
        <v>0</v>
      </c>
      <c r="U103" s="31">
        <f t="shared" si="62"/>
        <v>0</v>
      </c>
      <c r="V103" s="31">
        <f t="shared" si="49"/>
        <v>0</v>
      </c>
      <c r="W103" s="31">
        <v>0</v>
      </c>
      <c r="X103" s="31">
        <f t="shared" si="50"/>
        <v>0</v>
      </c>
      <c r="Y103" s="36">
        <f t="shared" si="51"/>
        <v>0</v>
      </c>
      <c r="AA103" s="69">
        <v>98</v>
      </c>
      <c r="AB103" s="31">
        <f t="shared" si="52"/>
        <v>0</v>
      </c>
      <c r="AC103" s="212">
        <f t="shared" si="53"/>
        <v>0</v>
      </c>
      <c r="AD103" s="99">
        <f t="shared" si="54"/>
        <v>0</v>
      </c>
      <c r="AE103" s="99">
        <f t="shared" si="55"/>
        <v>0</v>
      </c>
      <c r="AF103" s="197">
        <f t="shared" si="79"/>
        <v>0</v>
      </c>
      <c r="AG103" s="197">
        <f t="shared" si="80"/>
        <v>0</v>
      </c>
      <c r="AH103" s="197">
        <f t="shared" si="81"/>
        <v>0</v>
      </c>
      <c r="AI103" s="202">
        <f t="shared" si="76"/>
        <v>0</v>
      </c>
      <c r="AK103" s="69">
        <v>98</v>
      </c>
      <c r="AL103" s="31">
        <f t="shared" si="56"/>
        <v>0</v>
      </c>
      <c r="AM103" s="31">
        <f t="shared" si="57"/>
        <v>0</v>
      </c>
      <c r="AN103" s="31">
        <f t="shared" si="58"/>
        <v>0</v>
      </c>
      <c r="AO103" s="31">
        <f t="shared" si="59"/>
        <v>0</v>
      </c>
      <c r="AP103" s="31">
        <f t="shared" si="60"/>
        <v>0</v>
      </c>
      <c r="AQ103" s="197">
        <f t="shared" si="39"/>
        <v>0</v>
      </c>
      <c r="AR103" s="197">
        <f t="shared" si="39"/>
        <v>0</v>
      </c>
      <c r="AS103" s="197">
        <f t="shared" si="39"/>
        <v>0</v>
      </c>
      <c r="AT103" s="197">
        <f t="shared" si="39"/>
        <v>0</v>
      </c>
      <c r="AU103" s="31"/>
      <c r="AV103" s="31"/>
      <c r="AW103" s="31"/>
      <c r="AX103" s="31"/>
      <c r="AY103" s="74"/>
    </row>
    <row r="104" spans="2:51" ht="16">
      <c r="C104" s="23" t="s">
        <v>157</v>
      </c>
      <c r="D104" s="142" t="s">
        <v>158</v>
      </c>
      <c r="F104" s="193" t="s">
        <v>200</v>
      </c>
      <c r="I104" s="53">
        <v>99</v>
      </c>
      <c r="J104" s="31">
        <f t="shared" si="66"/>
        <v>0</v>
      </c>
      <c r="K104" s="31">
        <f t="shared" si="67"/>
        <v>0</v>
      </c>
      <c r="L104" s="31">
        <f t="shared" si="68"/>
        <v>0</v>
      </c>
      <c r="M104" s="31">
        <f t="shared" si="69"/>
        <v>0</v>
      </c>
      <c r="N104" s="31">
        <f t="shared" si="46"/>
        <v>0</v>
      </c>
      <c r="O104" s="32">
        <f t="shared" si="47"/>
        <v>0</v>
      </c>
      <c r="P104" s="53">
        <v>99</v>
      </c>
      <c r="Q104" s="31">
        <f t="shared" si="61"/>
        <v>0</v>
      </c>
      <c r="R104" s="31">
        <f t="shared" si="70"/>
        <v>0</v>
      </c>
      <c r="S104" s="31">
        <f t="shared" si="71"/>
        <v>0</v>
      </c>
      <c r="T104" s="31">
        <f t="shared" si="48"/>
        <v>0</v>
      </c>
      <c r="U104" s="31">
        <f t="shared" si="62"/>
        <v>0</v>
      </c>
      <c r="V104" s="31">
        <f t="shared" si="49"/>
        <v>0</v>
      </c>
      <c r="W104" s="31">
        <v>0</v>
      </c>
      <c r="X104" s="31">
        <f t="shared" si="50"/>
        <v>0</v>
      </c>
      <c r="Y104" s="36">
        <f t="shared" si="51"/>
        <v>0</v>
      </c>
      <c r="AA104" s="69">
        <v>99</v>
      </c>
      <c r="AB104" s="31">
        <f t="shared" si="52"/>
        <v>0</v>
      </c>
      <c r="AC104" s="212">
        <f t="shared" si="53"/>
        <v>0</v>
      </c>
      <c r="AD104" s="99">
        <f t="shared" si="54"/>
        <v>0</v>
      </c>
      <c r="AE104" s="99">
        <f t="shared" si="55"/>
        <v>0</v>
      </c>
      <c r="AF104" s="197">
        <f t="shared" si="79"/>
        <v>0</v>
      </c>
      <c r="AG104" s="197">
        <f t="shared" si="80"/>
        <v>0</v>
      </c>
      <c r="AH104" s="197">
        <f t="shared" si="81"/>
        <v>0</v>
      </c>
      <c r="AI104" s="202">
        <f t="shared" si="76"/>
        <v>0</v>
      </c>
      <c r="AK104" s="69">
        <v>99</v>
      </c>
      <c r="AL104" s="31">
        <f t="shared" si="56"/>
        <v>0</v>
      </c>
      <c r="AM104" s="31">
        <f t="shared" si="57"/>
        <v>0</v>
      </c>
      <c r="AN104" s="31">
        <f t="shared" si="58"/>
        <v>0</v>
      </c>
      <c r="AO104" s="31">
        <f t="shared" si="59"/>
        <v>0</v>
      </c>
      <c r="AP104" s="31">
        <f t="shared" si="60"/>
        <v>0</v>
      </c>
      <c r="AQ104" s="197">
        <f t="shared" si="39"/>
        <v>0</v>
      </c>
      <c r="AR104" s="197">
        <f t="shared" si="39"/>
        <v>0</v>
      </c>
      <c r="AS104" s="197">
        <f t="shared" si="39"/>
        <v>0</v>
      </c>
      <c r="AT104" s="197">
        <f t="shared" si="39"/>
        <v>0</v>
      </c>
      <c r="AU104" s="31"/>
      <c r="AV104" s="31"/>
      <c r="AW104" s="31"/>
      <c r="AX104" s="31"/>
      <c r="AY104" s="74"/>
    </row>
    <row r="105" spans="2:51">
      <c r="B105" t="s">
        <v>78</v>
      </c>
      <c r="C105">
        <v>1.52</v>
      </c>
      <c r="D105">
        <v>35</v>
      </c>
      <c r="F105" s="192" t="s">
        <v>196</v>
      </c>
      <c r="G105" s="22">
        <v>0.25</v>
      </c>
      <c r="I105" s="53">
        <v>100</v>
      </c>
      <c r="J105" s="31">
        <f t="shared" si="66"/>
        <v>0</v>
      </c>
      <c r="K105" s="31">
        <f t="shared" si="67"/>
        <v>0</v>
      </c>
      <c r="L105" s="31">
        <f t="shared" si="68"/>
        <v>0</v>
      </c>
      <c r="M105" s="31">
        <f t="shared" si="69"/>
        <v>0</v>
      </c>
      <c r="N105" s="31">
        <f t="shared" si="46"/>
        <v>0</v>
      </c>
      <c r="O105" s="32">
        <f t="shared" si="47"/>
        <v>0</v>
      </c>
      <c r="P105" s="53">
        <v>100</v>
      </c>
      <c r="Q105" s="31">
        <f t="shared" si="61"/>
        <v>0</v>
      </c>
      <c r="R105" s="31">
        <f t="shared" si="70"/>
        <v>0</v>
      </c>
      <c r="S105" s="31">
        <f t="shared" si="71"/>
        <v>0</v>
      </c>
      <c r="T105" s="31">
        <f t="shared" si="48"/>
        <v>0</v>
      </c>
      <c r="U105" s="31">
        <f t="shared" si="62"/>
        <v>0</v>
      </c>
      <c r="V105" s="31">
        <f t="shared" si="49"/>
        <v>0</v>
      </c>
      <c r="W105" s="31">
        <v>0</v>
      </c>
      <c r="X105" s="31">
        <f t="shared" si="50"/>
        <v>0</v>
      </c>
      <c r="Y105" s="36">
        <f t="shared" si="51"/>
        <v>0</v>
      </c>
      <c r="AA105" s="69">
        <v>100</v>
      </c>
      <c r="AB105" s="31">
        <f t="shared" si="52"/>
        <v>0</v>
      </c>
      <c r="AC105" s="212">
        <f t="shared" si="53"/>
        <v>0</v>
      </c>
      <c r="AD105" s="99">
        <f t="shared" si="54"/>
        <v>0</v>
      </c>
      <c r="AE105" s="99">
        <f t="shared" si="55"/>
        <v>0</v>
      </c>
      <c r="AF105" s="197">
        <f t="shared" si="79"/>
        <v>0</v>
      </c>
      <c r="AG105" s="197">
        <f t="shared" si="80"/>
        <v>0</v>
      </c>
      <c r="AH105" s="197">
        <f t="shared" si="81"/>
        <v>0</v>
      </c>
      <c r="AI105" s="202">
        <f t="shared" si="76"/>
        <v>0</v>
      </c>
      <c r="AK105" s="69">
        <v>100</v>
      </c>
      <c r="AL105" s="31">
        <f t="shared" si="56"/>
        <v>0</v>
      </c>
      <c r="AM105" s="31">
        <f t="shared" si="57"/>
        <v>0</v>
      </c>
      <c r="AN105" s="31">
        <f t="shared" si="58"/>
        <v>0</v>
      </c>
      <c r="AO105" s="31">
        <f t="shared" si="59"/>
        <v>0</v>
      </c>
      <c r="AP105" s="31">
        <f t="shared" si="60"/>
        <v>0</v>
      </c>
      <c r="AQ105" s="197">
        <f t="shared" si="39"/>
        <v>0</v>
      </c>
      <c r="AR105" s="197">
        <f t="shared" si="39"/>
        <v>0</v>
      </c>
      <c r="AS105" s="197">
        <f t="shared" si="39"/>
        <v>0</v>
      </c>
      <c r="AT105" s="197">
        <f t="shared" ref="AT105:AT168" si="82">IF($AK105&lt;=$F$18,$AL105*AP105,)</f>
        <v>0</v>
      </c>
      <c r="AU105" s="31"/>
      <c r="AV105" s="31"/>
      <c r="AW105" s="31"/>
      <c r="AX105" s="31"/>
      <c r="AY105" s="74"/>
    </row>
    <row r="106" spans="2:51">
      <c r="B106" t="s">
        <v>80</v>
      </c>
      <c r="C106">
        <v>0</v>
      </c>
      <c r="D106">
        <v>2</v>
      </c>
      <c r="F106" s="192" t="s">
        <v>198</v>
      </c>
      <c r="G106" s="22">
        <v>1.03</v>
      </c>
      <c r="I106" s="53">
        <v>101</v>
      </c>
      <c r="J106" s="31">
        <f t="shared" si="66"/>
        <v>0</v>
      </c>
      <c r="K106" s="31">
        <f t="shared" si="67"/>
        <v>0</v>
      </c>
      <c r="L106" s="31">
        <f t="shared" si="68"/>
        <v>0</v>
      </c>
      <c r="M106" s="31">
        <f t="shared" si="69"/>
        <v>0</v>
      </c>
      <c r="N106" s="31">
        <f t="shared" si="46"/>
        <v>0</v>
      </c>
      <c r="O106" s="32">
        <f t="shared" si="47"/>
        <v>0</v>
      </c>
      <c r="P106" s="53">
        <v>101</v>
      </c>
      <c r="Q106" s="31">
        <f t="shared" si="61"/>
        <v>0</v>
      </c>
      <c r="R106" s="31">
        <f t="shared" si="70"/>
        <v>0</v>
      </c>
      <c r="S106" s="31">
        <f t="shared" si="71"/>
        <v>0</v>
      </c>
      <c r="T106" s="31">
        <f t="shared" si="48"/>
        <v>0</v>
      </c>
      <c r="U106" s="31">
        <f t="shared" si="62"/>
        <v>0</v>
      </c>
      <c r="V106" s="31">
        <f t="shared" si="49"/>
        <v>0</v>
      </c>
      <c r="W106" s="31">
        <v>0</v>
      </c>
      <c r="X106" s="31">
        <f t="shared" si="50"/>
        <v>0</v>
      </c>
      <c r="Y106" s="36">
        <f t="shared" si="51"/>
        <v>0</v>
      </c>
      <c r="AA106" s="69">
        <v>101</v>
      </c>
      <c r="AB106" s="31">
        <f t="shared" si="52"/>
        <v>0</v>
      </c>
      <c r="AC106" s="212">
        <f t="shared" si="53"/>
        <v>0</v>
      </c>
      <c r="AD106" s="99">
        <f t="shared" si="54"/>
        <v>0</v>
      </c>
      <c r="AE106" s="99">
        <f t="shared" si="55"/>
        <v>0</v>
      </c>
      <c r="AF106" s="197">
        <f t="shared" si="79"/>
        <v>0</v>
      </c>
      <c r="AG106" s="197">
        <f t="shared" si="80"/>
        <v>0</v>
      </c>
      <c r="AH106" s="197">
        <f t="shared" si="81"/>
        <v>0</v>
      </c>
      <c r="AI106" s="202">
        <f t="shared" si="76"/>
        <v>0</v>
      </c>
      <c r="AK106" s="69">
        <v>101</v>
      </c>
      <c r="AL106" s="31">
        <f t="shared" si="56"/>
        <v>0</v>
      </c>
      <c r="AM106" s="31">
        <f t="shared" si="57"/>
        <v>0</v>
      </c>
      <c r="AN106" s="31">
        <f t="shared" si="58"/>
        <v>0</v>
      </c>
      <c r="AO106" s="31">
        <f t="shared" si="59"/>
        <v>0</v>
      </c>
      <c r="AP106" s="31">
        <f t="shared" si="60"/>
        <v>0</v>
      </c>
      <c r="AQ106" s="197">
        <f t="shared" ref="AQ106:AT169" si="83">IF($AK106&lt;=$F$18,$AL106*AM106,)</f>
        <v>0</v>
      </c>
      <c r="AR106" s="197">
        <f t="shared" si="83"/>
        <v>0</v>
      </c>
      <c r="AS106" s="197">
        <f t="shared" si="83"/>
        <v>0</v>
      </c>
      <c r="AT106" s="197">
        <f t="shared" si="82"/>
        <v>0</v>
      </c>
      <c r="AU106" s="31"/>
      <c r="AV106" s="31"/>
      <c r="AW106" s="31"/>
      <c r="AX106" s="31"/>
      <c r="AY106" s="74"/>
    </row>
    <row r="107" spans="2:51" ht="30">
      <c r="B107" t="s">
        <v>81</v>
      </c>
      <c r="C107">
        <v>0.77</v>
      </c>
      <c r="D107">
        <v>25</v>
      </c>
      <c r="F107" s="192" t="s">
        <v>199</v>
      </c>
      <c r="G107" s="22">
        <v>0.59</v>
      </c>
      <c r="I107" s="53">
        <v>102</v>
      </c>
      <c r="J107" s="31">
        <f t="shared" si="66"/>
        <v>0</v>
      </c>
      <c r="K107" s="31">
        <f t="shared" si="67"/>
        <v>0</v>
      </c>
      <c r="L107" s="31">
        <f t="shared" si="68"/>
        <v>0</v>
      </c>
      <c r="M107" s="31">
        <f t="shared" si="69"/>
        <v>0</v>
      </c>
      <c r="N107" s="31">
        <f t="shared" si="46"/>
        <v>0</v>
      </c>
      <c r="O107" s="32">
        <f t="shared" si="47"/>
        <v>0</v>
      </c>
      <c r="P107" s="53">
        <v>102</v>
      </c>
      <c r="Q107" s="31">
        <f t="shared" si="61"/>
        <v>0</v>
      </c>
      <c r="R107" s="31">
        <f t="shared" si="70"/>
        <v>0</v>
      </c>
      <c r="S107" s="31">
        <f t="shared" si="71"/>
        <v>0</v>
      </c>
      <c r="T107" s="31">
        <f t="shared" si="48"/>
        <v>0</v>
      </c>
      <c r="U107" s="31">
        <f t="shared" si="62"/>
        <v>0</v>
      </c>
      <c r="V107" s="31">
        <f t="shared" si="49"/>
        <v>0</v>
      </c>
      <c r="W107" s="31">
        <v>0</v>
      </c>
      <c r="X107" s="31">
        <f t="shared" si="50"/>
        <v>0</v>
      </c>
      <c r="Y107" s="36">
        <f t="shared" si="51"/>
        <v>0</v>
      </c>
      <c r="AA107" s="69">
        <v>102</v>
      </c>
      <c r="AB107" s="31">
        <f t="shared" si="52"/>
        <v>0</v>
      </c>
      <c r="AC107" s="212">
        <f t="shared" si="53"/>
        <v>0</v>
      </c>
      <c r="AD107" s="99">
        <f t="shared" si="54"/>
        <v>0</v>
      </c>
      <c r="AE107" s="99">
        <f t="shared" si="55"/>
        <v>0</v>
      </c>
      <c r="AF107" s="197">
        <f t="shared" si="79"/>
        <v>0</v>
      </c>
      <c r="AG107" s="197">
        <f t="shared" si="80"/>
        <v>0</v>
      </c>
      <c r="AH107" s="197">
        <f t="shared" si="81"/>
        <v>0</v>
      </c>
      <c r="AI107" s="202">
        <f t="shared" si="76"/>
        <v>0</v>
      </c>
      <c r="AK107" s="69">
        <v>102</v>
      </c>
      <c r="AL107" s="31">
        <f t="shared" si="56"/>
        <v>0</v>
      </c>
      <c r="AM107" s="31">
        <f t="shared" si="57"/>
        <v>0</v>
      </c>
      <c r="AN107" s="31">
        <f t="shared" si="58"/>
        <v>0</v>
      </c>
      <c r="AO107" s="31">
        <f t="shared" si="59"/>
        <v>0</v>
      </c>
      <c r="AP107" s="31">
        <f t="shared" si="60"/>
        <v>0</v>
      </c>
      <c r="AQ107" s="197">
        <f t="shared" si="83"/>
        <v>0</v>
      </c>
      <c r="AR107" s="197">
        <f t="shared" si="83"/>
        <v>0</v>
      </c>
      <c r="AS107" s="197">
        <f t="shared" si="83"/>
        <v>0</v>
      </c>
      <c r="AT107" s="197">
        <f t="shared" si="82"/>
        <v>0</v>
      </c>
      <c r="AU107" s="31"/>
      <c r="AV107" s="31"/>
      <c r="AW107" s="31"/>
      <c r="AX107" s="31"/>
      <c r="AY107" s="74"/>
    </row>
    <row r="108" spans="2:51">
      <c r="B108" t="s">
        <v>82</v>
      </c>
      <c r="C108">
        <f>44%*C106+56%*C107</f>
        <v>0.43120000000000003</v>
      </c>
      <c r="D108">
        <f>44%*D106+56%*D107</f>
        <v>14.880000000000003</v>
      </c>
      <c r="F108" s="192" t="s">
        <v>197</v>
      </c>
      <c r="G108" s="22">
        <v>0.43</v>
      </c>
      <c r="I108" s="53">
        <v>103</v>
      </c>
      <c r="J108" s="31">
        <f t="shared" si="66"/>
        <v>0</v>
      </c>
      <c r="K108" s="31">
        <f t="shared" si="67"/>
        <v>0</v>
      </c>
      <c r="L108" s="31">
        <f t="shared" si="68"/>
        <v>0</v>
      </c>
      <c r="M108" s="31">
        <f t="shared" si="69"/>
        <v>0</v>
      </c>
      <c r="N108" s="31">
        <f t="shared" si="46"/>
        <v>0</v>
      </c>
      <c r="O108" s="32">
        <f t="shared" si="47"/>
        <v>0</v>
      </c>
      <c r="P108" s="53">
        <v>103</v>
      </c>
      <c r="Q108" s="31">
        <f t="shared" si="61"/>
        <v>0</v>
      </c>
      <c r="R108" s="31">
        <f t="shared" si="70"/>
        <v>0</v>
      </c>
      <c r="S108" s="31">
        <f t="shared" si="71"/>
        <v>0</v>
      </c>
      <c r="T108" s="31">
        <f t="shared" si="48"/>
        <v>0</v>
      </c>
      <c r="U108" s="31">
        <f t="shared" si="62"/>
        <v>0</v>
      </c>
      <c r="V108" s="31">
        <f t="shared" si="49"/>
        <v>0</v>
      </c>
      <c r="W108" s="31">
        <v>0</v>
      </c>
      <c r="X108" s="31">
        <f t="shared" si="50"/>
        <v>0</v>
      </c>
      <c r="Y108" s="36">
        <f t="shared" si="51"/>
        <v>0</v>
      </c>
      <c r="AA108" s="69">
        <v>103</v>
      </c>
      <c r="AB108" s="31">
        <f t="shared" si="52"/>
        <v>0</v>
      </c>
      <c r="AC108" s="212">
        <f t="shared" si="53"/>
        <v>0</v>
      </c>
      <c r="AD108" s="99">
        <f t="shared" si="54"/>
        <v>0</v>
      </c>
      <c r="AE108" s="99">
        <f t="shared" si="55"/>
        <v>0</v>
      </c>
      <c r="AF108" s="197">
        <f t="shared" si="79"/>
        <v>0</v>
      </c>
      <c r="AG108" s="197">
        <f t="shared" si="80"/>
        <v>0</v>
      </c>
      <c r="AH108" s="197">
        <f t="shared" si="81"/>
        <v>0</v>
      </c>
      <c r="AI108" s="202">
        <f t="shared" si="76"/>
        <v>0</v>
      </c>
      <c r="AK108" s="69">
        <v>103</v>
      </c>
      <c r="AL108" s="31">
        <f t="shared" si="56"/>
        <v>0</v>
      </c>
      <c r="AM108" s="31">
        <f t="shared" si="57"/>
        <v>0</v>
      </c>
      <c r="AN108" s="31">
        <f t="shared" si="58"/>
        <v>0</v>
      </c>
      <c r="AO108" s="31">
        <f t="shared" si="59"/>
        <v>0</v>
      </c>
      <c r="AP108" s="31">
        <f t="shared" si="60"/>
        <v>0</v>
      </c>
      <c r="AQ108" s="197">
        <f t="shared" si="83"/>
        <v>0</v>
      </c>
      <c r="AR108" s="197">
        <f t="shared" si="83"/>
        <v>0</v>
      </c>
      <c r="AS108" s="197">
        <f t="shared" si="83"/>
        <v>0</v>
      </c>
      <c r="AT108" s="197">
        <f t="shared" si="82"/>
        <v>0</v>
      </c>
      <c r="AU108" s="31"/>
      <c r="AV108" s="31"/>
      <c r="AW108" s="31"/>
      <c r="AX108" s="31"/>
      <c r="AY108" s="74"/>
    </row>
    <row r="109" spans="2:51">
      <c r="B109" t="s">
        <v>79</v>
      </c>
      <c r="C109">
        <v>0.25</v>
      </c>
      <c r="D109">
        <v>0</v>
      </c>
      <c r="F109" s="194" t="s">
        <v>201</v>
      </c>
      <c r="G109" s="195">
        <f>G105</f>
        <v>0.25</v>
      </c>
      <c r="I109" s="53">
        <v>104</v>
      </c>
      <c r="J109" s="31">
        <f t="shared" si="66"/>
        <v>0</v>
      </c>
      <c r="K109" s="31">
        <f t="shared" si="67"/>
        <v>0</v>
      </c>
      <c r="L109" s="31">
        <f t="shared" si="68"/>
        <v>0</v>
      </c>
      <c r="M109" s="31">
        <f t="shared" si="69"/>
        <v>0</v>
      </c>
      <c r="N109" s="31">
        <f t="shared" si="46"/>
        <v>0</v>
      </c>
      <c r="O109" s="32">
        <f t="shared" si="47"/>
        <v>0</v>
      </c>
      <c r="P109" s="53">
        <v>104</v>
      </c>
      <c r="Q109" s="31">
        <f t="shared" si="61"/>
        <v>0</v>
      </c>
      <c r="R109" s="31">
        <f t="shared" si="70"/>
        <v>0</v>
      </c>
      <c r="S109" s="31">
        <f t="shared" si="71"/>
        <v>0</v>
      </c>
      <c r="T109" s="31">
        <f t="shared" si="48"/>
        <v>0</v>
      </c>
      <c r="U109" s="31">
        <f t="shared" si="62"/>
        <v>0</v>
      </c>
      <c r="V109" s="31">
        <f t="shared" si="49"/>
        <v>0</v>
      </c>
      <c r="W109" s="31">
        <v>0</v>
      </c>
      <c r="X109" s="31">
        <f t="shared" si="50"/>
        <v>0</v>
      </c>
      <c r="Y109" s="36">
        <f t="shared" si="51"/>
        <v>0</v>
      </c>
      <c r="AA109" s="69">
        <v>104</v>
      </c>
      <c r="AB109" s="31">
        <f t="shared" si="52"/>
        <v>0</v>
      </c>
      <c r="AC109" s="212">
        <f t="shared" si="53"/>
        <v>0</v>
      </c>
      <c r="AD109" s="99">
        <f t="shared" si="54"/>
        <v>0</v>
      </c>
      <c r="AE109" s="99">
        <f t="shared" si="55"/>
        <v>0</v>
      </c>
      <c r="AF109" s="197">
        <f t="shared" si="79"/>
        <v>0</v>
      </c>
      <c r="AG109" s="197">
        <f t="shared" si="80"/>
        <v>0</v>
      </c>
      <c r="AH109" s="197">
        <f t="shared" si="81"/>
        <v>0</v>
      </c>
      <c r="AI109" s="202">
        <f t="shared" si="76"/>
        <v>0</v>
      </c>
      <c r="AK109" s="69">
        <v>104</v>
      </c>
      <c r="AL109" s="31">
        <f t="shared" si="56"/>
        <v>0</v>
      </c>
      <c r="AM109" s="31">
        <f t="shared" si="57"/>
        <v>0</v>
      </c>
      <c r="AN109" s="31">
        <f t="shared" si="58"/>
        <v>0</v>
      </c>
      <c r="AO109" s="31">
        <f t="shared" si="59"/>
        <v>0</v>
      </c>
      <c r="AP109" s="31">
        <f t="shared" si="60"/>
        <v>0</v>
      </c>
      <c r="AQ109" s="197">
        <f t="shared" si="83"/>
        <v>0</v>
      </c>
      <c r="AR109" s="197">
        <f t="shared" si="83"/>
        <v>0</v>
      </c>
      <c r="AS109" s="197">
        <f t="shared" si="83"/>
        <v>0</v>
      </c>
      <c r="AT109" s="197">
        <f t="shared" si="82"/>
        <v>0</v>
      </c>
      <c r="AU109" s="31"/>
      <c r="AV109" s="31"/>
      <c r="AW109" s="31"/>
      <c r="AX109" s="31"/>
      <c r="AY109" s="74"/>
    </row>
    <row r="110" spans="2:51">
      <c r="I110" s="53">
        <v>105</v>
      </c>
      <c r="J110" s="31">
        <f t="shared" si="66"/>
        <v>0</v>
      </c>
      <c r="K110" s="31">
        <f t="shared" si="67"/>
        <v>0</v>
      </c>
      <c r="L110" s="31">
        <f t="shared" si="68"/>
        <v>0</v>
      </c>
      <c r="M110" s="31">
        <f t="shared" si="69"/>
        <v>0</v>
      </c>
      <c r="N110" s="31">
        <f t="shared" si="46"/>
        <v>0</v>
      </c>
      <c r="O110" s="32">
        <f t="shared" si="47"/>
        <v>0</v>
      </c>
      <c r="P110" s="53">
        <v>105</v>
      </c>
      <c r="Q110" s="31">
        <f t="shared" si="61"/>
        <v>0</v>
      </c>
      <c r="R110" s="31">
        <f t="shared" si="70"/>
        <v>0</v>
      </c>
      <c r="S110" s="31">
        <f t="shared" si="71"/>
        <v>0</v>
      </c>
      <c r="T110" s="31">
        <f t="shared" si="48"/>
        <v>0</v>
      </c>
      <c r="U110" s="31">
        <f t="shared" si="62"/>
        <v>0</v>
      </c>
      <c r="V110" s="31">
        <f t="shared" si="49"/>
        <v>0</v>
      </c>
      <c r="W110" s="31">
        <v>0</v>
      </c>
      <c r="X110" s="31">
        <f t="shared" si="50"/>
        <v>0</v>
      </c>
      <c r="Y110" s="36">
        <f t="shared" si="51"/>
        <v>0</v>
      </c>
      <c r="AA110" s="69">
        <v>105</v>
      </c>
      <c r="AB110" s="31">
        <f t="shared" si="52"/>
        <v>0</v>
      </c>
      <c r="AC110" s="212">
        <f t="shared" si="53"/>
        <v>0</v>
      </c>
      <c r="AD110" s="99">
        <f t="shared" si="54"/>
        <v>0</v>
      </c>
      <c r="AE110" s="99">
        <f t="shared" si="55"/>
        <v>0</v>
      </c>
      <c r="AF110" s="197">
        <f t="shared" si="79"/>
        <v>0</v>
      </c>
      <c r="AG110" s="197">
        <f t="shared" si="80"/>
        <v>0</v>
      </c>
      <c r="AH110" s="197">
        <f t="shared" si="81"/>
        <v>0</v>
      </c>
      <c r="AI110" s="202">
        <f t="shared" si="76"/>
        <v>0</v>
      </c>
      <c r="AK110" s="69">
        <v>105</v>
      </c>
      <c r="AL110" s="31">
        <f t="shared" si="56"/>
        <v>0</v>
      </c>
      <c r="AM110" s="31">
        <f t="shared" si="57"/>
        <v>0</v>
      </c>
      <c r="AN110" s="31">
        <f t="shared" si="58"/>
        <v>0</v>
      </c>
      <c r="AO110" s="31">
        <f t="shared" si="59"/>
        <v>0</v>
      </c>
      <c r="AP110" s="31">
        <f t="shared" si="60"/>
        <v>0</v>
      </c>
      <c r="AQ110" s="197">
        <f t="shared" si="83"/>
        <v>0</v>
      </c>
      <c r="AR110" s="197">
        <f t="shared" si="83"/>
        <v>0</v>
      </c>
      <c r="AS110" s="197">
        <f t="shared" si="83"/>
        <v>0</v>
      </c>
      <c r="AT110" s="197">
        <f t="shared" si="82"/>
        <v>0</v>
      </c>
      <c r="AU110" s="31"/>
      <c r="AV110" s="31"/>
      <c r="AW110" s="31"/>
      <c r="AX110" s="31"/>
      <c r="AY110" s="74"/>
    </row>
    <row r="111" spans="2:51">
      <c r="C111" s="142" t="s">
        <v>169</v>
      </c>
      <c r="D111" s="142"/>
      <c r="E111" s="142"/>
      <c r="I111" s="53">
        <v>106</v>
      </c>
      <c r="J111" s="31">
        <f t="shared" si="66"/>
        <v>0</v>
      </c>
      <c r="K111" s="31">
        <f t="shared" si="67"/>
        <v>0</v>
      </c>
      <c r="L111" s="31">
        <f t="shared" si="68"/>
        <v>0</v>
      </c>
      <c r="M111" s="31">
        <f t="shared" si="69"/>
        <v>0</v>
      </c>
      <c r="N111" s="31">
        <f t="shared" si="46"/>
        <v>0</v>
      </c>
      <c r="O111" s="32">
        <f t="shared" si="47"/>
        <v>0</v>
      </c>
      <c r="P111" s="53">
        <v>106</v>
      </c>
      <c r="Q111" s="31">
        <f t="shared" si="61"/>
        <v>0</v>
      </c>
      <c r="R111" s="31">
        <f t="shared" si="70"/>
        <v>0</v>
      </c>
      <c r="S111" s="31">
        <f t="shared" si="71"/>
        <v>0</v>
      </c>
      <c r="T111" s="31">
        <f t="shared" si="48"/>
        <v>0</v>
      </c>
      <c r="U111" s="31">
        <f t="shared" si="62"/>
        <v>0</v>
      </c>
      <c r="V111" s="31">
        <f t="shared" si="49"/>
        <v>0</v>
      </c>
      <c r="W111" s="31">
        <v>0</v>
      </c>
      <c r="X111" s="31">
        <f t="shared" si="50"/>
        <v>0</v>
      </c>
      <c r="Y111" s="36">
        <f t="shared" si="51"/>
        <v>0</v>
      </c>
      <c r="AA111" s="69">
        <v>106</v>
      </c>
      <c r="AB111" s="31">
        <f t="shared" si="52"/>
        <v>0</v>
      </c>
      <c r="AC111" s="212">
        <f t="shared" si="53"/>
        <v>0</v>
      </c>
      <c r="AD111" s="99">
        <f t="shared" si="54"/>
        <v>0</v>
      </c>
      <c r="AE111" s="99">
        <f t="shared" si="55"/>
        <v>0</v>
      </c>
      <c r="AF111" s="197">
        <f t="shared" si="79"/>
        <v>0</v>
      </c>
      <c r="AG111" s="197">
        <f t="shared" si="80"/>
        <v>0</v>
      </c>
      <c r="AH111" s="197">
        <f t="shared" si="81"/>
        <v>0</v>
      </c>
      <c r="AI111" s="202">
        <f t="shared" si="76"/>
        <v>0</v>
      </c>
      <c r="AK111" s="69">
        <v>106</v>
      </c>
      <c r="AL111" s="31">
        <f t="shared" si="56"/>
        <v>0</v>
      </c>
      <c r="AM111" s="31">
        <f t="shared" si="57"/>
        <v>0</v>
      </c>
      <c r="AN111" s="31">
        <f t="shared" si="58"/>
        <v>0</v>
      </c>
      <c r="AO111" s="31">
        <f t="shared" si="59"/>
        <v>0</v>
      </c>
      <c r="AP111" s="31">
        <f t="shared" si="60"/>
        <v>0</v>
      </c>
      <c r="AQ111" s="197">
        <f t="shared" si="83"/>
        <v>0</v>
      </c>
      <c r="AR111" s="197">
        <f t="shared" si="83"/>
        <v>0</v>
      </c>
      <c r="AS111" s="197">
        <f t="shared" si="83"/>
        <v>0</v>
      </c>
      <c r="AT111" s="197">
        <f t="shared" si="82"/>
        <v>0</v>
      </c>
      <c r="AU111" s="31"/>
      <c r="AV111" s="31"/>
      <c r="AW111" s="31"/>
      <c r="AX111" s="31"/>
      <c r="AY111" s="74"/>
    </row>
    <row r="112" spans="2:51">
      <c r="C112" s="72" t="s">
        <v>145</v>
      </c>
      <c r="D112" s="72" t="s">
        <v>72</v>
      </c>
      <c r="E112" s="72" t="s">
        <v>166</v>
      </c>
      <c r="I112" s="53">
        <v>107</v>
      </c>
      <c r="J112" s="31">
        <f t="shared" si="66"/>
        <v>0</v>
      </c>
      <c r="K112" s="31">
        <f t="shared" si="67"/>
        <v>0</v>
      </c>
      <c r="L112" s="31">
        <f t="shared" si="68"/>
        <v>0</v>
      </c>
      <c r="M112" s="31">
        <f t="shared" si="69"/>
        <v>0</v>
      </c>
      <c r="N112" s="31">
        <f t="shared" si="46"/>
        <v>0</v>
      </c>
      <c r="O112" s="32">
        <f t="shared" si="47"/>
        <v>0</v>
      </c>
      <c r="P112" s="53">
        <v>107</v>
      </c>
      <c r="Q112" s="31">
        <f t="shared" si="61"/>
        <v>0</v>
      </c>
      <c r="R112" s="31">
        <f t="shared" si="70"/>
        <v>0</v>
      </c>
      <c r="S112" s="31">
        <f t="shared" si="71"/>
        <v>0</v>
      </c>
      <c r="T112" s="31">
        <f t="shared" si="48"/>
        <v>0</v>
      </c>
      <c r="U112" s="31">
        <f t="shared" si="62"/>
        <v>0</v>
      </c>
      <c r="V112" s="31">
        <f t="shared" si="49"/>
        <v>0</v>
      </c>
      <c r="W112" s="31">
        <v>0</v>
      </c>
      <c r="X112" s="31">
        <f t="shared" si="50"/>
        <v>0</v>
      </c>
      <c r="Y112" s="36">
        <f t="shared" si="51"/>
        <v>0</v>
      </c>
      <c r="AA112" s="69">
        <v>107</v>
      </c>
      <c r="AB112" s="31">
        <f t="shared" si="52"/>
        <v>0</v>
      </c>
      <c r="AC112" s="212">
        <f t="shared" si="53"/>
        <v>0</v>
      </c>
      <c r="AD112" s="99">
        <f t="shared" si="54"/>
        <v>0</v>
      </c>
      <c r="AE112" s="99">
        <f t="shared" si="55"/>
        <v>0</v>
      </c>
      <c r="AF112" s="197">
        <f t="shared" si="79"/>
        <v>0</v>
      </c>
      <c r="AG112" s="197">
        <f t="shared" si="80"/>
        <v>0</v>
      </c>
      <c r="AH112" s="197">
        <f t="shared" si="81"/>
        <v>0</v>
      </c>
      <c r="AI112" s="202">
        <f t="shared" si="76"/>
        <v>0</v>
      </c>
      <c r="AK112" s="69">
        <v>107</v>
      </c>
      <c r="AL112" s="31">
        <f t="shared" si="56"/>
        <v>0</v>
      </c>
      <c r="AM112" s="31">
        <f t="shared" si="57"/>
        <v>0</v>
      </c>
      <c r="AN112" s="31">
        <f t="shared" si="58"/>
        <v>0</v>
      </c>
      <c r="AO112" s="31">
        <f t="shared" si="59"/>
        <v>0</v>
      </c>
      <c r="AP112" s="31">
        <f t="shared" si="60"/>
        <v>0</v>
      </c>
      <c r="AQ112" s="197">
        <f t="shared" si="83"/>
        <v>0</v>
      </c>
      <c r="AR112" s="197">
        <f t="shared" si="83"/>
        <v>0</v>
      </c>
      <c r="AS112" s="197">
        <f t="shared" si="83"/>
        <v>0</v>
      </c>
      <c r="AT112" s="197">
        <f t="shared" si="82"/>
        <v>0</v>
      </c>
      <c r="AU112" s="31"/>
      <c r="AV112" s="31"/>
      <c r="AW112" s="31"/>
      <c r="AX112" s="31"/>
      <c r="AY112" s="74"/>
    </row>
    <row r="113" spans="2:51">
      <c r="B113" s="65" t="s">
        <v>167</v>
      </c>
      <c r="C113" s="77">
        <f>1/$F$18*SUM(X6:X205)</f>
        <v>362.04225012480697</v>
      </c>
      <c r="D113" s="77">
        <f>1/$F$10*SUM(O6:O205)</f>
        <v>177.03590180507831</v>
      </c>
      <c r="E113" s="76">
        <f>C113-D113</f>
        <v>185.00634831972866</v>
      </c>
      <c r="I113" s="53">
        <v>108</v>
      </c>
      <c r="J113" s="31">
        <f t="shared" si="66"/>
        <v>0</v>
      </c>
      <c r="K113" s="31">
        <f t="shared" si="67"/>
        <v>0</v>
      </c>
      <c r="L113" s="31">
        <f t="shared" si="68"/>
        <v>0</v>
      </c>
      <c r="M113" s="31">
        <f t="shared" si="69"/>
        <v>0</v>
      </c>
      <c r="N113" s="31">
        <f t="shared" si="46"/>
        <v>0</v>
      </c>
      <c r="O113" s="32">
        <f t="shared" si="47"/>
        <v>0</v>
      </c>
      <c r="P113" s="53">
        <v>108</v>
      </c>
      <c r="Q113" s="31">
        <f t="shared" si="61"/>
        <v>0</v>
      </c>
      <c r="R113" s="31">
        <f t="shared" si="70"/>
        <v>0</v>
      </c>
      <c r="S113" s="31">
        <f t="shared" si="71"/>
        <v>0</v>
      </c>
      <c r="T113" s="31">
        <f t="shared" si="48"/>
        <v>0</v>
      </c>
      <c r="U113" s="31">
        <f t="shared" si="62"/>
        <v>0</v>
      </c>
      <c r="V113" s="31">
        <f t="shared" si="49"/>
        <v>0</v>
      </c>
      <c r="W113" s="31">
        <v>0</v>
      </c>
      <c r="X113" s="31">
        <f t="shared" si="50"/>
        <v>0</v>
      </c>
      <c r="Y113" s="36">
        <f t="shared" si="51"/>
        <v>0</v>
      </c>
      <c r="AA113" s="69">
        <v>108</v>
      </c>
      <c r="AB113" s="31">
        <f t="shared" si="52"/>
        <v>0</v>
      </c>
      <c r="AC113" s="212">
        <f t="shared" si="53"/>
        <v>0</v>
      </c>
      <c r="AD113" s="99">
        <f t="shared" si="54"/>
        <v>0</v>
      </c>
      <c r="AE113" s="99">
        <f t="shared" si="55"/>
        <v>0</v>
      </c>
      <c r="AF113" s="197">
        <f t="shared" si="79"/>
        <v>0</v>
      </c>
      <c r="AG113" s="197">
        <f t="shared" si="80"/>
        <v>0</v>
      </c>
      <c r="AH113" s="197">
        <f t="shared" si="81"/>
        <v>0</v>
      </c>
      <c r="AI113" s="202">
        <f t="shared" si="76"/>
        <v>0</v>
      </c>
      <c r="AK113" s="69">
        <v>108</v>
      </c>
      <c r="AL113" s="31">
        <f t="shared" si="56"/>
        <v>0</v>
      </c>
      <c r="AM113" s="31">
        <f t="shared" si="57"/>
        <v>0</v>
      </c>
      <c r="AN113" s="31">
        <f t="shared" si="58"/>
        <v>0</v>
      </c>
      <c r="AO113" s="31">
        <f t="shared" si="59"/>
        <v>0</v>
      </c>
      <c r="AP113" s="31">
        <f t="shared" si="60"/>
        <v>0</v>
      </c>
      <c r="AQ113" s="197">
        <f t="shared" si="83"/>
        <v>0</v>
      </c>
      <c r="AR113" s="197">
        <f t="shared" si="83"/>
        <v>0</v>
      </c>
      <c r="AS113" s="197">
        <f t="shared" si="83"/>
        <v>0</v>
      </c>
      <c r="AT113" s="197">
        <f t="shared" si="82"/>
        <v>0</v>
      </c>
      <c r="AU113" s="31"/>
      <c r="AV113" s="31"/>
      <c r="AW113" s="31"/>
      <c r="AX113" s="31"/>
      <c r="AY113" s="74"/>
    </row>
    <row r="114" spans="2:51">
      <c r="B114" s="65" t="s">
        <v>168</v>
      </c>
      <c r="C114" s="77">
        <f>X35</f>
        <v>441.02806195640807</v>
      </c>
      <c r="D114" s="77">
        <f>O35</f>
        <v>177.03590180507811</v>
      </c>
      <c r="E114" s="76">
        <f>VLOOKUP(30,I5:Y205,17,FALSE)</f>
        <v>263.99216015132993</v>
      </c>
      <c r="I114" s="53">
        <v>109</v>
      </c>
      <c r="J114" s="31">
        <f t="shared" si="66"/>
        <v>0</v>
      </c>
      <c r="K114" s="31">
        <f t="shared" si="67"/>
        <v>0</v>
      </c>
      <c r="L114" s="31">
        <f t="shared" si="68"/>
        <v>0</v>
      </c>
      <c r="M114" s="31">
        <f t="shared" si="69"/>
        <v>0</v>
      </c>
      <c r="N114" s="31">
        <f t="shared" si="46"/>
        <v>0</v>
      </c>
      <c r="O114" s="32">
        <f t="shared" si="47"/>
        <v>0</v>
      </c>
      <c r="P114" s="53">
        <v>109</v>
      </c>
      <c r="Q114" s="31">
        <f t="shared" si="61"/>
        <v>0</v>
      </c>
      <c r="R114" s="31">
        <f t="shared" si="70"/>
        <v>0</v>
      </c>
      <c r="S114" s="31">
        <f t="shared" si="71"/>
        <v>0</v>
      </c>
      <c r="T114" s="31">
        <f t="shared" si="48"/>
        <v>0</v>
      </c>
      <c r="U114" s="31">
        <f t="shared" si="62"/>
        <v>0</v>
      </c>
      <c r="V114" s="31">
        <f t="shared" si="49"/>
        <v>0</v>
      </c>
      <c r="W114" s="31">
        <v>0</v>
      </c>
      <c r="X114" s="31">
        <f t="shared" si="50"/>
        <v>0</v>
      </c>
      <c r="Y114" s="36">
        <f t="shared" si="51"/>
        <v>0</v>
      </c>
      <c r="AA114" s="69">
        <v>109</v>
      </c>
      <c r="AB114" s="31">
        <f t="shared" si="52"/>
        <v>0</v>
      </c>
      <c r="AC114" s="212">
        <f t="shared" si="53"/>
        <v>0</v>
      </c>
      <c r="AD114" s="99">
        <f t="shared" si="54"/>
        <v>0</v>
      </c>
      <c r="AE114" s="99">
        <f t="shared" si="55"/>
        <v>0</v>
      </c>
      <c r="AF114" s="197">
        <f t="shared" si="79"/>
        <v>0</v>
      </c>
      <c r="AG114" s="197">
        <f t="shared" si="80"/>
        <v>0</v>
      </c>
      <c r="AH114" s="197">
        <f t="shared" si="81"/>
        <v>0</v>
      </c>
      <c r="AI114" s="202">
        <f t="shared" si="76"/>
        <v>0</v>
      </c>
      <c r="AK114" s="69">
        <v>109</v>
      </c>
      <c r="AL114" s="31">
        <f t="shared" si="56"/>
        <v>0</v>
      </c>
      <c r="AM114" s="31">
        <f t="shared" si="57"/>
        <v>0</v>
      </c>
      <c r="AN114" s="31">
        <f t="shared" si="58"/>
        <v>0</v>
      </c>
      <c r="AO114" s="31">
        <f t="shared" si="59"/>
        <v>0</v>
      </c>
      <c r="AP114" s="31">
        <f t="shared" si="60"/>
        <v>0</v>
      </c>
      <c r="AQ114" s="197">
        <f t="shared" si="83"/>
        <v>0</v>
      </c>
      <c r="AR114" s="197">
        <f t="shared" si="83"/>
        <v>0</v>
      </c>
      <c r="AS114" s="197">
        <f t="shared" si="83"/>
        <v>0</v>
      </c>
      <c r="AT114" s="197">
        <f t="shared" si="82"/>
        <v>0</v>
      </c>
      <c r="AU114" s="31"/>
      <c r="AV114" s="31"/>
      <c r="AW114" s="31"/>
      <c r="AX114" s="31"/>
      <c r="AY114" s="74"/>
    </row>
    <row r="115" spans="2:51">
      <c r="C115" s="78"/>
      <c r="D115" s="78"/>
      <c r="E115" s="78"/>
      <c r="I115" s="53">
        <v>110</v>
      </c>
      <c r="J115" s="31">
        <f t="shared" si="66"/>
        <v>0</v>
      </c>
      <c r="K115" s="31">
        <f t="shared" si="67"/>
        <v>0</v>
      </c>
      <c r="L115" s="31">
        <f t="shared" si="68"/>
        <v>0</v>
      </c>
      <c r="M115" s="31">
        <f t="shared" si="69"/>
        <v>0</v>
      </c>
      <c r="N115" s="31">
        <f t="shared" si="46"/>
        <v>0</v>
      </c>
      <c r="O115" s="32">
        <f t="shared" si="47"/>
        <v>0</v>
      </c>
      <c r="P115" s="53">
        <v>110</v>
      </c>
      <c r="Q115" s="31">
        <f t="shared" si="61"/>
        <v>0</v>
      </c>
      <c r="R115" s="31">
        <f t="shared" si="70"/>
        <v>0</v>
      </c>
      <c r="S115" s="31">
        <f t="shared" si="71"/>
        <v>0</v>
      </c>
      <c r="T115" s="31">
        <f t="shared" si="48"/>
        <v>0</v>
      </c>
      <c r="U115" s="31">
        <f t="shared" si="62"/>
        <v>0</v>
      </c>
      <c r="V115" s="31">
        <f t="shared" si="49"/>
        <v>0</v>
      </c>
      <c r="W115" s="31">
        <v>0</v>
      </c>
      <c r="X115" s="31">
        <f t="shared" si="50"/>
        <v>0</v>
      </c>
      <c r="Y115" s="36">
        <f t="shared" si="51"/>
        <v>0</v>
      </c>
      <c r="AA115" s="69">
        <v>110</v>
      </c>
      <c r="AB115" s="31">
        <f t="shared" si="52"/>
        <v>0</v>
      </c>
      <c r="AC115" s="212">
        <f t="shared" si="53"/>
        <v>0</v>
      </c>
      <c r="AD115" s="99">
        <f t="shared" si="54"/>
        <v>0</v>
      </c>
      <c r="AE115" s="99">
        <f t="shared" si="55"/>
        <v>0</v>
      </c>
      <c r="AF115" s="197">
        <f t="shared" si="79"/>
        <v>0</v>
      </c>
      <c r="AG115" s="197">
        <f t="shared" si="80"/>
        <v>0</v>
      </c>
      <c r="AH115" s="197">
        <f t="shared" si="81"/>
        <v>0</v>
      </c>
      <c r="AI115" s="202">
        <f t="shared" si="76"/>
        <v>0</v>
      </c>
      <c r="AK115" s="69">
        <v>110</v>
      </c>
      <c r="AL115" s="31">
        <f t="shared" si="56"/>
        <v>0</v>
      </c>
      <c r="AM115" s="31">
        <f t="shared" si="57"/>
        <v>0</v>
      </c>
      <c r="AN115" s="31">
        <f t="shared" si="58"/>
        <v>0</v>
      </c>
      <c r="AO115" s="31">
        <f t="shared" si="59"/>
        <v>0</v>
      </c>
      <c r="AP115" s="31">
        <f t="shared" si="60"/>
        <v>0</v>
      </c>
      <c r="AQ115" s="197">
        <f t="shared" si="83"/>
        <v>0</v>
      </c>
      <c r="AR115" s="197">
        <f t="shared" si="83"/>
        <v>0</v>
      </c>
      <c r="AS115" s="197">
        <f t="shared" si="83"/>
        <v>0</v>
      </c>
      <c r="AT115" s="197">
        <f t="shared" si="82"/>
        <v>0</v>
      </c>
      <c r="AU115" s="31"/>
      <c r="AV115" s="31"/>
      <c r="AW115" s="31"/>
      <c r="AX115" s="31"/>
      <c r="AY115" s="74"/>
    </row>
    <row r="116" spans="2:51">
      <c r="C116" s="137" t="s">
        <v>125</v>
      </c>
      <c r="D116" s="137"/>
      <c r="E116" s="137"/>
      <c r="I116" s="53">
        <v>111</v>
      </c>
      <c r="J116" s="31">
        <f t="shared" si="66"/>
        <v>0</v>
      </c>
      <c r="K116" s="31">
        <f t="shared" si="67"/>
        <v>0</v>
      </c>
      <c r="L116" s="31">
        <f t="shared" si="68"/>
        <v>0</v>
      </c>
      <c r="M116" s="31">
        <f t="shared" si="69"/>
        <v>0</v>
      </c>
      <c r="N116" s="31">
        <f t="shared" si="46"/>
        <v>0</v>
      </c>
      <c r="O116" s="32">
        <f t="shared" si="47"/>
        <v>0</v>
      </c>
      <c r="P116" s="53">
        <v>111</v>
      </c>
      <c r="Q116" s="31">
        <f t="shared" si="61"/>
        <v>0</v>
      </c>
      <c r="R116" s="31">
        <f t="shared" si="70"/>
        <v>0</v>
      </c>
      <c r="S116" s="31">
        <f t="shared" si="71"/>
        <v>0</v>
      </c>
      <c r="T116" s="31">
        <f t="shared" si="48"/>
        <v>0</v>
      </c>
      <c r="U116" s="31">
        <f t="shared" si="62"/>
        <v>0</v>
      </c>
      <c r="V116" s="31">
        <f t="shared" si="49"/>
        <v>0</v>
      </c>
      <c r="W116" s="31">
        <v>0</v>
      </c>
      <c r="X116" s="31">
        <f t="shared" si="50"/>
        <v>0</v>
      </c>
      <c r="Y116" s="36">
        <f t="shared" si="51"/>
        <v>0</v>
      </c>
      <c r="AA116" s="69">
        <v>111</v>
      </c>
      <c r="AB116" s="31">
        <f t="shared" si="52"/>
        <v>0</v>
      </c>
      <c r="AC116" s="212">
        <f t="shared" si="53"/>
        <v>0</v>
      </c>
      <c r="AD116" s="99">
        <f t="shared" si="54"/>
        <v>0</v>
      </c>
      <c r="AE116" s="99">
        <f t="shared" si="55"/>
        <v>0</v>
      </c>
      <c r="AF116" s="197">
        <f t="shared" si="79"/>
        <v>0</v>
      </c>
      <c r="AG116" s="197">
        <f t="shared" si="80"/>
        <v>0</v>
      </c>
      <c r="AH116" s="197">
        <f t="shared" si="81"/>
        <v>0</v>
      </c>
      <c r="AI116" s="202">
        <f t="shared" si="76"/>
        <v>0</v>
      </c>
      <c r="AK116" s="69">
        <v>111</v>
      </c>
      <c r="AL116" s="31">
        <f t="shared" si="56"/>
        <v>0</v>
      </c>
      <c r="AM116" s="31">
        <f t="shared" si="57"/>
        <v>0</v>
      </c>
      <c r="AN116" s="31">
        <f t="shared" si="58"/>
        <v>0</v>
      </c>
      <c r="AO116" s="31">
        <f t="shared" si="59"/>
        <v>0</v>
      </c>
      <c r="AP116" s="31">
        <f t="shared" si="60"/>
        <v>0</v>
      </c>
      <c r="AQ116" s="197">
        <f t="shared" si="83"/>
        <v>0</v>
      </c>
      <c r="AR116" s="197">
        <f t="shared" si="83"/>
        <v>0</v>
      </c>
      <c r="AS116" s="197">
        <f t="shared" si="83"/>
        <v>0</v>
      </c>
      <c r="AT116" s="197">
        <f t="shared" si="82"/>
        <v>0</v>
      </c>
      <c r="AU116" s="31"/>
      <c r="AV116" s="31"/>
      <c r="AW116" s="31"/>
      <c r="AX116" s="31"/>
      <c r="AY116" s="74"/>
    </row>
    <row r="117" spans="2:51">
      <c r="C117" s="137" t="s">
        <v>145</v>
      </c>
      <c r="D117" s="137" t="s">
        <v>72</v>
      </c>
      <c r="E117" s="79" t="s">
        <v>166</v>
      </c>
      <c r="I117" s="53">
        <v>112</v>
      </c>
      <c r="J117" s="31">
        <f t="shared" si="66"/>
        <v>0</v>
      </c>
      <c r="K117" s="31">
        <f t="shared" si="67"/>
        <v>0</v>
      </c>
      <c r="L117" s="31">
        <f t="shared" si="68"/>
        <v>0</v>
      </c>
      <c r="M117" s="31">
        <f t="shared" si="69"/>
        <v>0</v>
      </c>
      <c r="N117" s="31">
        <f t="shared" si="46"/>
        <v>0</v>
      </c>
      <c r="O117" s="32">
        <f t="shared" si="47"/>
        <v>0</v>
      </c>
      <c r="P117" s="53">
        <v>112</v>
      </c>
      <c r="Q117" s="31">
        <f t="shared" si="61"/>
        <v>0</v>
      </c>
      <c r="R117" s="31">
        <f t="shared" si="70"/>
        <v>0</v>
      </c>
      <c r="S117" s="31">
        <f t="shared" si="71"/>
        <v>0</v>
      </c>
      <c r="T117" s="31">
        <f t="shared" si="48"/>
        <v>0</v>
      </c>
      <c r="U117" s="31">
        <f t="shared" si="62"/>
        <v>0</v>
      </c>
      <c r="V117" s="31">
        <f t="shared" si="49"/>
        <v>0</v>
      </c>
      <c r="W117" s="31">
        <v>0</v>
      </c>
      <c r="X117" s="31">
        <f t="shared" si="50"/>
        <v>0</v>
      </c>
      <c r="Y117" s="36">
        <f t="shared" si="51"/>
        <v>0</v>
      </c>
      <c r="AA117" s="69">
        <v>112</v>
      </c>
      <c r="AB117" s="31">
        <f t="shared" si="52"/>
        <v>0</v>
      </c>
      <c r="AC117" s="212">
        <f t="shared" si="53"/>
        <v>0</v>
      </c>
      <c r="AD117" s="99">
        <f t="shared" si="54"/>
        <v>0</v>
      </c>
      <c r="AE117" s="99">
        <f t="shared" si="55"/>
        <v>0</v>
      </c>
      <c r="AF117" s="197">
        <f t="shared" si="79"/>
        <v>0</v>
      </c>
      <c r="AG117" s="197">
        <f t="shared" si="80"/>
        <v>0</v>
      </c>
      <c r="AH117" s="197">
        <f t="shared" si="81"/>
        <v>0</v>
      </c>
      <c r="AI117" s="202">
        <f t="shared" si="76"/>
        <v>0</v>
      </c>
      <c r="AK117" s="69">
        <v>112</v>
      </c>
      <c r="AL117" s="31">
        <f t="shared" si="56"/>
        <v>0</v>
      </c>
      <c r="AM117" s="31">
        <f t="shared" si="57"/>
        <v>0</v>
      </c>
      <c r="AN117" s="31">
        <f t="shared" si="58"/>
        <v>0</v>
      </c>
      <c r="AO117" s="31">
        <f t="shared" si="59"/>
        <v>0</v>
      </c>
      <c r="AP117" s="31">
        <f t="shared" si="60"/>
        <v>0</v>
      </c>
      <c r="AQ117" s="197">
        <f t="shared" si="83"/>
        <v>0</v>
      </c>
      <c r="AR117" s="197">
        <f t="shared" si="83"/>
        <v>0</v>
      </c>
      <c r="AS117" s="197">
        <f t="shared" si="83"/>
        <v>0</v>
      </c>
      <c r="AT117" s="197">
        <f t="shared" si="82"/>
        <v>0</v>
      </c>
      <c r="AU117" s="31"/>
      <c r="AV117" s="31"/>
      <c r="AW117" s="31"/>
      <c r="AX117" s="31"/>
      <c r="AY117" s="74"/>
    </row>
    <row r="118" spans="2:51">
      <c r="B118" s="65" t="s">
        <v>207</v>
      </c>
      <c r="C118" s="210">
        <f>1/30*SUM(AI6:AI35)</f>
        <v>0.1609564872599975</v>
      </c>
      <c r="D118" s="77">
        <v>0</v>
      </c>
      <c r="E118" s="76">
        <f>C118-D118</f>
        <v>0.1609564872599975</v>
      </c>
      <c r="I118" s="53">
        <v>113</v>
      </c>
      <c r="J118" s="31">
        <f t="shared" si="66"/>
        <v>0</v>
      </c>
      <c r="K118" s="31">
        <f t="shared" si="67"/>
        <v>0</v>
      </c>
      <c r="L118" s="31">
        <f t="shared" si="68"/>
        <v>0</v>
      </c>
      <c r="M118" s="31">
        <f t="shared" si="69"/>
        <v>0</v>
      </c>
      <c r="N118" s="31">
        <f t="shared" si="46"/>
        <v>0</v>
      </c>
      <c r="O118" s="32">
        <f t="shared" si="47"/>
        <v>0</v>
      </c>
      <c r="P118" s="53">
        <v>113</v>
      </c>
      <c r="Q118" s="31">
        <f t="shared" si="61"/>
        <v>0</v>
      </c>
      <c r="R118" s="31">
        <f t="shared" si="70"/>
        <v>0</v>
      </c>
      <c r="S118" s="31">
        <f t="shared" si="71"/>
        <v>0</v>
      </c>
      <c r="T118" s="31">
        <f t="shared" si="48"/>
        <v>0</v>
      </c>
      <c r="U118" s="31">
        <f t="shared" si="62"/>
        <v>0</v>
      </c>
      <c r="V118" s="31">
        <f t="shared" si="49"/>
        <v>0</v>
      </c>
      <c r="W118" s="31">
        <v>0</v>
      </c>
      <c r="X118" s="31">
        <f t="shared" si="50"/>
        <v>0</v>
      </c>
      <c r="Y118" s="36">
        <f t="shared" si="51"/>
        <v>0</v>
      </c>
      <c r="AA118" s="69">
        <v>113</v>
      </c>
      <c r="AB118" s="31">
        <f t="shared" si="52"/>
        <v>0</v>
      </c>
      <c r="AC118" s="212">
        <f t="shared" si="53"/>
        <v>0</v>
      </c>
      <c r="AD118" s="99">
        <f t="shared" si="54"/>
        <v>0</v>
      </c>
      <c r="AE118" s="99">
        <f t="shared" si="55"/>
        <v>0</v>
      </c>
      <c r="AF118" s="197">
        <f t="shared" si="79"/>
        <v>0</v>
      </c>
      <c r="AG118" s="197">
        <f t="shared" si="80"/>
        <v>0</v>
      </c>
      <c r="AH118" s="197">
        <f t="shared" si="81"/>
        <v>0</v>
      </c>
      <c r="AI118" s="202">
        <f t="shared" si="76"/>
        <v>0</v>
      </c>
      <c r="AK118" s="69">
        <v>113</v>
      </c>
      <c r="AL118" s="31">
        <f t="shared" si="56"/>
        <v>0</v>
      </c>
      <c r="AM118" s="31">
        <f t="shared" si="57"/>
        <v>0</v>
      </c>
      <c r="AN118" s="31">
        <f t="shared" si="58"/>
        <v>0</v>
      </c>
      <c r="AO118" s="31">
        <f t="shared" si="59"/>
        <v>0</v>
      </c>
      <c r="AP118" s="31">
        <f t="shared" si="60"/>
        <v>0</v>
      </c>
      <c r="AQ118" s="197">
        <f t="shared" si="83"/>
        <v>0</v>
      </c>
      <c r="AR118" s="197">
        <f t="shared" si="83"/>
        <v>0</v>
      </c>
      <c r="AS118" s="197">
        <f t="shared" si="83"/>
        <v>0</v>
      </c>
      <c r="AT118" s="197">
        <f t="shared" si="82"/>
        <v>0</v>
      </c>
      <c r="AU118" s="31"/>
      <c r="AV118" s="31"/>
      <c r="AW118" s="31"/>
      <c r="AX118" s="31"/>
      <c r="AY118" s="74"/>
    </row>
    <row r="119" spans="2:51">
      <c r="B119" s="65"/>
      <c r="C119" s="80"/>
      <c r="D119" s="77"/>
      <c r="E119" s="76"/>
      <c r="I119" s="53">
        <v>114</v>
      </c>
      <c r="J119" s="31">
        <f t="shared" si="66"/>
        <v>0</v>
      </c>
      <c r="K119" s="31">
        <f t="shared" si="67"/>
        <v>0</v>
      </c>
      <c r="L119" s="31">
        <f t="shared" si="68"/>
        <v>0</v>
      </c>
      <c r="M119" s="31">
        <f t="shared" si="69"/>
        <v>0</v>
      </c>
      <c r="N119" s="31">
        <f t="shared" si="46"/>
        <v>0</v>
      </c>
      <c r="O119" s="32">
        <f t="shared" si="47"/>
        <v>0</v>
      </c>
      <c r="P119" s="53">
        <v>114</v>
      </c>
      <c r="Q119" s="31">
        <f t="shared" si="61"/>
        <v>0</v>
      </c>
      <c r="R119" s="31">
        <f t="shared" si="70"/>
        <v>0</v>
      </c>
      <c r="S119" s="31">
        <f t="shared" si="71"/>
        <v>0</v>
      </c>
      <c r="T119" s="31">
        <f t="shared" si="48"/>
        <v>0</v>
      </c>
      <c r="U119" s="31">
        <f t="shared" si="62"/>
        <v>0</v>
      </c>
      <c r="V119" s="31">
        <f t="shared" si="49"/>
        <v>0</v>
      </c>
      <c r="W119" s="31">
        <v>0</v>
      </c>
      <c r="X119" s="31">
        <f t="shared" si="50"/>
        <v>0</v>
      </c>
      <c r="Y119" s="36">
        <f t="shared" si="51"/>
        <v>0</v>
      </c>
      <c r="AA119" s="69">
        <v>114</v>
      </c>
      <c r="AB119" s="31">
        <f t="shared" si="52"/>
        <v>0</v>
      </c>
      <c r="AC119" s="212">
        <f t="shared" si="53"/>
        <v>0</v>
      </c>
      <c r="AD119" s="99">
        <f t="shared" si="54"/>
        <v>0</v>
      </c>
      <c r="AE119" s="99">
        <f t="shared" si="55"/>
        <v>0</v>
      </c>
      <c r="AF119" s="197">
        <f t="shared" si="79"/>
        <v>0</v>
      </c>
      <c r="AG119" s="197">
        <f t="shared" si="80"/>
        <v>0</v>
      </c>
      <c r="AH119" s="197">
        <f t="shared" si="81"/>
        <v>0</v>
      </c>
      <c r="AI119" s="202">
        <f t="shared" si="76"/>
        <v>0</v>
      </c>
      <c r="AK119" s="69">
        <v>114</v>
      </c>
      <c r="AL119" s="31">
        <f t="shared" si="56"/>
        <v>0</v>
      </c>
      <c r="AM119" s="31">
        <f t="shared" si="57"/>
        <v>0</v>
      </c>
      <c r="AN119" s="31">
        <f t="shared" si="58"/>
        <v>0</v>
      </c>
      <c r="AO119" s="31">
        <f t="shared" si="59"/>
        <v>0</v>
      </c>
      <c r="AP119" s="31">
        <f t="shared" si="60"/>
        <v>0</v>
      </c>
      <c r="AQ119" s="197">
        <f t="shared" si="83"/>
        <v>0</v>
      </c>
      <c r="AR119" s="197">
        <f t="shared" si="83"/>
        <v>0</v>
      </c>
      <c r="AS119" s="197">
        <f t="shared" si="83"/>
        <v>0</v>
      </c>
      <c r="AT119" s="197">
        <f t="shared" si="82"/>
        <v>0</v>
      </c>
      <c r="AU119" s="31"/>
      <c r="AV119" s="31"/>
      <c r="AW119" s="31"/>
      <c r="AX119" s="31"/>
      <c r="AY119" s="74"/>
    </row>
    <row r="120" spans="2:51">
      <c r="C120" s="78"/>
      <c r="D120" s="78"/>
      <c r="E120" s="81"/>
      <c r="I120" s="53">
        <v>115</v>
      </c>
      <c r="J120" s="31">
        <f t="shared" si="66"/>
        <v>0</v>
      </c>
      <c r="K120" s="31">
        <f t="shared" si="67"/>
        <v>0</v>
      </c>
      <c r="L120" s="31">
        <f t="shared" si="68"/>
        <v>0</v>
      </c>
      <c r="M120" s="31">
        <f t="shared" si="69"/>
        <v>0</v>
      </c>
      <c r="N120" s="31">
        <f t="shared" si="46"/>
        <v>0</v>
      </c>
      <c r="O120" s="32">
        <f t="shared" si="47"/>
        <v>0</v>
      </c>
      <c r="P120" s="53">
        <v>115</v>
      </c>
      <c r="Q120" s="31">
        <f t="shared" si="61"/>
        <v>0</v>
      </c>
      <c r="R120" s="31">
        <f t="shared" si="70"/>
        <v>0</v>
      </c>
      <c r="S120" s="31">
        <f t="shared" si="71"/>
        <v>0</v>
      </c>
      <c r="T120" s="31">
        <f t="shared" si="48"/>
        <v>0</v>
      </c>
      <c r="U120" s="31">
        <f t="shared" si="62"/>
        <v>0</v>
      </c>
      <c r="V120" s="31">
        <f t="shared" si="49"/>
        <v>0</v>
      </c>
      <c r="W120" s="31">
        <v>0</v>
      </c>
      <c r="X120" s="31">
        <f t="shared" si="50"/>
        <v>0</v>
      </c>
      <c r="Y120" s="36">
        <f t="shared" si="51"/>
        <v>0</v>
      </c>
      <c r="AA120" s="69">
        <v>115</v>
      </c>
      <c r="AB120" s="31">
        <f t="shared" si="52"/>
        <v>0</v>
      </c>
      <c r="AC120" s="212">
        <f t="shared" si="53"/>
        <v>0</v>
      </c>
      <c r="AD120" s="99">
        <f t="shared" si="54"/>
        <v>0</v>
      </c>
      <c r="AE120" s="99">
        <f t="shared" si="55"/>
        <v>0</v>
      </c>
      <c r="AF120" s="197">
        <f t="shared" si="79"/>
        <v>0</v>
      </c>
      <c r="AG120" s="197">
        <f t="shared" si="80"/>
        <v>0</v>
      </c>
      <c r="AH120" s="197">
        <f t="shared" si="81"/>
        <v>0</v>
      </c>
      <c r="AI120" s="202">
        <f t="shared" si="76"/>
        <v>0</v>
      </c>
      <c r="AK120" s="69">
        <v>115</v>
      </c>
      <c r="AL120" s="31">
        <f t="shared" si="56"/>
        <v>0</v>
      </c>
      <c r="AM120" s="31">
        <f t="shared" si="57"/>
        <v>0</v>
      </c>
      <c r="AN120" s="31">
        <f t="shared" si="58"/>
        <v>0</v>
      </c>
      <c r="AO120" s="31">
        <f t="shared" si="59"/>
        <v>0</v>
      </c>
      <c r="AP120" s="31">
        <f t="shared" si="60"/>
        <v>0</v>
      </c>
      <c r="AQ120" s="197">
        <f t="shared" si="83"/>
        <v>0</v>
      </c>
      <c r="AR120" s="197">
        <f t="shared" si="83"/>
        <v>0</v>
      </c>
      <c r="AS120" s="197">
        <f t="shared" si="83"/>
        <v>0</v>
      </c>
      <c r="AT120" s="197">
        <f t="shared" si="82"/>
        <v>0</v>
      </c>
      <c r="AU120" s="31"/>
      <c r="AV120" s="31"/>
      <c r="AW120" s="31"/>
      <c r="AX120" s="31"/>
      <c r="AY120" s="74"/>
    </row>
    <row r="121" spans="2:51">
      <c r="C121" s="137" t="s">
        <v>160</v>
      </c>
      <c r="D121" s="137"/>
      <c r="E121" s="137"/>
      <c r="I121" s="53">
        <v>116</v>
      </c>
      <c r="J121" s="31">
        <f t="shared" si="66"/>
        <v>0</v>
      </c>
      <c r="K121" s="31">
        <f t="shared" si="67"/>
        <v>0</v>
      </c>
      <c r="L121" s="31">
        <f t="shared" si="68"/>
        <v>0</v>
      </c>
      <c r="M121" s="31">
        <f t="shared" si="69"/>
        <v>0</v>
      </c>
      <c r="N121" s="31">
        <f t="shared" si="46"/>
        <v>0</v>
      </c>
      <c r="O121" s="32">
        <f t="shared" si="47"/>
        <v>0</v>
      </c>
      <c r="P121" s="53">
        <v>116</v>
      </c>
      <c r="Q121" s="31">
        <f t="shared" si="61"/>
        <v>0</v>
      </c>
      <c r="R121" s="31">
        <f t="shared" si="70"/>
        <v>0</v>
      </c>
      <c r="S121" s="31">
        <f t="shared" si="71"/>
        <v>0</v>
      </c>
      <c r="T121" s="31">
        <f t="shared" si="48"/>
        <v>0</v>
      </c>
      <c r="U121" s="31">
        <f t="shared" si="62"/>
        <v>0</v>
      </c>
      <c r="V121" s="31">
        <f t="shared" si="49"/>
        <v>0</v>
      </c>
      <c r="W121" s="31">
        <v>0</v>
      </c>
      <c r="X121" s="31">
        <f t="shared" si="50"/>
        <v>0</v>
      </c>
      <c r="Y121" s="36">
        <f t="shared" si="51"/>
        <v>0</v>
      </c>
      <c r="AA121" s="69">
        <v>116</v>
      </c>
      <c r="AB121" s="31">
        <f t="shared" si="52"/>
        <v>0</v>
      </c>
      <c r="AC121" s="212">
        <f t="shared" si="53"/>
        <v>0</v>
      </c>
      <c r="AD121" s="99">
        <f t="shared" si="54"/>
        <v>0</v>
      </c>
      <c r="AE121" s="99">
        <f t="shared" si="55"/>
        <v>0</v>
      </c>
      <c r="AF121" s="197">
        <f t="shared" si="79"/>
        <v>0</v>
      </c>
      <c r="AG121" s="197">
        <f t="shared" si="80"/>
        <v>0</v>
      </c>
      <c r="AH121" s="197">
        <f t="shared" si="81"/>
        <v>0</v>
      </c>
      <c r="AI121" s="202">
        <f t="shared" si="76"/>
        <v>0</v>
      </c>
      <c r="AK121" s="69">
        <v>116</v>
      </c>
      <c r="AL121" s="31">
        <f t="shared" si="56"/>
        <v>0</v>
      </c>
      <c r="AM121" s="31">
        <f t="shared" si="57"/>
        <v>0</v>
      </c>
      <c r="AN121" s="31">
        <f t="shared" si="58"/>
        <v>0</v>
      </c>
      <c r="AO121" s="31">
        <f t="shared" si="59"/>
        <v>0</v>
      </c>
      <c r="AP121" s="31">
        <f t="shared" si="60"/>
        <v>0</v>
      </c>
      <c r="AQ121" s="197">
        <f t="shared" si="83"/>
        <v>0</v>
      </c>
      <c r="AR121" s="197">
        <f t="shared" si="83"/>
        <v>0</v>
      </c>
      <c r="AS121" s="197">
        <f t="shared" si="83"/>
        <v>0</v>
      </c>
      <c r="AT121" s="197">
        <f t="shared" si="82"/>
        <v>0</v>
      </c>
      <c r="AU121" s="31"/>
      <c r="AV121" s="31"/>
      <c r="AW121" s="31"/>
      <c r="AX121" s="31"/>
      <c r="AY121" s="74"/>
    </row>
    <row r="122" spans="2:51">
      <c r="C122" s="137" t="s">
        <v>145</v>
      </c>
      <c r="D122" s="137" t="s">
        <v>72</v>
      </c>
      <c r="E122" s="79" t="s">
        <v>166</v>
      </c>
      <c r="I122" s="53">
        <v>117</v>
      </c>
      <c r="J122" s="31">
        <f t="shared" si="66"/>
        <v>0</v>
      </c>
      <c r="K122" s="31">
        <f t="shared" si="67"/>
        <v>0</v>
      </c>
      <c r="L122" s="31">
        <f t="shared" si="68"/>
        <v>0</v>
      </c>
      <c r="M122" s="31">
        <f t="shared" si="69"/>
        <v>0</v>
      </c>
      <c r="N122" s="31">
        <f t="shared" si="46"/>
        <v>0</v>
      </c>
      <c r="O122" s="32">
        <f t="shared" si="47"/>
        <v>0</v>
      </c>
      <c r="P122" s="53">
        <v>117</v>
      </c>
      <c r="Q122" s="31">
        <f t="shared" si="61"/>
        <v>0</v>
      </c>
      <c r="R122" s="31">
        <f t="shared" si="70"/>
        <v>0</v>
      </c>
      <c r="S122" s="31">
        <f t="shared" si="71"/>
        <v>0</v>
      </c>
      <c r="T122" s="31">
        <f t="shared" si="48"/>
        <v>0</v>
      </c>
      <c r="U122" s="31">
        <f t="shared" si="62"/>
        <v>0</v>
      </c>
      <c r="V122" s="31">
        <f t="shared" si="49"/>
        <v>0</v>
      </c>
      <c r="W122" s="31">
        <v>0</v>
      </c>
      <c r="X122" s="31">
        <f t="shared" si="50"/>
        <v>0</v>
      </c>
      <c r="Y122" s="36">
        <f t="shared" si="51"/>
        <v>0</v>
      </c>
      <c r="AA122" s="69">
        <v>117</v>
      </c>
      <c r="AB122" s="31">
        <f t="shared" si="52"/>
        <v>0</v>
      </c>
      <c r="AC122" s="212">
        <f t="shared" si="53"/>
        <v>0</v>
      </c>
      <c r="AD122" s="99">
        <f t="shared" si="54"/>
        <v>0</v>
      </c>
      <c r="AE122" s="99">
        <f t="shared" si="55"/>
        <v>0</v>
      </c>
      <c r="AF122" s="197">
        <f t="shared" si="79"/>
        <v>0</v>
      </c>
      <c r="AG122" s="197">
        <f t="shared" si="80"/>
        <v>0</v>
      </c>
      <c r="AH122" s="197">
        <f t="shared" si="81"/>
        <v>0</v>
      </c>
      <c r="AI122" s="202">
        <f t="shared" si="76"/>
        <v>0</v>
      </c>
      <c r="AK122" s="69">
        <v>117</v>
      </c>
      <c r="AL122" s="31">
        <f t="shared" si="56"/>
        <v>0</v>
      </c>
      <c r="AM122" s="31">
        <f t="shared" si="57"/>
        <v>0</v>
      </c>
      <c r="AN122" s="31">
        <f t="shared" si="58"/>
        <v>0</v>
      </c>
      <c r="AO122" s="31">
        <f t="shared" si="59"/>
        <v>0</v>
      </c>
      <c r="AP122" s="31">
        <f t="shared" si="60"/>
        <v>0</v>
      </c>
      <c r="AQ122" s="197">
        <f t="shared" si="83"/>
        <v>0</v>
      </c>
      <c r="AR122" s="197">
        <f t="shared" si="83"/>
        <v>0</v>
      </c>
      <c r="AS122" s="197">
        <f t="shared" si="83"/>
        <v>0</v>
      </c>
      <c r="AT122" s="197">
        <f t="shared" si="82"/>
        <v>0</v>
      </c>
      <c r="AU122" s="31"/>
      <c r="AV122" s="31"/>
      <c r="AW122" s="31"/>
      <c r="AX122" s="31"/>
      <c r="AY122" s="74"/>
    </row>
    <row r="123" spans="2:51">
      <c r="B123" s="65" t="s">
        <v>168</v>
      </c>
      <c r="C123" s="80">
        <f>AY35</f>
        <v>24.75</v>
      </c>
      <c r="D123" s="211">
        <f>IF(AND(D8=B102,F12=C194),J34*50%*G108,0)</f>
        <v>0</v>
      </c>
      <c r="E123" s="76">
        <f>C123-D123</f>
        <v>24.75</v>
      </c>
      <c r="I123" s="53">
        <v>118</v>
      </c>
      <c r="J123" s="31">
        <f t="shared" si="66"/>
        <v>0</v>
      </c>
      <c r="K123" s="31">
        <f t="shared" si="67"/>
        <v>0</v>
      </c>
      <c r="L123" s="31">
        <f t="shared" si="68"/>
        <v>0</v>
      </c>
      <c r="M123" s="31">
        <f t="shared" si="69"/>
        <v>0</v>
      </c>
      <c r="N123" s="31">
        <f t="shared" si="46"/>
        <v>0</v>
      </c>
      <c r="O123" s="32">
        <f t="shared" si="47"/>
        <v>0</v>
      </c>
      <c r="P123" s="53">
        <v>118</v>
      </c>
      <c r="Q123" s="31">
        <f t="shared" si="61"/>
        <v>0</v>
      </c>
      <c r="R123" s="31">
        <f t="shared" si="70"/>
        <v>0</v>
      </c>
      <c r="S123" s="31">
        <f t="shared" si="71"/>
        <v>0</v>
      </c>
      <c r="T123" s="31">
        <f t="shared" si="48"/>
        <v>0</v>
      </c>
      <c r="U123" s="31">
        <f t="shared" si="62"/>
        <v>0</v>
      </c>
      <c r="V123" s="31">
        <f t="shared" si="49"/>
        <v>0</v>
      </c>
      <c r="W123" s="31">
        <v>0</v>
      </c>
      <c r="X123" s="31">
        <f t="shared" si="50"/>
        <v>0</v>
      </c>
      <c r="Y123" s="36">
        <f t="shared" si="51"/>
        <v>0</v>
      </c>
      <c r="AA123" s="69">
        <v>118</v>
      </c>
      <c r="AB123" s="31">
        <f t="shared" si="52"/>
        <v>0</v>
      </c>
      <c r="AC123" s="212">
        <f t="shared" si="53"/>
        <v>0</v>
      </c>
      <c r="AD123" s="99">
        <f t="shared" si="54"/>
        <v>0</v>
      </c>
      <c r="AE123" s="99">
        <f t="shared" si="55"/>
        <v>0</v>
      </c>
      <c r="AF123" s="197">
        <f t="shared" si="79"/>
        <v>0</v>
      </c>
      <c r="AG123" s="197">
        <f t="shared" si="80"/>
        <v>0</v>
      </c>
      <c r="AH123" s="197">
        <f t="shared" si="81"/>
        <v>0</v>
      </c>
      <c r="AI123" s="202">
        <f t="shared" si="76"/>
        <v>0</v>
      </c>
      <c r="AK123" s="69">
        <v>118</v>
      </c>
      <c r="AL123" s="31">
        <f t="shared" si="56"/>
        <v>0</v>
      </c>
      <c r="AM123" s="31">
        <f t="shared" si="57"/>
        <v>0</v>
      </c>
      <c r="AN123" s="31">
        <f t="shared" si="58"/>
        <v>0</v>
      </c>
      <c r="AO123" s="31">
        <f t="shared" si="59"/>
        <v>0</v>
      </c>
      <c r="AP123" s="31">
        <f t="shared" si="60"/>
        <v>0</v>
      </c>
      <c r="AQ123" s="197">
        <f t="shared" si="83"/>
        <v>0</v>
      </c>
      <c r="AR123" s="197">
        <f t="shared" si="83"/>
        <v>0</v>
      </c>
      <c r="AS123" s="197">
        <f t="shared" si="83"/>
        <v>0</v>
      </c>
      <c r="AT123" s="197">
        <f t="shared" si="82"/>
        <v>0</v>
      </c>
      <c r="AU123" s="31"/>
      <c r="AV123" s="31"/>
      <c r="AW123" s="31"/>
      <c r="AX123" s="31"/>
      <c r="AY123" s="74"/>
    </row>
    <row r="124" spans="2:51">
      <c r="I124" s="53">
        <v>119</v>
      </c>
      <c r="J124" s="31">
        <f t="shared" si="66"/>
        <v>0</v>
      </c>
      <c r="K124" s="31">
        <f t="shared" si="67"/>
        <v>0</v>
      </c>
      <c r="L124" s="31">
        <f t="shared" si="68"/>
        <v>0</v>
      </c>
      <c r="M124" s="31">
        <f t="shared" si="69"/>
        <v>0</v>
      </c>
      <c r="N124" s="31">
        <f t="shared" si="46"/>
        <v>0</v>
      </c>
      <c r="O124" s="32">
        <f t="shared" si="47"/>
        <v>0</v>
      </c>
      <c r="P124" s="53">
        <v>119</v>
      </c>
      <c r="Q124" s="31">
        <f t="shared" si="61"/>
        <v>0</v>
      </c>
      <c r="R124" s="31">
        <f t="shared" si="70"/>
        <v>0</v>
      </c>
      <c r="S124" s="31">
        <f t="shared" si="71"/>
        <v>0</v>
      </c>
      <c r="T124" s="31">
        <f t="shared" si="48"/>
        <v>0</v>
      </c>
      <c r="U124" s="31">
        <f t="shared" si="62"/>
        <v>0</v>
      </c>
      <c r="V124" s="31">
        <f t="shared" si="49"/>
        <v>0</v>
      </c>
      <c r="W124" s="31">
        <v>0</v>
      </c>
      <c r="X124" s="31">
        <f t="shared" si="50"/>
        <v>0</v>
      </c>
      <c r="Y124" s="36">
        <f t="shared" si="51"/>
        <v>0</v>
      </c>
      <c r="AA124" s="69">
        <v>119</v>
      </c>
      <c r="AB124" s="31">
        <f t="shared" si="52"/>
        <v>0</v>
      </c>
      <c r="AC124" s="212">
        <f t="shared" si="53"/>
        <v>0</v>
      </c>
      <c r="AD124" s="99">
        <f t="shared" si="54"/>
        <v>0</v>
      </c>
      <c r="AE124" s="99">
        <f t="shared" si="55"/>
        <v>0</v>
      </c>
      <c r="AF124" s="197">
        <f t="shared" si="79"/>
        <v>0</v>
      </c>
      <c r="AG124" s="197">
        <f t="shared" si="80"/>
        <v>0</v>
      </c>
      <c r="AH124" s="197">
        <f t="shared" si="81"/>
        <v>0</v>
      </c>
      <c r="AI124" s="202">
        <f t="shared" si="76"/>
        <v>0</v>
      </c>
      <c r="AK124" s="69">
        <v>119</v>
      </c>
      <c r="AL124" s="31">
        <f t="shared" si="56"/>
        <v>0</v>
      </c>
      <c r="AM124" s="31">
        <f t="shared" si="57"/>
        <v>0</v>
      </c>
      <c r="AN124" s="31">
        <f t="shared" si="58"/>
        <v>0</v>
      </c>
      <c r="AO124" s="31">
        <f t="shared" si="59"/>
        <v>0</v>
      </c>
      <c r="AP124" s="31">
        <f t="shared" si="60"/>
        <v>0</v>
      </c>
      <c r="AQ124" s="197">
        <f t="shared" si="83"/>
        <v>0</v>
      </c>
      <c r="AR124" s="197">
        <f t="shared" si="83"/>
        <v>0</v>
      </c>
      <c r="AS124" s="197">
        <f t="shared" si="83"/>
        <v>0</v>
      </c>
      <c r="AT124" s="197">
        <f t="shared" si="82"/>
        <v>0</v>
      </c>
      <c r="AU124" s="31"/>
      <c r="AV124" s="31"/>
      <c r="AW124" s="31"/>
      <c r="AX124" s="31"/>
      <c r="AY124" s="74"/>
    </row>
    <row r="125" spans="2:51">
      <c r="C125" s="78"/>
      <c r="D125" s="78"/>
      <c r="E125" s="81"/>
      <c r="I125" s="53">
        <v>120</v>
      </c>
      <c r="J125" s="31">
        <f t="shared" si="66"/>
        <v>0</v>
      </c>
      <c r="K125" s="31">
        <f t="shared" si="67"/>
        <v>0</v>
      </c>
      <c r="L125" s="31">
        <f t="shared" si="68"/>
        <v>0</v>
      </c>
      <c r="M125" s="31">
        <f t="shared" si="69"/>
        <v>0</v>
      </c>
      <c r="N125" s="31">
        <f t="shared" si="46"/>
        <v>0</v>
      </c>
      <c r="O125" s="32">
        <f t="shared" si="47"/>
        <v>0</v>
      </c>
      <c r="P125" s="53">
        <v>120</v>
      </c>
      <c r="Q125" s="31">
        <f t="shared" si="61"/>
        <v>0</v>
      </c>
      <c r="R125" s="31">
        <f t="shared" si="70"/>
        <v>0</v>
      </c>
      <c r="S125" s="31">
        <f t="shared" si="71"/>
        <v>0</v>
      </c>
      <c r="T125" s="31">
        <f t="shared" si="48"/>
        <v>0</v>
      </c>
      <c r="U125" s="31">
        <f t="shared" si="62"/>
        <v>0</v>
      </c>
      <c r="V125" s="31">
        <f t="shared" si="49"/>
        <v>0</v>
      </c>
      <c r="W125" s="31">
        <v>0</v>
      </c>
      <c r="X125" s="31">
        <f t="shared" si="50"/>
        <v>0</v>
      </c>
      <c r="Y125" s="36">
        <f t="shared" si="51"/>
        <v>0</v>
      </c>
      <c r="AA125" s="69">
        <v>120</v>
      </c>
      <c r="AB125" s="31">
        <f t="shared" si="52"/>
        <v>0</v>
      </c>
      <c r="AC125" s="212">
        <f t="shared" si="53"/>
        <v>0</v>
      </c>
      <c r="AD125" s="99">
        <f t="shared" si="54"/>
        <v>0</v>
      </c>
      <c r="AE125" s="99">
        <f t="shared" si="55"/>
        <v>0</v>
      </c>
      <c r="AF125" s="197">
        <f t="shared" si="79"/>
        <v>0</v>
      </c>
      <c r="AG125" s="197">
        <f t="shared" si="80"/>
        <v>0</v>
      </c>
      <c r="AH125" s="197">
        <f t="shared" si="81"/>
        <v>0</v>
      </c>
      <c r="AI125" s="202">
        <f t="shared" si="76"/>
        <v>0</v>
      </c>
      <c r="AK125" s="69">
        <v>120</v>
      </c>
      <c r="AL125" s="31">
        <f t="shared" si="56"/>
        <v>0</v>
      </c>
      <c r="AM125" s="31">
        <f t="shared" si="57"/>
        <v>0</v>
      </c>
      <c r="AN125" s="31">
        <f t="shared" si="58"/>
        <v>0</v>
      </c>
      <c r="AO125" s="31">
        <f t="shared" si="59"/>
        <v>0</v>
      </c>
      <c r="AP125" s="31">
        <f t="shared" si="60"/>
        <v>0</v>
      </c>
      <c r="AQ125" s="197">
        <f t="shared" si="83"/>
        <v>0</v>
      </c>
      <c r="AR125" s="197">
        <f t="shared" si="83"/>
        <v>0</v>
      </c>
      <c r="AS125" s="197">
        <f t="shared" si="83"/>
        <v>0</v>
      </c>
      <c r="AT125" s="197">
        <f t="shared" si="82"/>
        <v>0</v>
      </c>
      <c r="AU125" s="31"/>
      <c r="AV125" s="31"/>
      <c r="AW125" s="31"/>
      <c r="AX125" s="31"/>
      <c r="AY125" s="74"/>
    </row>
    <row r="126" spans="2:51">
      <c r="C126" s="82" t="s">
        <v>129</v>
      </c>
      <c r="D126" s="82" t="s">
        <v>130</v>
      </c>
      <c r="E126" s="82" t="s">
        <v>160</v>
      </c>
      <c r="F126" s="142" t="s">
        <v>170</v>
      </c>
      <c r="I126" s="53">
        <v>121</v>
      </c>
      <c r="J126" s="31">
        <f t="shared" si="66"/>
        <v>0</v>
      </c>
      <c r="K126" s="31">
        <f t="shared" si="67"/>
        <v>0</v>
      </c>
      <c r="L126" s="31">
        <f t="shared" si="68"/>
        <v>0</v>
      </c>
      <c r="M126" s="31">
        <f t="shared" si="69"/>
        <v>0</v>
      </c>
      <c r="N126" s="31">
        <f t="shared" si="46"/>
        <v>0</v>
      </c>
      <c r="O126" s="32">
        <f t="shared" si="47"/>
        <v>0</v>
      </c>
      <c r="P126" s="53">
        <v>121</v>
      </c>
      <c r="Q126" s="31">
        <f t="shared" si="61"/>
        <v>0</v>
      </c>
      <c r="R126" s="31">
        <f t="shared" si="70"/>
        <v>0</v>
      </c>
      <c r="S126" s="31">
        <f t="shared" si="71"/>
        <v>0</v>
      </c>
      <c r="T126" s="31">
        <f t="shared" si="48"/>
        <v>0</v>
      </c>
      <c r="U126" s="31">
        <f t="shared" si="62"/>
        <v>0</v>
      </c>
      <c r="V126" s="31">
        <f t="shared" si="49"/>
        <v>0</v>
      </c>
      <c r="W126" s="31">
        <v>0</v>
      </c>
      <c r="X126" s="31">
        <f t="shared" si="50"/>
        <v>0</v>
      </c>
      <c r="Y126" s="36">
        <f t="shared" si="51"/>
        <v>0</v>
      </c>
      <c r="AA126" s="69">
        <v>121</v>
      </c>
      <c r="AB126" s="31">
        <f t="shared" si="52"/>
        <v>0</v>
      </c>
      <c r="AC126" s="212">
        <f t="shared" si="53"/>
        <v>0</v>
      </c>
      <c r="AD126" s="99">
        <f t="shared" si="54"/>
        <v>0</v>
      </c>
      <c r="AE126" s="99">
        <f t="shared" si="55"/>
        <v>0</v>
      </c>
      <c r="AF126" s="197">
        <f t="shared" si="79"/>
        <v>0</v>
      </c>
      <c r="AG126" s="197">
        <f t="shared" si="80"/>
        <v>0</v>
      </c>
      <c r="AH126" s="197">
        <f t="shared" si="81"/>
        <v>0</v>
      </c>
      <c r="AI126" s="202">
        <f t="shared" si="76"/>
        <v>0</v>
      </c>
      <c r="AK126" s="69">
        <v>121</v>
      </c>
      <c r="AL126" s="31">
        <f t="shared" si="56"/>
        <v>0</v>
      </c>
      <c r="AM126" s="31">
        <f t="shared" si="57"/>
        <v>0</v>
      </c>
      <c r="AN126" s="31">
        <f t="shared" si="58"/>
        <v>0</v>
      </c>
      <c r="AO126" s="31">
        <f t="shared" si="59"/>
        <v>0</v>
      </c>
      <c r="AP126" s="31">
        <f t="shared" si="60"/>
        <v>0</v>
      </c>
      <c r="AQ126" s="197">
        <f t="shared" si="83"/>
        <v>0</v>
      </c>
      <c r="AR126" s="197">
        <f t="shared" si="83"/>
        <v>0</v>
      </c>
      <c r="AS126" s="197">
        <f t="shared" si="83"/>
        <v>0</v>
      </c>
      <c r="AT126" s="197">
        <f t="shared" si="82"/>
        <v>0</v>
      </c>
      <c r="AU126" s="31"/>
      <c r="AV126" s="31"/>
      <c r="AW126" s="31"/>
      <c r="AX126" s="31"/>
      <c r="AY126" s="74"/>
    </row>
    <row r="127" spans="2:51">
      <c r="C127" s="80">
        <f>IF(F18&gt;30,MIN(E113:E114),E113)</f>
        <v>185.00634831972866</v>
      </c>
      <c r="D127" s="80">
        <f>MIN(E118:E119)</f>
        <v>0.1609564872599975</v>
      </c>
      <c r="E127" s="83">
        <f>E123</f>
        <v>24.75</v>
      </c>
      <c r="F127" s="84">
        <f>SUM(C127:E127)</f>
        <v>209.91730480698865</v>
      </c>
      <c r="I127" s="53">
        <v>122</v>
      </c>
      <c r="J127" s="31">
        <f t="shared" si="66"/>
        <v>0</v>
      </c>
      <c r="K127" s="31">
        <f t="shared" si="67"/>
        <v>0</v>
      </c>
      <c r="L127" s="31">
        <f t="shared" si="68"/>
        <v>0</v>
      </c>
      <c r="M127" s="31">
        <f t="shared" si="69"/>
        <v>0</v>
      </c>
      <c r="N127" s="31">
        <f t="shared" si="46"/>
        <v>0</v>
      </c>
      <c r="O127" s="32">
        <f t="shared" si="47"/>
        <v>0</v>
      </c>
      <c r="P127" s="53">
        <v>122</v>
      </c>
      <c r="Q127" s="31">
        <f t="shared" si="61"/>
        <v>0</v>
      </c>
      <c r="R127" s="31">
        <f t="shared" si="70"/>
        <v>0</v>
      </c>
      <c r="S127" s="31">
        <f t="shared" si="71"/>
        <v>0</v>
      </c>
      <c r="T127" s="31">
        <f t="shared" si="48"/>
        <v>0</v>
      </c>
      <c r="U127" s="31">
        <f t="shared" si="62"/>
        <v>0</v>
      </c>
      <c r="V127" s="31">
        <f t="shared" si="49"/>
        <v>0</v>
      </c>
      <c r="W127" s="31">
        <v>0</v>
      </c>
      <c r="X127" s="31">
        <f t="shared" si="50"/>
        <v>0</v>
      </c>
      <c r="Y127" s="36">
        <f t="shared" si="51"/>
        <v>0</v>
      </c>
      <c r="AA127" s="69">
        <v>122</v>
      </c>
      <c r="AB127" s="31">
        <f t="shared" si="52"/>
        <v>0</v>
      </c>
      <c r="AC127" s="212">
        <f t="shared" si="53"/>
        <v>0</v>
      </c>
      <c r="AD127" s="99">
        <f t="shared" si="54"/>
        <v>0</v>
      </c>
      <c r="AE127" s="99">
        <f t="shared" si="55"/>
        <v>0</v>
      </c>
      <c r="AF127" s="197">
        <f t="shared" si="79"/>
        <v>0</v>
      </c>
      <c r="AG127" s="197">
        <f t="shared" si="80"/>
        <v>0</v>
      </c>
      <c r="AH127" s="197">
        <f t="shared" si="81"/>
        <v>0</v>
      </c>
      <c r="AI127" s="202">
        <f t="shared" si="76"/>
        <v>0</v>
      </c>
      <c r="AK127" s="69">
        <v>122</v>
      </c>
      <c r="AL127" s="31">
        <f t="shared" si="56"/>
        <v>0</v>
      </c>
      <c r="AM127" s="31">
        <f t="shared" si="57"/>
        <v>0</v>
      </c>
      <c r="AN127" s="31">
        <f t="shared" si="58"/>
        <v>0</v>
      </c>
      <c r="AO127" s="31">
        <f t="shared" si="59"/>
        <v>0</v>
      </c>
      <c r="AP127" s="31">
        <f t="shared" si="60"/>
        <v>0</v>
      </c>
      <c r="AQ127" s="197">
        <f t="shared" si="83"/>
        <v>0</v>
      </c>
      <c r="AR127" s="197">
        <f t="shared" si="83"/>
        <v>0</v>
      </c>
      <c r="AS127" s="197">
        <f t="shared" si="83"/>
        <v>0</v>
      </c>
      <c r="AT127" s="197">
        <f t="shared" si="82"/>
        <v>0</v>
      </c>
      <c r="AU127" s="31"/>
      <c r="AV127" s="31"/>
      <c r="AW127" s="31"/>
      <c r="AX127" s="31"/>
      <c r="AY127" s="74"/>
    </row>
    <row r="128" spans="2:51">
      <c r="E128" s="22"/>
      <c r="I128" s="53">
        <v>123</v>
      </c>
      <c r="J128" s="31">
        <f t="shared" si="66"/>
        <v>0</v>
      </c>
      <c r="K128" s="31">
        <f t="shared" si="67"/>
        <v>0</v>
      </c>
      <c r="L128" s="31">
        <f t="shared" si="68"/>
        <v>0</v>
      </c>
      <c r="M128" s="31">
        <f t="shared" si="69"/>
        <v>0</v>
      </c>
      <c r="N128" s="31">
        <f t="shared" si="46"/>
        <v>0</v>
      </c>
      <c r="O128" s="32">
        <f t="shared" si="47"/>
        <v>0</v>
      </c>
      <c r="P128" s="53">
        <v>123</v>
      </c>
      <c r="Q128" s="31">
        <f t="shared" si="61"/>
        <v>0</v>
      </c>
      <c r="R128" s="31">
        <f t="shared" si="70"/>
        <v>0</v>
      </c>
      <c r="S128" s="31">
        <f t="shared" si="71"/>
        <v>0</v>
      </c>
      <c r="T128" s="31">
        <f t="shared" si="48"/>
        <v>0</v>
      </c>
      <c r="U128" s="31">
        <f t="shared" si="62"/>
        <v>0</v>
      </c>
      <c r="V128" s="31">
        <f t="shared" si="49"/>
        <v>0</v>
      </c>
      <c r="W128" s="31">
        <v>0</v>
      </c>
      <c r="X128" s="31">
        <f t="shared" si="50"/>
        <v>0</v>
      </c>
      <c r="Y128" s="36">
        <f t="shared" si="51"/>
        <v>0</v>
      </c>
      <c r="AA128" s="69">
        <v>123</v>
      </c>
      <c r="AB128" s="31">
        <f t="shared" si="52"/>
        <v>0</v>
      </c>
      <c r="AC128" s="212">
        <f t="shared" si="53"/>
        <v>0</v>
      </c>
      <c r="AD128" s="99">
        <f t="shared" si="54"/>
        <v>0</v>
      </c>
      <c r="AE128" s="99">
        <f t="shared" si="55"/>
        <v>0</v>
      </c>
      <c r="AF128" s="197">
        <f t="shared" si="79"/>
        <v>0</v>
      </c>
      <c r="AG128" s="197">
        <f t="shared" si="80"/>
        <v>0</v>
      </c>
      <c r="AH128" s="197">
        <f t="shared" si="81"/>
        <v>0</v>
      </c>
      <c r="AI128" s="202">
        <f t="shared" si="76"/>
        <v>0</v>
      </c>
      <c r="AK128" s="69">
        <v>123</v>
      </c>
      <c r="AL128" s="31">
        <f t="shared" si="56"/>
        <v>0</v>
      </c>
      <c r="AM128" s="31">
        <f t="shared" si="57"/>
        <v>0</v>
      </c>
      <c r="AN128" s="31">
        <f t="shared" si="58"/>
        <v>0</v>
      </c>
      <c r="AO128" s="31">
        <f t="shared" si="59"/>
        <v>0</v>
      </c>
      <c r="AP128" s="31">
        <f t="shared" si="60"/>
        <v>0</v>
      </c>
      <c r="AQ128" s="197">
        <f t="shared" si="83"/>
        <v>0</v>
      </c>
      <c r="AR128" s="197">
        <f t="shared" si="83"/>
        <v>0</v>
      </c>
      <c r="AS128" s="197">
        <f t="shared" si="83"/>
        <v>0</v>
      </c>
      <c r="AT128" s="197">
        <f t="shared" si="82"/>
        <v>0</v>
      </c>
      <c r="AU128" s="31"/>
      <c r="AV128" s="31"/>
      <c r="AW128" s="31"/>
      <c r="AX128" s="31"/>
      <c r="AY128" s="74"/>
    </row>
    <row r="129" spans="3:51">
      <c r="E129" s="22"/>
      <c r="I129" s="53">
        <v>124</v>
      </c>
      <c r="J129" s="31">
        <f t="shared" si="66"/>
        <v>0</v>
      </c>
      <c r="K129" s="31">
        <f t="shared" si="67"/>
        <v>0</v>
      </c>
      <c r="L129" s="31">
        <f t="shared" si="68"/>
        <v>0</v>
      </c>
      <c r="M129" s="31">
        <f t="shared" si="69"/>
        <v>0</v>
      </c>
      <c r="N129" s="31">
        <f t="shared" si="46"/>
        <v>0</v>
      </c>
      <c r="O129" s="32">
        <f t="shared" si="47"/>
        <v>0</v>
      </c>
      <c r="P129" s="53">
        <v>124</v>
      </c>
      <c r="Q129" s="31">
        <f t="shared" si="61"/>
        <v>0</v>
      </c>
      <c r="R129" s="31">
        <f t="shared" si="70"/>
        <v>0</v>
      </c>
      <c r="S129" s="31">
        <f t="shared" si="71"/>
        <v>0</v>
      </c>
      <c r="T129" s="31">
        <f t="shared" si="48"/>
        <v>0</v>
      </c>
      <c r="U129" s="31">
        <f t="shared" si="62"/>
        <v>0</v>
      </c>
      <c r="V129" s="31">
        <f t="shared" si="49"/>
        <v>0</v>
      </c>
      <c r="W129" s="31">
        <v>0</v>
      </c>
      <c r="X129" s="31">
        <f t="shared" si="50"/>
        <v>0</v>
      </c>
      <c r="Y129" s="36">
        <f t="shared" si="51"/>
        <v>0</v>
      </c>
      <c r="AA129" s="69">
        <v>124</v>
      </c>
      <c r="AB129" s="31">
        <f t="shared" si="52"/>
        <v>0</v>
      </c>
      <c r="AC129" s="212">
        <f t="shared" si="53"/>
        <v>0</v>
      </c>
      <c r="AD129" s="99">
        <f t="shared" si="54"/>
        <v>0</v>
      </c>
      <c r="AE129" s="99">
        <f t="shared" si="55"/>
        <v>0</v>
      </c>
      <c r="AF129" s="197">
        <f t="shared" si="79"/>
        <v>0</v>
      </c>
      <c r="AG129" s="197">
        <f t="shared" si="80"/>
        <v>0</v>
      </c>
      <c r="AH129" s="197">
        <f t="shared" si="81"/>
        <v>0</v>
      </c>
      <c r="AI129" s="202">
        <f t="shared" si="76"/>
        <v>0</v>
      </c>
      <c r="AK129" s="69">
        <v>124</v>
      </c>
      <c r="AL129" s="31">
        <f t="shared" si="56"/>
        <v>0</v>
      </c>
      <c r="AM129" s="31">
        <f t="shared" si="57"/>
        <v>0</v>
      </c>
      <c r="AN129" s="31">
        <f t="shared" si="58"/>
        <v>0</v>
      </c>
      <c r="AO129" s="31">
        <f t="shared" si="59"/>
        <v>0</v>
      </c>
      <c r="AP129" s="31">
        <f t="shared" si="60"/>
        <v>0</v>
      </c>
      <c r="AQ129" s="197">
        <f t="shared" si="83"/>
        <v>0</v>
      </c>
      <c r="AR129" s="197">
        <f t="shared" si="83"/>
        <v>0</v>
      </c>
      <c r="AS129" s="197">
        <f t="shared" si="83"/>
        <v>0</v>
      </c>
      <c r="AT129" s="197">
        <f t="shared" si="82"/>
        <v>0</v>
      </c>
      <c r="AU129" s="31"/>
      <c r="AV129" s="31"/>
      <c r="AW129" s="31"/>
      <c r="AX129" s="31"/>
      <c r="AY129" s="74"/>
    </row>
    <row r="130" spans="3:51" ht="30">
      <c r="C130" s="3" t="s">
        <v>5</v>
      </c>
      <c r="D130" s="3" t="s">
        <v>6</v>
      </c>
      <c r="E130" s="191" t="s">
        <v>195</v>
      </c>
      <c r="I130" s="53">
        <v>125</v>
      </c>
      <c r="J130" s="31">
        <f t="shared" si="66"/>
        <v>0</v>
      </c>
      <c r="K130" s="31">
        <f t="shared" si="67"/>
        <v>0</v>
      </c>
      <c r="L130" s="31">
        <f t="shared" si="68"/>
        <v>0</v>
      </c>
      <c r="M130" s="31">
        <f t="shared" si="69"/>
        <v>0</v>
      </c>
      <c r="N130" s="31">
        <f t="shared" si="46"/>
        <v>0</v>
      </c>
      <c r="O130" s="32">
        <f t="shared" si="47"/>
        <v>0</v>
      </c>
      <c r="P130" s="53">
        <v>125</v>
      </c>
      <c r="Q130" s="31">
        <f t="shared" si="61"/>
        <v>0</v>
      </c>
      <c r="R130" s="31">
        <f t="shared" si="70"/>
        <v>0</v>
      </c>
      <c r="S130" s="31">
        <f t="shared" si="71"/>
        <v>0</v>
      </c>
      <c r="T130" s="31">
        <f t="shared" si="48"/>
        <v>0</v>
      </c>
      <c r="U130" s="31">
        <f t="shared" si="62"/>
        <v>0</v>
      </c>
      <c r="V130" s="31">
        <f t="shared" si="49"/>
        <v>0</v>
      </c>
      <c r="W130" s="31">
        <v>0</v>
      </c>
      <c r="X130" s="31">
        <f t="shared" si="50"/>
        <v>0</v>
      </c>
      <c r="Y130" s="36">
        <f t="shared" si="51"/>
        <v>0</v>
      </c>
      <c r="AA130" s="69">
        <v>125</v>
      </c>
      <c r="AB130" s="31">
        <f t="shared" si="52"/>
        <v>0</v>
      </c>
      <c r="AC130" s="212">
        <f t="shared" si="53"/>
        <v>0</v>
      </c>
      <c r="AD130" s="99">
        <f t="shared" si="54"/>
        <v>0</v>
      </c>
      <c r="AE130" s="99">
        <f t="shared" si="55"/>
        <v>0</v>
      </c>
      <c r="AF130" s="197">
        <f t="shared" si="79"/>
        <v>0</v>
      </c>
      <c r="AG130" s="197">
        <f t="shared" si="80"/>
        <v>0</v>
      </c>
      <c r="AH130" s="197">
        <f t="shared" si="81"/>
        <v>0</v>
      </c>
      <c r="AI130" s="202">
        <f t="shared" si="76"/>
        <v>0</v>
      </c>
      <c r="AK130" s="69">
        <v>125</v>
      </c>
      <c r="AL130" s="31">
        <f t="shared" si="56"/>
        <v>0</v>
      </c>
      <c r="AM130" s="31">
        <f t="shared" si="57"/>
        <v>0</v>
      </c>
      <c r="AN130" s="31">
        <f t="shared" si="58"/>
        <v>0</v>
      </c>
      <c r="AO130" s="31">
        <f t="shared" si="59"/>
        <v>0</v>
      </c>
      <c r="AP130" s="31">
        <f t="shared" si="60"/>
        <v>0</v>
      </c>
      <c r="AQ130" s="197">
        <f t="shared" si="83"/>
        <v>0</v>
      </c>
      <c r="AR130" s="197">
        <f t="shared" si="83"/>
        <v>0</v>
      </c>
      <c r="AS130" s="197">
        <f t="shared" si="83"/>
        <v>0</v>
      </c>
      <c r="AT130" s="197">
        <f t="shared" si="82"/>
        <v>0</v>
      </c>
      <c r="AU130" s="31"/>
      <c r="AV130" s="31"/>
      <c r="AW130" s="31"/>
      <c r="AX130" s="31"/>
      <c r="AY130" s="74"/>
    </row>
    <row r="131" spans="3:51">
      <c r="C131" s="177" t="s">
        <v>7</v>
      </c>
      <c r="D131" s="4">
        <v>0.62</v>
      </c>
      <c r="E131" s="191" t="s">
        <v>196</v>
      </c>
      <c r="I131" s="53">
        <v>126</v>
      </c>
      <c r="J131" s="31">
        <f t="shared" si="66"/>
        <v>0</v>
      </c>
      <c r="K131" s="31">
        <f t="shared" si="67"/>
        <v>0</v>
      </c>
      <c r="L131" s="31">
        <f t="shared" si="68"/>
        <v>0</v>
      </c>
      <c r="M131" s="31">
        <f t="shared" si="69"/>
        <v>0</v>
      </c>
      <c r="N131" s="31">
        <f t="shared" si="46"/>
        <v>0</v>
      </c>
      <c r="O131" s="32">
        <f t="shared" si="47"/>
        <v>0</v>
      </c>
      <c r="P131" s="53">
        <v>126</v>
      </c>
      <c r="Q131" s="31">
        <f t="shared" si="61"/>
        <v>0</v>
      </c>
      <c r="R131" s="31">
        <f t="shared" si="70"/>
        <v>0</v>
      </c>
      <c r="S131" s="31">
        <f t="shared" si="71"/>
        <v>0</v>
      </c>
      <c r="T131" s="31">
        <f t="shared" si="48"/>
        <v>0</v>
      </c>
      <c r="U131" s="31">
        <f t="shared" si="62"/>
        <v>0</v>
      </c>
      <c r="V131" s="31">
        <f t="shared" si="49"/>
        <v>0</v>
      </c>
      <c r="W131" s="31">
        <v>0</v>
      </c>
      <c r="X131" s="31">
        <f t="shared" si="50"/>
        <v>0</v>
      </c>
      <c r="Y131" s="36">
        <f t="shared" si="51"/>
        <v>0</v>
      </c>
      <c r="AA131" s="69">
        <v>126</v>
      </c>
      <c r="AB131" s="31">
        <f t="shared" si="52"/>
        <v>0</v>
      </c>
      <c r="AC131" s="212">
        <f t="shared" si="53"/>
        <v>0</v>
      </c>
      <c r="AD131" s="99">
        <f t="shared" si="54"/>
        <v>0</v>
      </c>
      <c r="AE131" s="99">
        <f t="shared" si="55"/>
        <v>0</v>
      </c>
      <c r="AF131" s="197">
        <f t="shared" si="79"/>
        <v>0</v>
      </c>
      <c r="AG131" s="197">
        <f t="shared" si="80"/>
        <v>0</v>
      </c>
      <c r="AH131" s="197">
        <f t="shared" si="81"/>
        <v>0</v>
      </c>
      <c r="AI131" s="202">
        <f t="shared" si="76"/>
        <v>0</v>
      </c>
      <c r="AK131" s="69">
        <v>126</v>
      </c>
      <c r="AL131" s="31">
        <f t="shared" si="56"/>
        <v>0</v>
      </c>
      <c r="AM131" s="31">
        <f t="shared" si="57"/>
        <v>0</v>
      </c>
      <c r="AN131" s="31">
        <f t="shared" si="58"/>
        <v>0</v>
      </c>
      <c r="AO131" s="31">
        <f t="shared" si="59"/>
        <v>0</v>
      </c>
      <c r="AP131" s="31">
        <f t="shared" si="60"/>
        <v>0</v>
      </c>
      <c r="AQ131" s="197">
        <f t="shared" si="83"/>
        <v>0</v>
      </c>
      <c r="AR131" s="197">
        <f t="shared" si="83"/>
        <v>0</v>
      </c>
      <c r="AS131" s="197">
        <f t="shared" si="83"/>
        <v>0</v>
      </c>
      <c r="AT131" s="197">
        <f t="shared" si="82"/>
        <v>0</v>
      </c>
      <c r="AU131" s="31"/>
      <c r="AV131" s="31"/>
      <c r="AW131" s="31"/>
      <c r="AX131" s="31"/>
      <c r="AY131" s="74"/>
    </row>
    <row r="132" spans="3:51">
      <c r="C132" s="177" t="s">
        <v>4</v>
      </c>
      <c r="D132" s="4">
        <v>0.64</v>
      </c>
      <c r="E132" s="191" t="s">
        <v>196</v>
      </c>
      <c r="I132" s="53">
        <v>127</v>
      </c>
      <c r="J132" s="31">
        <f t="shared" si="66"/>
        <v>0</v>
      </c>
      <c r="K132" s="31">
        <f t="shared" si="67"/>
        <v>0</v>
      </c>
      <c r="L132" s="31">
        <f t="shared" si="68"/>
        <v>0</v>
      </c>
      <c r="M132" s="31">
        <f t="shared" si="69"/>
        <v>0</v>
      </c>
      <c r="N132" s="31">
        <f t="shared" si="46"/>
        <v>0</v>
      </c>
      <c r="O132" s="32">
        <f t="shared" si="47"/>
        <v>0</v>
      </c>
      <c r="P132" s="53">
        <v>127</v>
      </c>
      <c r="Q132" s="31">
        <f t="shared" si="61"/>
        <v>0</v>
      </c>
      <c r="R132" s="31">
        <f t="shared" si="70"/>
        <v>0</v>
      </c>
      <c r="S132" s="31">
        <f t="shared" si="71"/>
        <v>0</v>
      </c>
      <c r="T132" s="31">
        <f t="shared" si="48"/>
        <v>0</v>
      </c>
      <c r="U132" s="31">
        <f t="shared" si="62"/>
        <v>0</v>
      </c>
      <c r="V132" s="31">
        <f t="shared" si="49"/>
        <v>0</v>
      </c>
      <c r="W132" s="31">
        <v>0</v>
      </c>
      <c r="X132" s="31">
        <f t="shared" si="50"/>
        <v>0</v>
      </c>
      <c r="Y132" s="36">
        <f t="shared" si="51"/>
        <v>0</v>
      </c>
      <c r="AA132" s="69">
        <v>127</v>
      </c>
      <c r="AB132" s="31">
        <f t="shared" si="52"/>
        <v>0</v>
      </c>
      <c r="AC132" s="212">
        <f t="shared" si="53"/>
        <v>0</v>
      </c>
      <c r="AD132" s="99">
        <f t="shared" si="54"/>
        <v>0</v>
      </c>
      <c r="AE132" s="99">
        <f t="shared" si="55"/>
        <v>0</v>
      </c>
      <c r="AF132" s="197">
        <f t="shared" si="79"/>
        <v>0</v>
      </c>
      <c r="AG132" s="197">
        <f t="shared" si="80"/>
        <v>0</v>
      </c>
      <c r="AH132" s="197">
        <f t="shared" si="81"/>
        <v>0</v>
      </c>
      <c r="AI132" s="202">
        <f t="shared" si="76"/>
        <v>0</v>
      </c>
      <c r="AK132" s="69">
        <v>127</v>
      </c>
      <c r="AL132" s="31">
        <f t="shared" si="56"/>
        <v>0</v>
      </c>
      <c r="AM132" s="31">
        <f t="shared" si="57"/>
        <v>0</v>
      </c>
      <c r="AN132" s="31">
        <f t="shared" si="58"/>
        <v>0</v>
      </c>
      <c r="AO132" s="31">
        <f t="shared" si="59"/>
        <v>0</v>
      </c>
      <c r="AP132" s="31">
        <f t="shared" si="60"/>
        <v>0</v>
      </c>
      <c r="AQ132" s="197">
        <f t="shared" si="83"/>
        <v>0</v>
      </c>
      <c r="AR132" s="197">
        <f t="shared" si="83"/>
        <v>0</v>
      </c>
      <c r="AS132" s="197">
        <f t="shared" si="83"/>
        <v>0</v>
      </c>
      <c r="AT132" s="197">
        <f t="shared" si="82"/>
        <v>0</v>
      </c>
      <c r="AU132" s="31"/>
      <c r="AV132" s="31"/>
      <c r="AW132" s="31"/>
      <c r="AX132" s="31"/>
      <c r="AY132" s="74"/>
    </row>
    <row r="133" spans="3:51">
      <c r="C133" s="177" t="s">
        <v>8</v>
      </c>
      <c r="D133" s="4">
        <v>0.42</v>
      </c>
      <c r="E133" s="191" t="s">
        <v>196</v>
      </c>
      <c r="I133" s="53">
        <v>128</v>
      </c>
      <c r="J133" s="31">
        <f t="shared" si="66"/>
        <v>0</v>
      </c>
      <c r="K133" s="31">
        <f t="shared" si="67"/>
        <v>0</v>
      </c>
      <c r="L133" s="31">
        <f t="shared" si="68"/>
        <v>0</v>
      </c>
      <c r="M133" s="31">
        <f t="shared" si="69"/>
        <v>0</v>
      </c>
      <c r="N133" s="31">
        <f t="shared" ref="N133:N196" si="84">IF(P134&lt;=$F$18,0,)</f>
        <v>0</v>
      </c>
      <c r="O133" s="32">
        <f t="shared" ref="O133:O196" si="85">((J133+K133)*0.475+L133+M133+N133)*44/12</f>
        <v>0</v>
      </c>
      <c r="P133" s="53">
        <v>128</v>
      </c>
      <c r="Q133" s="31">
        <f t="shared" si="61"/>
        <v>0</v>
      </c>
      <c r="R133" s="31">
        <f t="shared" si="70"/>
        <v>0</v>
      </c>
      <c r="S133" s="31">
        <f t="shared" si="71"/>
        <v>0</v>
      </c>
      <c r="T133" s="31">
        <f t="shared" ref="T133:T196" si="86">IF(S133=0,0,EXP(-1.0587+0.8836*LN(S133)+0.284))</f>
        <v>0</v>
      </c>
      <c r="U133" s="31">
        <f t="shared" si="62"/>
        <v>0</v>
      </c>
      <c r="V133" s="31">
        <f t="shared" ref="V133:V196" si="87">IF(P133&lt;=$F$18,IF(P133&lt;=30,P133*($F$16-$F$6)/30,$F$16-$F$6),)</f>
        <v>0</v>
      </c>
      <c r="W133" s="31">
        <v>0</v>
      </c>
      <c r="X133" s="31">
        <f t="shared" ref="X133:X196" si="88">((S133+T133)*0.475+U133+V133+W133)*44/12</f>
        <v>0</v>
      </c>
      <c r="Y133" s="36">
        <f t="shared" ref="Y133:Y196" si="89">IF(P133&lt;=$F$18,X133-O133,)</f>
        <v>0</v>
      </c>
      <c r="AA133" s="69">
        <v>128</v>
      </c>
      <c r="AB133" s="31">
        <f t="shared" ref="AB133:AB196" si="90">IF(AA133&lt;=$F$18,IFERROR(VLOOKUP($AA133,$B$82:$G$96,2,FALSE),0),)</f>
        <v>0</v>
      </c>
      <c r="AC133" s="212">
        <f t="shared" ref="AC133:AC196" si="91">IF(AA133&lt;=$F$18,IFERROR(VLOOKUP($AA133,$B$82:$G$96,3,FALSE),0),)*50%</f>
        <v>0</v>
      </c>
      <c r="AD133" s="99">
        <f t="shared" ref="AD133:AD196" si="92">IF(AA133&lt;=$F$18,IFERROR(VLOOKUP($AA133,$B$82:$G$96,4,FALSE),0),)</f>
        <v>0</v>
      </c>
      <c r="AE133" s="99">
        <f t="shared" ref="AE133:AE196" si="93">IF(AA133&lt;=$F$18,IFERROR(VLOOKUP($AA133,$B$82:$G$96,5,FALSE),0),)</f>
        <v>0</v>
      </c>
      <c r="AF133" s="197">
        <f t="shared" si="79"/>
        <v>0</v>
      </c>
      <c r="AG133" s="197">
        <f t="shared" si="80"/>
        <v>0</v>
      </c>
      <c r="AH133" s="197">
        <f t="shared" si="81"/>
        <v>0</v>
      </c>
      <c r="AI133" s="202">
        <f t="shared" si="76"/>
        <v>0</v>
      </c>
      <c r="AK133" s="69">
        <v>128</v>
      </c>
      <c r="AL133" s="31">
        <f t="shared" ref="AL133:AL196" si="94">IF(AK133&lt;=$F$18,IFERROR(VLOOKUP($AA133,$B$82:$G$96,2,FALSE),0),)</f>
        <v>0</v>
      </c>
      <c r="AM133" s="31">
        <f t="shared" ref="AM133:AM196" si="95">IF(AK133&lt;=$F$18,IFERROR(VLOOKUP($AA133,$B$82:$G$96,3,FALSE),0),)</f>
        <v>0</v>
      </c>
      <c r="AN133" s="31">
        <f t="shared" ref="AN133:AN196" si="96">IF(AK133&lt;=$F$18,IFERROR(VLOOKUP($AA133,$B$82:$G$96,4,FALSE),0),)</f>
        <v>0</v>
      </c>
      <c r="AO133" s="31">
        <f t="shared" ref="AO133:AO196" si="97">IF(AK133&lt;=$F$18,IFERROR(VLOOKUP($AA133,$B$82:$G$96,5,FALSE),0),)</f>
        <v>0</v>
      </c>
      <c r="AP133" s="31">
        <f t="shared" ref="AP133:AP196" si="98">IF(AK133&lt;=$F$18,IFERROR(VLOOKUP($AA133,$B$82:$G$96,6,FALSE),0),)</f>
        <v>0</v>
      </c>
      <c r="AQ133" s="197">
        <f t="shared" si="83"/>
        <v>0</v>
      </c>
      <c r="AR133" s="197">
        <f t="shared" si="83"/>
        <v>0</v>
      </c>
      <c r="AS133" s="197">
        <f t="shared" si="83"/>
        <v>0</v>
      </c>
      <c r="AT133" s="197">
        <f t="shared" si="82"/>
        <v>0</v>
      </c>
      <c r="AU133" s="31"/>
      <c r="AV133" s="31"/>
      <c r="AW133" s="31"/>
      <c r="AX133" s="31"/>
      <c r="AY133" s="74"/>
    </row>
    <row r="134" spans="3:51">
      <c r="C134" s="177" t="s">
        <v>9</v>
      </c>
      <c r="D134" s="4">
        <v>0.42</v>
      </c>
      <c r="E134" s="191" t="s">
        <v>196</v>
      </c>
      <c r="I134" s="53">
        <v>129</v>
      </c>
      <c r="J134" s="31">
        <f t="shared" si="66"/>
        <v>0</v>
      </c>
      <c r="K134" s="31">
        <f t="shared" si="67"/>
        <v>0</v>
      </c>
      <c r="L134" s="31">
        <f t="shared" si="68"/>
        <v>0</v>
      </c>
      <c r="M134" s="31">
        <f t="shared" si="69"/>
        <v>0</v>
      </c>
      <c r="N134" s="31">
        <f t="shared" si="84"/>
        <v>0</v>
      </c>
      <c r="O134" s="32">
        <f t="shared" si="85"/>
        <v>0</v>
      </c>
      <c r="P134" s="53">
        <v>129</v>
      </c>
      <c r="Q134" s="31">
        <f t="shared" ref="Q134:Q197" si="99">IF(P134&lt;=$F$18,LOOKUP(P134-1,$B$25:$B$78,$G$25:$G$78),)</f>
        <v>0</v>
      </c>
      <c r="R134" s="31">
        <f t="shared" si="70"/>
        <v>0</v>
      </c>
      <c r="S134" s="31">
        <f t="shared" si="71"/>
        <v>0</v>
      </c>
      <c r="T134" s="31">
        <f t="shared" si="86"/>
        <v>0</v>
      </c>
      <c r="U134" s="31">
        <f t="shared" ref="U134:U197" si="100">IF(P134&lt;=$F$18,$F$5+($F$15-$F$5)*(1-EXP(-0.0175*P134)),)</f>
        <v>0</v>
      </c>
      <c r="V134" s="31">
        <f t="shared" si="87"/>
        <v>0</v>
      </c>
      <c r="W134" s="31">
        <v>0</v>
      </c>
      <c r="X134" s="31">
        <f t="shared" si="88"/>
        <v>0</v>
      </c>
      <c r="Y134" s="36">
        <f t="shared" si="89"/>
        <v>0</v>
      </c>
      <c r="AA134" s="69">
        <v>129</v>
      </c>
      <c r="AB134" s="31">
        <f t="shared" si="90"/>
        <v>0</v>
      </c>
      <c r="AC134" s="212">
        <f t="shared" si="91"/>
        <v>0</v>
      </c>
      <c r="AD134" s="99">
        <f t="shared" si="92"/>
        <v>0</v>
      </c>
      <c r="AE134" s="99">
        <f t="shared" si="93"/>
        <v>0</v>
      </c>
      <c r="AF134" s="197">
        <f t="shared" ref="AF134:AF165" si="101">IF(OR(AA134&lt;=$F$18,AA134&lt;=30),EXP(-LN(2)/$D$105)*AF133+((1-EXP(-LN(2)/$D$105))/(LN(2)/$D$105))*$AB134*AC134*0.475*$F$19*44/12,)</f>
        <v>0</v>
      </c>
      <c r="AG134" s="197">
        <f t="shared" ref="AG134:AG165" si="102">IF(OR(AA134&lt;=$F$18,AA134&lt;=30),EXP(-LN(2)/$D$107)*AG133+((1-EXP(-LN(2)/$D$107))/(LN(2)/$D$107))*$AB134*AD134*0.475*$F$19*44/12,)</f>
        <v>0</v>
      </c>
      <c r="AH134" s="197">
        <f t="shared" ref="AH134:AH165" si="103">IF(OR(AA134&lt;=$F$18,AA134&lt;=30),EXP(-LN(2)/$D$106)*AH133+((1-EXP(-LN(2)/$D$106))/(LN(2)/$D$106))*$AB134*AE134*0.475*$F$19*44/12,)</f>
        <v>0</v>
      </c>
      <c r="AI134" s="202">
        <f t="shared" si="76"/>
        <v>0</v>
      </c>
      <c r="AK134" s="69">
        <v>129</v>
      </c>
      <c r="AL134" s="31">
        <f t="shared" si="94"/>
        <v>0</v>
      </c>
      <c r="AM134" s="31">
        <f t="shared" si="95"/>
        <v>0</v>
      </c>
      <c r="AN134" s="31">
        <f t="shared" si="96"/>
        <v>0</v>
      </c>
      <c r="AO134" s="31">
        <f t="shared" si="97"/>
        <v>0</v>
      </c>
      <c r="AP134" s="31">
        <f t="shared" si="98"/>
        <v>0</v>
      </c>
      <c r="AQ134" s="197">
        <f t="shared" si="83"/>
        <v>0</v>
      </c>
      <c r="AR134" s="197">
        <f t="shared" si="83"/>
        <v>0</v>
      </c>
      <c r="AS134" s="197">
        <f t="shared" si="83"/>
        <v>0</v>
      </c>
      <c r="AT134" s="197">
        <f t="shared" si="82"/>
        <v>0</v>
      </c>
      <c r="AU134" s="31"/>
      <c r="AV134" s="31"/>
      <c r="AW134" s="31"/>
      <c r="AX134" s="31"/>
      <c r="AY134" s="74"/>
    </row>
    <row r="135" spans="3:51">
      <c r="C135" s="177" t="s">
        <v>10</v>
      </c>
      <c r="D135" s="4">
        <v>0.52</v>
      </c>
      <c r="E135" s="191" t="s">
        <v>196</v>
      </c>
      <c r="I135" s="53">
        <v>130</v>
      </c>
      <c r="J135" s="31">
        <f t="shared" ref="J135:J198" si="104">IF($I135&lt;=$F$10,$F$11*$F$13+J134,)</f>
        <v>0</v>
      </c>
      <c r="K135" s="31">
        <f t="shared" ref="K135:K198" si="105">IF(J135=0,0,EXP(-1.0587+0.8836*LN(J135)+0.284))</f>
        <v>0</v>
      </c>
      <c r="L135" s="31">
        <f t="shared" ref="L135:L198" si="106">IF(I135&lt;=$F$10,$F$5+($F$8-$F$5)*(1-EXP(-0.0175*I135)),)</f>
        <v>0</v>
      </c>
      <c r="M135" s="31">
        <f t="shared" ref="M135:M198" si="107">IF(I135&lt;=$F$10,IF(I135&lt;=30,I135*($F$9-$F$6)/30,$F$9-$F$6),)</f>
        <v>0</v>
      </c>
      <c r="N135" s="31">
        <f t="shared" si="84"/>
        <v>0</v>
      </c>
      <c r="O135" s="32">
        <f t="shared" si="85"/>
        <v>0</v>
      </c>
      <c r="P135" s="53">
        <v>130</v>
      </c>
      <c r="Q135" s="31">
        <f t="shared" si="99"/>
        <v>0</v>
      </c>
      <c r="R135" s="31">
        <f t="shared" ref="R135:R198" si="108">IF(P135&lt;=$F$18,Q135+R134,)</f>
        <v>0</v>
      </c>
      <c r="S135" s="31">
        <f t="shared" ref="S135:S198" si="109">$F$19*R135</f>
        <v>0</v>
      </c>
      <c r="T135" s="31">
        <f t="shared" si="86"/>
        <v>0</v>
      </c>
      <c r="U135" s="31">
        <f t="shared" si="100"/>
        <v>0</v>
      </c>
      <c r="V135" s="31">
        <f t="shared" si="87"/>
        <v>0</v>
      </c>
      <c r="W135" s="31">
        <v>0</v>
      </c>
      <c r="X135" s="31">
        <f t="shared" si="88"/>
        <v>0</v>
      </c>
      <c r="Y135" s="36">
        <f t="shared" si="89"/>
        <v>0</v>
      </c>
      <c r="AA135" s="69">
        <v>130</v>
      </c>
      <c r="AB135" s="31">
        <f t="shared" si="90"/>
        <v>0</v>
      </c>
      <c r="AC135" s="212">
        <f t="shared" si="91"/>
        <v>0</v>
      </c>
      <c r="AD135" s="99">
        <f t="shared" si="92"/>
        <v>0</v>
      </c>
      <c r="AE135" s="99">
        <f t="shared" si="93"/>
        <v>0</v>
      </c>
      <c r="AF135" s="197">
        <f t="shared" si="101"/>
        <v>0</v>
      </c>
      <c r="AG135" s="197">
        <f t="shared" si="102"/>
        <v>0</v>
      </c>
      <c r="AH135" s="197">
        <f t="shared" si="103"/>
        <v>0</v>
      </c>
      <c r="AI135" s="202">
        <f t="shared" si="76"/>
        <v>0</v>
      </c>
      <c r="AK135" s="69">
        <v>130</v>
      </c>
      <c r="AL135" s="31">
        <f t="shared" si="94"/>
        <v>0</v>
      </c>
      <c r="AM135" s="31">
        <f t="shared" si="95"/>
        <v>0</v>
      </c>
      <c r="AN135" s="31">
        <f t="shared" si="96"/>
        <v>0</v>
      </c>
      <c r="AO135" s="31">
        <f t="shared" si="97"/>
        <v>0</v>
      </c>
      <c r="AP135" s="31">
        <f t="shared" si="98"/>
        <v>0</v>
      </c>
      <c r="AQ135" s="197">
        <f t="shared" si="83"/>
        <v>0</v>
      </c>
      <c r="AR135" s="197">
        <f t="shared" si="83"/>
        <v>0</v>
      </c>
      <c r="AS135" s="197">
        <f t="shared" si="83"/>
        <v>0</v>
      </c>
      <c r="AT135" s="197">
        <f t="shared" si="82"/>
        <v>0</v>
      </c>
      <c r="AU135" s="31"/>
      <c r="AV135" s="31"/>
      <c r="AW135" s="31"/>
      <c r="AX135" s="31"/>
      <c r="AY135" s="74"/>
    </row>
    <row r="136" spans="3:51">
      <c r="C136" s="177" t="s">
        <v>11</v>
      </c>
      <c r="D136" s="4">
        <v>0.36</v>
      </c>
      <c r="E136" s="191" t="s">
        <v>197</v>
      </c>
      <c r="I136" s="53">
        <v>131</v>
      </c>
      <c r="J136" s="31">
        <f t="shared" si="104"/>
        <v>0</v>
      </c>
      <c r="K136" s="31">
        <f t="shared" si="105"/>
        <v>0</v>
      </c>
      <c r="L136" s="31">
        <f t="shared" si="106"/>
        <v>0</v>
      </c>
      <c r="M136" s="31">
        <f t="shared" si="107"/>
        <v>0</v>
      </c>
      <c r="N136" s="31">
        <f t="shared" si="84"/>
        <v>0</v>
      </c>
      <c r="O136" s="32">
        <f t="shared" si="85"/>
        <v>0</v>
      </c>
      <c r="P136" s="53">
        <v>131</v>
      </c>
      <c r="Q136" s="31">
        <f t="shared" si="99"/>
        <v>0</v>
      </c>
      <c r="R136" s="31">
        <f t="shared" si="108"/>
        <v>0</v>
      </c>
      <c r="S136" s="31">
        <f t="shared" si="109"/>
        <v>0</v>
      </c>
      <c r="T136" s="31">
        <f t="shared" si="86"/>
        <v>0</v>
      </c>
      <c r="U136" s="31">
        <f t="shared" si="100"/>
        <v>0</v>
      </c>
      <c r="V136" s="31">
        <f t="shared" si="87"/>
        <v>0</v>
      </c>
      <c r="W136" s="31">
        <v>0</v>
      </c>
      <c r="X136" s="31">
        <f t="shared" si="88"/>
        <v>0</v>
      </c>
      <c r="Y136" s="36">
        <f t="shared" si="89"/>
        <v>0</v>
      </c>
      <c r="AA136" s="69">
        <v>131</v>
      </c>
      <c r="AB136" s="31">
        <f t="shared" si="90"/>
        <v>0</v>
      </c>
      <c r="AC136" s="212">
        <f t="shared" si="91"/>
        <v>0</v>
      </c>
      <c r="AD136" s="99">
        <f t="shared" si="92"/>
        <v>0</v>
      </c>
      <c r="AE136" s="99">
        <f t="shared" si="93"/>
        <v>0</v>
      </c>
      <c r="AF136" s="197">
        <f t="shared" si="101"/>
        <v>0</v>
      </c>
      <c r="AG136" s="197">
        <f t="shared" si="102"/>
        <v>0</v>
      </c>
      <c r="AH136" s="197">
        <f t="shared" si="103"/>
        <v>0</v>
      </c>
      <c r="AI136" s="202">
        <f t="shared" si="76"/>
        <v>0</v>
      </c>
      <c r="AK136" s="69">
        <v>131</v>
      </c>
      <c r="AL136" s="31">
        <f t="shared" si="94"/>
        <v>0</v>
      </c>
      <c r="AM136" s="31">
        <f t="shared" si="95"/>
        <v>0</v>
      </c>
      <c r="AN136" s="31">
        <f t="shared" si="96"/>
        <v>0</v>
      </c>
      <c r="AO136" s="31">
        <f t="shared" si="97"/>
        <v>0</v>
      </c>
      <c r="AP136" s="31">
        <f t="shared" si="98"/>
        <v>0</v>
      </c>
      <c r="AQ136" s="197">
        <f t="shared" si="83"/>
        <v>0</v>
      </c>
      <c r="AR136" s="197">
        <f t="shared" si="83"/>
        <v>0</v>
      </c>
      <c r="AS136" s="197">
        <f t="shared" si="83"/>
        <v>0</v>
      </c>
      <c r="AT136" s="197">
        <f t="shared" si="82"/>
        <v>0</v>
      </c>
      <c r="AU136" s="31"/>
      <c r="AV136" s="31"/>
      <c r="AW136" s="31"/>
      <c r="AX136" s="31"/>
      <c r="AY136" s="74"/>
    </row>
    <row r="137" spans="3:51">
      <c r="C137" s="177" t="s">
        <v>12</v>
      </c>
      <c r="D137" s="4">
        <v>0.61</v>
      </c>
      <c r="E137" s="191" t="s">
        <v>196</v>
      </c>
      <c r="I137" s="53">
        <v>132</v>
      </c>
      <c r="J137" s="31">
        <f t="shared" si="104"/>
        <v>0</v>
      </c>
      <c r="K137" s="31">
        <f t="shared" si="105"/>
        <v>0</v>
      </c>
      <c r="L137" s="31">
        <f t="shared" si="106"/>
        <v>0</v>
      </c>
      <c r="M137" s="31">
        <f t="shared" si="107"/>
        <v>0</v>
      </c>
      <c r="N137" s="31">
        <f t="shared" si="84"/>
        <v>0</v>
      </c>
      <c r="O137" s="32">
        <f t="shared" si="85"/>
        <v>0</v>
      </c>
      <c r="P137" s="53">
        <v>132</v>
      </c>
      <c r="Q137" s="31">
        <f t="shared" si="99"/>
        <v>0</v>
      </c>
      <c r="R137" s="31">
        <f t="shared" si="108"/>
        <v>0</v>
      </c>
      <c r="S137" s="31">
        <f t="shared" si="109"/>
        <v>0</v>
      </c>
      <c r="T137" s="31">
        <f t="shared" si="86"/>
        <v>0</v>
      </c>
      <c r="U137" s="31">
        <f t="shared" si="100"/>
        <v>0</v>
      </c>
      <c r="V137" s="31">
        <f t="shared" si="87"/>
        <v>0</v>
      </c>
      <c r="W137" s="31">
        <v>0</v>
      </c>
      <c r="X137" s="31">
        <f t="shared" si="88"/>
        <v>0</v>
      </c>
      <c r="Y137" s="36">
        <f t="shared" si="89"/>
        <v>0</v>
      </c>
      <c r="AA137" s="69">
        <v>132</v>
      </c>
      <c r="AB137" s="31">
        <f t="shared" si="90"/>
        <v>0</v>
      </c>
      <c r="AC137" s="212">
        <f t="shared" si="91"/>
        <v>0</v>
      </c>
      <c r="AD137" s="99">
        <f t="shared" si="92"/>
        <v>0</v>
      </c>
      <c r="AE137" s="99">
        <f t="shared" si="93"/>
        <v>0</v>
      </c>
      <c r="AF137" s="197">
        <f t="shared" si="101"/>
        <v>0</v>
      </c>
      <c r="AG137" s="197">
        <f t="shared" si="102"/>
        <v>0</v>
      </c>
      <c r="AH137" s="197">
        <f t="shared" si="103"/>
        <v>0</v>
      </c>
      <c r="AI137" s="202">
        <f t="shared" si="76"/>
        <v>0</v>
      </c>
      <c r="AK137" s="69">
        <v>132</v>
      </c>
      <c r="AL137" s="31">
        <f t="shared" si="94"/>
        <v>0</v>
      </c>
      <c r="AM137" s="31">
        <f t="shared" si="95"/>
        <v>0</v>
      </c>
      <c r="AN137" s="31">
        <f t="shared" si="96"/>
        <v>0</v>
      </c>
      <c r="AO137" s="31">
        <f t="shared" si="97"/>
        <v>0</v>
      </c>
      <c r="AP137" s="31">
        <f t="shared" si="98"/>
        <v>0</v>
      </c>
      <c r="AQ137" s="197">
        <f t="shared" si="83"/>
        <v>0</v>
      </c>
      <c r="AR137" s="197">
        <f t="shared" si="83"/>
        <v>0</v>
      </c>
      <c r="AS137" s="197">
        <f t="shared" si="83"/>
        <v>0</v>
      </c>
      <c r="AT137" s="197">
        <f t="shared" si="82"/>
        <v>0</v>
      </c>
      <c r="AU137" s="31"/>
      <c r="AV137" s="31"/>
      <c r="AW137" s="31"/>
      <c r="AX137" s="31"/>
      <c r="AY137" s="74"/>
    </row>
    <row r="138" spans="3:51">
      <c r="C138" s="177" t="s">
        <v>13</v>
      </c>
      <c r="D138" s="4">
        <v>0.66</v>
      </c>
      <c r="E138" s="191" t="s">
        <v>196</v>
      </c>
      <c r="I138" s="53">
        <v>133</v>
      </c>
      <c r="J138" s="31">
        <f t="shared" si="104"/>
        <v>0</v>
      </c>
      <c r="K138" s="31">
        <f t="shared" si="105"/>
        <v>0</v>
      </c>
      <c r="L138" s="31">
        <f t="shared" si="106"/>
        <v>0</v>
      </c>
      <c r="M138" s="31">
        <f t="shared" si="107"/>
        <v>0</v>
      </c>
      <c r="N138" s="31">
        <f t="shared" si="84"/>
        <v>0</v>
      </c>
      <c r="O138" s="32">
        <f t="shared" si="85"/>
        <v>0</v>
      </c>
      <c r="P138" s="53">
        <v>133</v>
      </c>
      <c r="Q138" s="31">
        <f t="shared" si="99"/>
        <v>0</v>
      </c>
      <c r="R138" s="31">
        <f t="shared" si="108"/>
        <v>0</v>
      </c>
      <c r="S138" s="31">
        <f t="shared" si="109"/>
        <v>0</v>
      </c>
      <c r="T138" s="31">
        <f t="shared" si="86"/>
        <v>0</v>
      </c>
      <c r="U138" s="31">
        <f t="shared" si="100"/>
        <v>0</v>
      </c>
      <c r="V138" s="31">
        <f t="shared" si="87"/>
        <v>0</v>
      </c>
      <c r="W138" s="31">
        <v>0</v>
      </c>
      <c r="X138" s="31">
        <f t="shared" si="88"/>
        <v>0</v>
      </c>
      <c r="Y138" s="36">
        <f t="shared" si="89"/>
        <v>0</v>
      </c>
      <c r="AA138" s="69">
        <v>133</v>
      </c>
      <c r="AB138" s="31">
        <f t="shared" si="90"/>
        <v>0</v>
      </c>
      <c r="AC138" s="212">
        <f t="shared" si="91"/>
        <v>0</v>
      </c>
      <c r="AD138" s="99">
        <f t="shared" si="92"/>
        <v>0</v>
      </c>
      <c r="AE138" s="99">
        <f t="shared" si="93"/>
        <v>0</v>
      </c>
      <c r="AF138" s="197">
        <f t="shared" si="101"/>
        <v>0</v>
      </c>
      <c r="AG138" s="197">
        <f t="shared" si="102"/>
        <v>0</v>
      </c>
      <c r="AH138" s="197">
        <f t="shared" si="103"/>
        <v>0</v>
      </c>
      <c r="AI138" s="202">
        <f t="shared" si="76"/>
        <v>0</v>
      </c>
      <c r="AK138" s="69">
        <v>133</v>
      </c>
      <c r="AL138" s="31">
        <f t="shared" si="94"/>
        <v>0</v>
      </c>
      <c r="AM138" s="31">
        <f t="shared" si="95"/>
        <v>0</v>
      </c>
      <c r="AN138" s="31">
        <f t="shared" si="96"/>
        <v>0</v>
      </c>
      <c r="AO138" s="31">
        <f t="shared" si="97"/>
        <v>0</v>
      </c>
      <c r="AP138" s="31">
        <f t="shared" si="98"/>
        <v>0</v>
      </c>
      <c r="AQ138" s="197">
        <f t="shared" si="83"/>
        <v>0</v>
      </c>
      <c r="AR138" s="197">
        <f t="shared" si="83"/>
        <v>0</v>
      </c>
      <c r="AS138" s="197">
        <f t="shared" si="83"/>
        <v>0</v>
      </c>
      <c r="AT138" s="197">
        <f t="shared" si="82"/>
        <v>0</v>
      </c>
      <c r="AU138" s="31"/>
      <c r="AV138" s="31"/>
      <c r="AW138" s="31"/>
      <c r="AX138" s="31"/>
      <c r="AY138" s="74"/>
    </row>
    <row r="139" spans="3:51">
      <c r="C139" s="178" t="s">
        <v>14</v>
      </c>
      <c r="D139" s="136">
        <v>0.47</v>
      </c>
      <c r="E139" s="191" t="s">
        <v>196</v>
      </c>
      <c r="I139" s="53">
        <v>134</v>
      </c>
      <c r="J139" s="31">
        <f t="shared" si="104"/>
        <v>0</v>
      </c>
      <c r="K139" s="31">
        <f t="shared" si="105"/>
        <v>0</v>
      </c>
      <c r="L139" s="31">
        <f t="shared" si="106"/>
        <v>0</v>
      </c>
      <c r="M139" s="31">
        <f t="shared" si="107"/>
        <v>0</v>
      </c>
      <c r="N139" s="31">
        <f t="shared" si="84"/>
        <v>0</v>
      </c>
      <c r="O139" s="32">
        <f t="shared" si="85"/>
        <v>0</v>
      </c>
      <c r="P139" s="53">
        <v>134</v>
      </c>
      <c r="Q139" s="31">
        <f t="shared" si="99"/>
        <v>0</v>
      </c>
      <c r="R139" s="31">
        <f t="shared" si="108"/>
        <v>0</v>
      </c>
      <c r="S139" s="31">
        <f t="shared" si="109"/>
        <v>0</v>
      </c>
      <c r="T139" s="31">
        <f t="shared" si="86"/>
        <v>0</v>
      </c>
      <c r="U139" s="31">
        <f t="shared" si="100"/>
        <v>0</v>
      </c>
      <c r="V139" s="31">
        <f t="shared" si="87"/>
        <v>0</v>
      </c>
      <c r="W139" s="31">
        <v>0</v>
      </c>
      <c r="X139" s="31">
        <f t="shared" si="88"/>
        <v>0</v>
      </c>
      <c r="Y139" s="36">
        <f t="shared" si="89"/>
        <v>0</v>
      </c>
      <c r="AA139" s="69">
        <v>134</v>
      </c>
      <c r="AB139" s="31">
        <f t="shared" si="90"/>
        <v>0</v>
      </c>
      <c r="AC139" s="212">
        <f t="shared" si="91"/>
        <v>0</v>
      </c>
      <c r="AD139" s="99">
        <f t="shared" si="92"/>
        <v>0</v>
      </c>
      <c r="AE139" s="99">
        <f t="shared" si="93"/>
        <v>0</v>
      </c>
      <c r="AF139" s="197">
        <f t="shared" si="101"/>
        <v>0</v>
      </c>
      <c r="AG139" s="197">
        <f t="shared" si="102"/>
        <v>0</v>
      </c>
      <c r="AH139" s="197">
        <f t="shared" si="103"/>
        <v>0</v>
      </c>
      <c r="AI139" s="202">
        <f t="shared" si="76"/>
        <v>0</v>
      </c>
      <c r="AK139" s="69">
        <v>134</v>
      </c>
      <c r="AL139" s="31">
        <f t="shared" si="94"/>
        <v>0</v>
      </c>
      <c r="AM139" s="31">
        <f t="shared" si="95"/>
        <v>0</v>
      </c>
      <c r="AN139" s="31">
        <f t="shared" si="96"/>
        <v>0</v>
      </c>
      <c r="AO139" s="31">
        <f t="shared" si="97"/>
        <v>0</v>
      </c>
      <c r="AP139" s="31">
        <f t="shared" si="98"/>
        <v>0</v>
      </c>
      <c r="AQ139" s="197">
        <f t="shared" si="83"/>
        <v>0</v>
      </c>
      <c r="AR139" s="197">
        <f t="shared" si="83"/>
        <v>0</v>
      </c>
      <c r="AS139" s="197">
        <f t="shared" si="83"/>
        <v>0</v>
      </c>
      <c r="AT139" s="197">
        <f t="shared" si="82"/>
        <v>0</v>
      </c>
      <c r="AU139" s="31"/>
      <c r="AV139" s="31"/>
      <c r="AW139" s="31"/>
      <c r="AX139" s="31"/>
      <c r="AY139" s="74"/>
    </row>
    <row r="140" spans="3:51">
      <c r="C140" s="177" t="s">
        <v>15</v>
      </c>
      <c r="D140" s="4">
        <v>0.67</v>
      </c>
      <c r="E140" s="191" t="s">
        <v>196</v>
      </c>
      <c r="I140" s="53">
        <v>135</v>
      </c>
      <c r="J140" s="31">
        <f t="shared" si="104"/>
        <v>0</v>
      </c>
      <c r="K140" s="31">
        <f t="shared" si="105"/>
        <v>0</v>
      </c>
      <c r="L140" s="31">
        <f t="shared" si="106"/>
        <v>0</v>
      </c>
      <c r="M140" s="31">
        <f t="shared" si="107"/>
        <v>0</v>
      </c>
      <c r="N140" s="31">
        <f t="shared" si="84"/>
        <v>0</v>
      </c>
      <c r="O140" s="32">
        <f t="shared" si="85"/>
        <v>0</v>
      </c>
      <c r="P140" s="53">
        <v>135</v>
      </c>
      <c r="Q140" s="31">
        <f t="shared" si="99"/>
        <v>0</v>
      </c>
      <c r="R140" s="31">
        <f t="shared" si="108"/>
        <v>0</v>
      </c>
      <c r="S140" s="31">
        <f t="shared" si="109"/>
        <v>0</v>
      </c>
      <c r="T140" s="31">
        <f t="shared" si="86"/>
        <v>0</v>
      </c>
      <c r="U140" s="31">
        <f t="shared" si="100"/>
        <v>0</v>
      </c>
      <c r="V140" s="31">
        <f t="shared" si="87"/>
        <v>0</v>
      </c>
      <c r="W140" s="31">
        <v>0</v>
      </c>
      <c r="X140" s="31">
        <f t="shared" si="88"/>
        <v>0</v>
      </c>
      <c r="Y140" s="36">
        <f t="shared" si="89"/>
        <v>0</v>
      </c>
      <c r="AA140" s="69">
        <v>135</v>
      </c>
      <c r="AB140" s="31">
        <f t="shared" si="90"/>
        <v>0</v>
      </c>
      <c r="AC140" s="212">
        <f t="shared" si="91"/>
        <v>0</v>
      </c>
      <c r="AD140" s="99">
        <f t="shared" si="92"/>
        <v>0</v>
      </c>
      <c r="AE140" s="99">
        <f t="shared" si="93"/>
        <v>0</v>
      </c>
      <c r="AF140" s="197">
        <f t="shared" si="101"/>
        <v>0</v>
      </c>
      <c r="AG140" s="197">
        <f t="shared" si="102"/>
        <v>0</v>
      </c>
      <c r="AH140" s="197">
        <f t="shared" si="103"/>
        <v>0</v>
      </c>
      <c r="AI140" s="202">
        <f t="shared" si="76"/>
        <v>0</v>
      </c>
      <c r="AK140" s="69">
        <v>135</v>
      </c>
      <c r="AL140" s="31">
        <f t="shared" si="94"/>
        <v>0</v>
      </c>
      <c r="AM140" s="31">
        <f t="shared" si="95"/>
        <v>0</v>
      </c>
      <c r="AN140" s="31">
        <f t="shared" si="96"/>
        <v>0</v>
      </c>
      <c r="AO140" s="31">
        <f t="shared" si="97"/>
        <v>0</v>
      </c>
      <c r="AP140" s="31">
        <f t="shared" si="98"/>
        <v>0</v>
      </c>
      <c r="AQ140" s="197">
        <f t="shared" si="83"/>
        <v>0</v>
      </c>
      <c r="AR140" s="197">
        <f t="shared" si="83"/>
        <v>0</v>
      </c>
      <c r="AS140" s="197">
        <f t="shared" si="83"/>
        <v>0</v>
      </c>
      <c r="AT140" s="197">
        <f t="shared" si="82"/>
        <v>0</v>
      </c>
      <c r="AU140" s="31"/>
      <c r="AV140" s="31"/>
      <c r="AW140" s="31"/>
      <c r="AX140" s="31"/>
      <c r="AY140" s="74"/>
    </row>
    <row r="141" spans="3:51">
      <c r="C141" s="177" t="s">
        <v>16</v>
      </c>
      <c r="D141" s="4">
        <v>0.7</v>
      </c>
      <c r="E141" s="191" t="s">
        <v>196</v>
      </c>
      <c r="I141" s="53">
        <v>136</v>
      </c>
      <c r="J141" s="31">
        <f t="shared" si="104"/>
        <v>0</v>
      </c>
      <c r="K141" s="31">
        <f t="shared" si="105"/>
        <v>0</v>
      </c>
      <c r="L141" s="31">
        <f t="shared" si="106"/>
        <v>0</v>
      </c>
      <c r="M141" s="31">
        <f t="shared" si="107"/>
        <v>0</v>
      </c>
      <c r="N141" s="31">
        <f t="shared" si="84"/>
        <v>0</v>
      </c>
      <c r="O141" s="32">
        <f t="shared" si="85"/>
        <v>0</v>
      </c>
      <c r="P141" s="53">
        <v>136</v>
      </c>
      <c r="Q141" s="31">
        <f t="shared" si="99"/>
        <v>0</v>
      </c>
      <c r="R141" s="31">
        <f t="shared" si="108"/>
        <v>0</v>
      </c>
      <c r="S141" s="31">
        <f t="shared" si="109"/>
        <v>0</v>
      </c>
      <c r="T141" s="31">
        <f t="shared" si="86"/>
        <v>0</v>
      </c>
      <c r="U141" s="31">
        <f t="shared" si="100"/>
        <v>0</v>
      </c>
      <c r="V141" s="31">
        <f t="shared" si="87"/>
        <v>0</v>
      </c>
      <c r="W141" s="31">
        <v>0</v>
      </c>
      <c r="X141" s="31">
        <f t="shared" si="88"/>
        <v>0</v>
      </c>
      <c r="Y141" s="36">
        <f t="shared" si="89"/>
        <v>0</v>
      </c>
      <c r="AA141" s="69">
        <v>136</v>
      </c>
      <c r="AB141" s="31">
        <f t="shared" si="90"/>
        <v>0</v>
      </c>
      <c r="AC141" s="212">
        <f t="shared" si="91"/>
        <v>0</v>
      </c>
      <c r="AD141" s="99">
        <f t="shared" si="92"/>
        <v>0</v>
      </c>
      <c r="AE141" s="99">
        <f t="shared" si="93"/>
        <v>0</v>
      </c>
      <c r="AF141" s="197">
        <f t="shared" si="101"/>
        <v>0</v>
      </c>
      <c r="AG141" s="197">
        <f t="shared" si="102"/>
        <v>0</v>
      </c>
      <c r="AH141" s="197">
        <f t="shared" si="103"/>
        <v>0</v>
      </c>
      <c r="AI141" s="202">
        <f t="shared" si="76"/>
        <v>0</v>
      </c>
      <c r="AK141" s="69">
        <v>136</v>
      </c>
      <c r="AL141" s="31">
        <f t="shared" si="94"/>
        <v>0</v>
      </c>
      <c r="AM141" s="31">
        <f t="shared" si="95"/>
        <v>0</v>
      </c>
      <c r="AN141" s="31">
        <f t="shared" si="96"/>
        <v>0</v>
      </c>
      <c r="AO141" s="31">
        <f t="shared" si="97"/>
        <v>0</v>
      </c>
      <c r="AP141" s="31">
        <f t="shared" si="98"/>
        <v>0</v>
      </c>
      <c r="AQ141" s="197">
        <f t="shared" si="83"/>
        <v>0</v>
      </c>
      <c r="AR141" s="197">
        <f t="shared" si="83"/>
        <v>0</v>
      </c>
      <c r="AS141" s="197">
        <f t="shared" si="83"/>
        <v>0</v>
      </c>
      <c r="AT141" s="197">
        <f t="shared" si="82"/>
        <v>0</v>
      </c>
      <c r="AU141" s="31"/>
      <c r="AV141" s="31"/>
      <c r="AW141" s="31"/>
      <c r="AX141" s="31"/>
      <c r="AY141" s="74"/>
    </row>
    <row r="142" spans="3:51">
      <c r="C142" s="177" t="s">
        <v>17</v>
      </c>
      <c r="D142" s="4">
        <v>0.54</v>
      </c>
      <c r="E142" s="191" t="s">
        <v>196</v>
      </c>
      <c r="I142" s="53">
        <v>137</v>
      </c>
      <c r="J142" s="31">
        <f t="shared" si="104"/>
        <v>0</v>
      </c>
      <c r="K142" s="31">
        <f t="shared" si="105"/>
        <v>0</v>
      </c>
      <c r="L142" s="31">
        <f t="shared" si="106"/>
        <v>0</v>
      </c>
      <c r="M142" s="31">
        <f t="shared" si="107"/>
        <v>0</v>
      </c>
      <c r="N142" s="31">
        <f t="shared" si="84"/>
        <v>0</v>
      </c>
      <c r="O142" s="32">
        <f t="shared" si="85"/>
        <v>0</v>
      </c>
      <c r="P142" s="53">
        <v>137</v>
      </c>
      <c r="Q142" s="31">
        <f t="shared" si="99"/>
        <v>0</v>
      </c>
      <c r="R142" s="31">
        <f t="shared" si="108"/>
        <v>0</v>
      </c>
      <c r="S142" s="31">
        <f t="shared" si="109"/>
        <v>0</v>
      </c>
      <c r="T142" s="31">
        <f t="shared" si="86"/>
        <v>0</v>
      </c>
      <c r="U142" s="31">
        <f t="shared" si="100"/>
        <v>0</v>
      </c>
      <c r="V142" s="31">
        <f t="shared" si="87"/>
        <v>0</v>
      </c>
      <c r="W142" s="31">
        <v>0</v>
      </c>
      <c r="X142" s="31">
        <f t="shared" si="88"/>
        <v>0</v>
      </c>
      <c r="Y142" s="36">
        <f t="shared" si="89"/>
        <v>0</v>
      </c>
      <c r="AA142" s="69">
        <v>137</v>
      </c>
      <c r="AB142" s="31">
        <f t="shared" si="90"/>
        <v>0</v>
      </c>
      <c r="AC142" s="212">
        <f t="shared" si="91"/>
        <v>0</v>
      </c>
      <c r="AD142" s="99">
        <f t="shared" si="92"/>
        <v>0</v>
      </c>
      <c r="AE142" s="99">
        <f t="shared" si="93"/>
        <v>0</v>
      </c>
      <c r="AF142" s="197">
        <f t="shared" si="101"/>
        <v>0</v>
      </c>
      <c r="AG142" s="197">
        <f t="shared" si="102"/>
        <v>0</v>
      </c>
      <c r="AH142" s="197">
        <f t="shared" si="103"/>
        <v>0</v>
      </c>
      <c r="AI142" s="202">
        <f t="shared" si="76"/>
        <v>0</v>
      </c>
      <c r="AK142" s="69">
        <v>137</v>
      </c>
      <c r="AL142" s="31">
        <f t="shared" si="94"/>
        <v>0</v>
      </c>
      <c r="AM142" s="31">
        <f t="shared" si="95"/>
        <v>0</v>
      </c>
      <c r="AN142" s="31">
        <f t="shared" si="96"/>
        <v>0</v>
      </c>
      <c r="AO142" s="31">
        <f t="shared" si="97"/>
        <v>0</v>
      </c>
      <c r="AP142" s="31">
        <f t="shared" si="98"/>
        <v>0</v>
      </c>
      <c r="AQ142" s="197">
        <f t="shared" si="83"/>
        <v>0</v>
      </c>
      <c r="AR142" s="197">
        <f t="shared" si="83"/>
        <v>0</v>
      </c>
      <c r="AS142" s="197">
        <f t="shared" si="83"/>
        <v>0</v>
      </c>
      <c r="AT142" s="197">
        <f t="shared" si="82"/>
        <v>0</v>
      </c>
      <c r="AU142" s="31"/>
      <c r="AV142" s="31"/>
      <c r="AW142" s="31"/>
      <c r="AX142" s="31"/>
      <c r="AY142" s="74"/>
    </row>
    <row r="143" spans="3:51">
      <c r="C143" s="177" t="s">
        <v>18</v>
      </c>
      <c r="D143" s="4">
        <v>0.65</v>
      </c>
      <c r="E143" s="191" t="s">
        <v>196</v>
      </c>
      <c r="I143" s="53">
        <v>138</v>
      </c>
      <c r="J143" s="31">
        <f t="shared" si="104"/>
        <v>0</v>
      </c>
      <c r="K143" s="31">
        <f t="shared" si="105"/>
        <v>0</v>
      </c>
      <c r="L143" s="31">
        <f t="shared" si="106"/>
        <v>0</v>
      </c>
      <c r="M143" s="31">
        <f t="shared" si="107"/>
        <v>0</v>
      </c>
      <c r="N143" s="31">
        <f t="shared" si="84"/>
        <v>0</v>
      </c>
      <c r="O143" s="32">
        <f t="shared" si="85"/>
        <v>0</v>
      </c>
      <c r="P143" s="53">
        <v>138</v>
      </c>
      <c r="Q143" s="31">
        <f t="shared" si="99"/>
        <v>0</v>
      </c>
      <c r="R143" s="31">
        <f t="shared" si="108"/>
        <v>0</v>
      </c>
      <c r="S143" s="31">
        <f t="shared" si="109"/>
        <v>0</v>
      </c>
      <c r="T143" s="31">
        <f t="shared" si="86"/>
        <v>0</v>
      </c>
      <c r="U143" s="31">
        <f t="shared" si="100"/>
        <v>0</v>
      </c>
      <c r="V143" s="31">
        <f t="shared" si="87"/>
        <v>0</v>
      </c>
      <c r="W143" s="31">
        <v>0</v>
      </c>
      <c r="X143" s="31">
        <f t="shared" si="88"/>
        <v>0</v>
      </c>
      <c r="Y143" s="36">
        <f t="shared" si="89"/>
        <v>0</v>
      </c>
      <c r="AA143" s="69">
        <v>138</v>
      </c>
      <c r="AB143" s="31">
        <f t="shared" si="90"/>
        <v>0</v>
      </c>
      <c r="AC143" s="212">
        <f t="shared" si="91"/>
        <v>0</v>
      </c>
      <c r="AD143" s="99">
        <f t="shared" si="92"/>
        <v>0</v>
      </c>
      <c r="AE143" s="99">
        <f t="shared" si="93"/>
        <v>0</v>
      </c>
      <c r="AF143" s="197">
        <f t="shared" si="101"/>
        <v>0</v>
      </c>
      <c r="AG143" s="197">
        <f t="shared" si="102"/>
        <v>0</v>
      </c>
      <c r="AH143" s="197">
        <f t="shared" si="103"/>
        <v>0</v>
      </c>
      <c r="AI143" s="202">
        <f t="shared" si="76"/>
        <v>0</v>
      </c>
      <c r="AK143" s="69">
        <v>138</v>
      </c>
      <c r="AL143" s="31">
        <f t="shared" si="94"/>
        <v>0</v>
      </c>
      <c r="AM143" s="31">
        <f t="shared" si="95"/>
        <v>0</v>
      </c>
      <c r="AN143" s="31">
        <f t="shared" si="96"/>
        <v>0</v>
      </c>
      <c r="AO143" s="31">
        <f t="shared" si="97"/>
        <v>0</v>
      </c>
      <c r="AP143" s="31">
        <f t="shared" si="98"/>
        <v>0</v>
      </c>
      <c r="AQ143" s="197">
        <f t="shared" si="83"/>
        <v>0</v>
      </c>
      <c r="AR143" s="197">
        <f t="shared" si="83"/>
        <v>0</v>
      </c>
      <c r="AS143" s="197">
        <f t="shared" si="83"/>
        <v>0</v>
      </c>
      <c r="AT143" s="197">
        <f t="shared" si="82"/>
        <v>0</v>
      </c>
      <c r="AU143" s="31"/>
      <c r="AV143" s="31"/>
      <c r="AW143" s="31"/>
      <c r="AX143" s="31"/>
      <c r="AY143" s="74"/>
    </row>
    <row r="144" spans="3:51">
      <c r="C144" s="177" t="s">
        <v>19</v>
      </c>
      <c r="D144" s="4">
        <v>0.56000000000000005</v>
      </c>
      <c r="E144" s="191" t="s">
        <v>196</v>
      </c>
      <c r="I144" s="53">
        <v>139</v>
      </c>
      <c r="J144" s="31">
        <f t="shared" si="104"/>
        <v>0</v>
      </c>
      <c r="K144" s="31">
        <f t="shared" si="105"/>
        <v>0</v>
      </c>
      <c r="L144" s="31">
        <f t="shared" si="106"/>
        <v>0</v>
      </c>
      <c r="M144" s="31">
        <f t="shared" si="107"/>
        <v>0</v>
      </c>
      <c r="N144" s="31">
        <f t="shared" si="84"/>
        <v>0</v>
      </c>
      <c r="O144" s="32">
        <f t="shared" si="85"/>
        <v>0</v>
      </c>
      <c r="P144" s="53">
        <v>139</v>
      </c>
      <c r="Q144" s="31">
        <f t="shared" si="99"/>
        <v>0</v>
      </c>
      <c r="R144" s="31">
        <f t="shared" si="108"/>
        <v>0</v>
      </c>
      <c r="S144" s="31">
        <f t="shared" si="109"/>
        <v>0</v>
      </c>
      <c r="T144" s="31">
        <f t="shared" si="86"/>
        <v>0</v>
      </c>
      <c r="U144" s="31">
        <f t="shared" si="100"/>
        <v>0</v>
      </c>
      <c r="V144" s="31">
        <f t="shared" si="87"/>
        <v>0</v>
      </c>
      <c r="W144" s="31">
        <v>0</v>
      </c>
      <c r="X144" s="31">
        <f t="shared" si="88"/>
        <v>0</v>
      </c>
      <c r="Y144" s="36">
        <f t="shared" si="89"/>
        <v>0</v>
      </c>
      <c r="AA144" s="69">
        <v>139</v>
      </c>
      <c r="AB144" s="31">
        <f t="shared" si="90"/>
        <v>0</v>
      </c>
      <c r="AC144" s="212">
        <f t="shared" si="91"/>
        <v>0</v>
      </c>
      <c r="AD144" s="99">
        <f t="shared" si="92"/>
        <v>0</v>
      </c>
      <c r="AE144" s="99">
        <f t="shared" si="93"/>
        <v>0</v>
      </c>
      <c r="AF144" s="197">
        <f t="shared" si="101"/>
        <v>0</v>
      </c>
      <c r="AG144" s="197">
        <f t="shared" si="102"/>
        <v>0</v>
      </c>
      <c r="AH144" s="197">
        <f t="shared" si="103"/>
        <v>0</v>
      </c>
      <c r="AI144" s="202">
        <f t="shared" si="76"/>
        <v>0</v>
      </c>
      <c r="AK144" s="69">
        <v>139</v>
      </c>
      <c r="AL144" s="31">
        <f t="shared" si="94"/>
        <v>0</v>
      </c>
      <c r="AM144" s="31">
        <f t="shared" si="95"/>
        <v>0</v>
      </c>
      <c r="AN144" s="31">
        <f t="shared" si="96"/>
        <v>0</v>
      </c>
      <c r="AO144" s="31">
        <f t="shared" si="97"/>
        <v>0</v>
      </c>
      <c r="AP144" s="31">
        <f t="shared" si="98"/>
        <v>0</v>
      </c>
      <c r="AQ144" s="197">
        <f t="shared" si="83"/>
        <v>0</v>
      </c>
      <c r="AR144" s="197">
        <f t="shared" si="83"/>
        <v>0</v>
      </c>
      <c r="AS144" s="197">
        <f t="shared" si="83"/>
        <v>0</v>
      </c>
      <c r="AT144" s="197">
        <f t="shared" si="82"/>
        <v>0</v>
      </c>
      <c r="AU144" s="31"/>
      <c r="AV144" s="31"/>
      <c r="AW144" s="31"/>
      <c r="AX144" s="31"/>
      <c r="AY144" s="74"/>
    </row>
    <row r="145" spans="3:51">
      <c r="C145" s="177" t="s">
        <v>20</v>
      </c>
      <c r="D145" s="4">
        <v>0.57999999999999996</v>
      </c>
      <c r="E145" s="191" t="s">
        <v>196</v>
      </c>
      <c r="I145" s="53">
        <v>140</v>
      </c>
      <c r="J145" s="31">
        <f t="shared" si="104"/>
        <v>0</v>
      </c>
      <c r="K145" s="31">
        <f t="shared" si="105"/>
        <v>0</v>
      </c>
      <c r="L145" s="31">
        <f t="shared" si="106"/>
        <v>0</v>
      </c>
      <c r="M145" s="31">
        <f t="shared" si="107"/>
        <v>0</v>
      </c>
      <c r="N145" s="31">
        <f t="shared" si="84"/>
        <v>0</v>
      </c>
      <c r="O145" s="32">
        <f t="shared" si="85"/>
        <v>0</v>
      </c>
      <c r="P145" s="53">
        <v>140</v>
      </c>
      <c r="Q145" s="31">
        <f t="shared" si="99"/>
        <v>0</v>
      </c>
      <c r="R145" s="31">
        <f t="shared" si="108"/>
        <v>0</v>
      </c>
      <c r="S145" s="31">
        <f t="shared" si="109"/>
        <v>0</v>
      </c>
      <c r="T145" s="31">
        <f t="shared" si="86"/>
        <v>0</v>
      </c>
      <c r="U145" s="31">
        <f t="shared" si="100"/>
        <v>0</v>
      </c>
      <c r="V145" s="31">
        <f t="shared" si="87"/>
        <v>0</v>
      </c>
      <c r="W145" s="31">
        <v>0</v>
      </c>
      <c r="X145" s="31">
        <f t="shared" si="88"/>
        <v>0</v>
      </c>
      <c r="Y145" s="36">
        <f t="shared" si="89"/>
        <v>0</v>
      </c>
      <c r="AA145" s="69">
        <v>140</v>
      </c>
      <c r="AB145" s="31">
        <f t="shared" si="90"/>
        <v>0</v>
      </c>
      <c r="AC145" s="212">
        <f t="shared" si="91"/>
        <v>0</v>
      </c>
      <c r="AD145" s="99">
        <f t="shared" si="92"/>
        <v>0</v>
      </c>
      <c r="AE145" s="99">
        <f t="shared" si="93"/>
        <v>0</v>
      </c>
      <c r="AF145" s="197">
        <f t="shared" si="101"/>
        <v>0</v>
      </c>
      <c r="AG145" s="197">
        <f t="shared" si="102"/>
        <v>0</v>
      </c>
      <c r="AH145" s="197">
        <f t="shared" si="103"/>
        <v>0</v>
      </c>
      <c r="AI145" s="202">
        <f t="shared" si="76"/>
        <v>0</v>
      </c>
      <c r="AK145" s="69">
        <v>140</v>
      </c>
      <c r="AL145" s="31">
        <f t="shared" si="94"/>
        <v>0</v>
      </c>
      <c r="AM145" s="31">
        <f t="shared" si="95"/>
        <v>0</v>
      </c>
      <c r="AN145" s="31">
        <f t="shared" si="96"/>
        <v>0</v>
      </c>
      <c r="AO145" s="31">
        <f t="shared" si="97"/>
        <v>0</v>
      </c>
      <c r="AP145" s="31">
        <f t="shared" si="98"/>
        <v>0</v>
      </c>
      <c r="AQ145" s="197">
        <f t="shared" si="83"/>
        <v>0</v>
      </c>
      <c r="AR145" s="197">
        <f t="shared" si="83"/>
        <v>0</v>
      </c>
      <c r="AS145" s="197">
        <f t="shared" si="83"/>
        <v>0</v>
      </c>
      <c r="AT145" s="197">
        <f t="shared" si="82"/>
        <v>0</v>
      </c>
      <c r="AU145" s="31"/>
      <c r="AV145" s="31"/>
      <c r="AW145" s="31"/>
      <c r="AX145" s="31"/>
      <c r="AY145" s="74"/>
    </row>
    <row r="146" spans="3:51">
      <c r="C146" s="177" t="s">
        <v>21</v>
      </c>
      <c r="D146" s="4">
        <v>0.64</v>
      </c>
      <c r="E146" s="191" t="s">
        <v>196</v>
      </c>
      <c r="I146" s="53">
        <v>141</v>
      </c>
      <c r="J146" s="31">
        <f t="shared" si="104"/>
        <v>0</v>
      </c>
      <c r="K146" s="31">
        <f t="shared" si="105"/>
        <v>0</v>
      </c>
      <c r="L146" s="31">
        <f t="shared" si="106"/>
        <v>0</v>
      </c>
      <c r="M146" s="31">
        <f t="shared" si="107"/>
        <v>0</v>
      </c>
      <c r="N146" s="31">
        <f t="shared" si="84"/>
        <v>0</v>
      </c>
      <c r="O146" s="32">
        <f t="shared" si="85"/>
        <v>0</v>
      </c>
      <c r="P146" s="53">
        <v>141</v>
      </c>
      <c r="Q146" s="31">
        <f t="shared" si="99"/>
        <v>0</v>
      </c>
      <c r="R146" s="31">
        <f t="shared" si="108"/>
        <v>0</v>
      </c>
      <c r="S146" s="31">
        <f t="shared" si="109"/>
        <v>0</v>
      </c>
      <c r="T146" s="31">
        <f t="shared" si="86"/>
        <v>0</v>
      </c>
      <c r="U146" s="31">
        <f t="shared" si="100"/>
        <v>0</v>
      </c>
      <c r="V146" s="31">
        <f t="shared" si="87"/>
        <v>0</v>
      </c>
      <c r="W146" s="31">
        <v>0</v>
      </c>
      <c r="X146" s="31">
        <f t="shared" si="88"/>
        <v>0</v>
      </c>
      <c r="Y146" s="36">
        <f t="shared" si="89"/>
        <v>0</v>
      </c>
      <c r="AA146" s="69">
        <v>141</v>
      </c>
      <c r="AB146" s="31">
        <f t="shared" si="90"/>
        <v>0</v>
      </c>
      <c r="AC146" s="212">
        <f t="shared" si="91"/>
        <v>0</v>
      </c>
      <c r="AD146" s="99">
        <f t="shared" si="92"/>
        <v>0</v>
      </c>
      <c r="AE146" s="99">
        <f t="shared" si="93"/>
        <v>0</v>
      </c>
      <c r="AF146" s="197">
        <f t="shared" si="101"/>
        <v>0</v>
      </c>
      <c r="AG146" s="197">
        <f t="shared" si="102"/>
        <v>0</v>
      </c>
      <c r="AH146" s="197">
        <f t="shared" si="103"/>
        <v>0</v>
      </c>
      <c r="AI146" s="202">
        <f t="shared" si="76"/>
        <v>0</v>
      </c>
      <c r="AK146" s="69">
        <v>141</v>
      </c>
      <c r="AL146" s="31">
        <f t="shared" si="94"/>
        <v>0</v>
      </c>
      <c r="AM146" s="31">
        <f t="shared" si="95"/>
        <v>0</v>
      </c>
      <c r="AN146" s="31">
        <f t="shared" si="96"/>
        <v>0</v>
      </c>
      <c r="AO146" s="31">
        <f t="shared" si="97"/>
        <v>0</v>
      </c>
      <c r="AP146" s="31">
        <f t="shared" si="98"/>
        <v>0</v>
      </c>
      <c r="AQ146" s="197">
        <f t="shared" si="83"/>
        <v>0</v>
      </c>
      <c r="AR146" s="197">
        <f t="shared" si="83"/>
        <v>0</v>
      </c>
      <c r="AS146" s="197">
        <f t="shared" si="83"/>
        <v>0</v>
      </c>
      <c r="AT146" s="197">
        <f t="shared" si="82"/>
        <v>0</v>
      </c>
      <c r="AU146" s="31"/>
      <c r="AV146" s="31"/>
      <c r="AW146" s="31"/>
      <c r="AX146" s="31"/>
      <c r="AY146" s="74"/>
    </row>
    <row r="147" spans="3:51">
      <c r="C147" s="177" t="s">
        <v>22</v>
      </c>
      <c r="D147" s="4">
        <v>0.73</v>
      </c>
      <c r="E147" s="191" t="s">
        <v>196</v>
      </c>
      <c r="I147" s="53">
        <v>142</v>
      </c>
      <c r="J147" s="31">
        <f t="shared" si="104"/>
        <v>0</v>
      </c>
      <c r="K147" s="31">
        <f t="shared" si="105"/>
        <v>0</v>
      </c>
      <c r="L147" s="31">
        <f t="shared" si="106"/>
        <v>0</v>
      </c>
      <c r="M147" s="31">
        <f t="shared" si="107"/>
        <v>0</v>
      </c>
      <c r="N147" s="31">
        <f t="shared" si="84"/>
        <v>0</v>
      </c>
      <c r="O147" s="32">
        <f t="shared" si="85"/>
        <v>0</v>
      </c>
      <c r="P147" s="53">
        <v>142</v>
      </c>
      <c r="Q147" s="31">
        <f t="shared" si="99"/>
        <v>0</v>
      </c>
      <c r="R147" s="31">
        <f t="shared" si="108"/>
        <v>0</v>
      </c>
      <c r="S147" s="31">
        <f t="shared" si="109"/>
        <v>0</v>
      </c>
      <c r="T147" s="31">
        <f t="shared" si="86"/>
        <v>0</v>
      </c>
      <c r="U147" s="31">
        <f t="shared" si="100"/>
        <v>0</v>
      </c>
      <c r="V147" s="31">
        <f t="shared" si="87"/>
        <v>0</v>
      </c>
      <c r="W147" s="31">
        <v>0</v>
      </c>
      <c r="X147" s="31">
        <f t="shared" si="88"/>
        <v>0</v>
      </c>
      <c r="Y147" s="36">
        <f t="shared" si="89"/>
        <v>0</v>
      </c>
      <c r="AA147" s="69">
        <v>142</v>
      </c>
      <c r="AB147" s="31">
        <f t="shared" si="90"/>
        <v>0</v>
      </c>
      <c r="AC147" s="212">
        <f t="shared" si="91"/>
        <v>0</v>
      </c>
      <c r="AD147" s="99">
        <f t="shared" si="92"/>
        <v>0</v>
      </c>
      <c r="AE147" s="99">
        <f t="shared" si="93"/>
        <v>0</v>
      </c>
      <c r="AF147" s="197">
        <f t="shared" si="101"/>
        <v>0</v>
      </c>
      <c r="AG147" s="197">
        <f t="shared" si="102"/>
        <v>0</v>
      </c>
      <c r="AH147" s="197">
        <f t="shared" si="103"/>
        <v>0</v>
      </c>
      <c r="AI147" s="202">
        <f t="shared" si="76"/>
        <v>0</v>
      </c>
      <c r="AK147" s="69">
        <v>142</v>
      </c>
      <c r="AL147" s="31">
        <f t="shared" si="94"/>
        <v>0</v>
      </c>
      <c r="AM147" s="31">
        <f t="shared" si="95"/>
        <v>0</v>
      </c>
      <c r="AN147" s="31">
        <f t="shared" si="96"/>
        <v>0</v>
      </c>
      <c r="AO147" s="31">
        <f t="shared" si="97"/>
        <v>0</v>
      </c>
      <c r="AP147" s="31">
        <f t="shared" si="98"/>
        <v>0</v>
      </c>
      <c r="AQ147" s="197">
        <f t="shared" si="83"/>
        <v>0</v>
      </c>
      <c r="AR147" s="197">
        <f t="shared" si="83"/>
        <v>0</v>
      </c>
      <c r="AS147" s="197">
        <f t="shared" si="83"/>
        <v>0</v>
      </c>
      <c r="AT147" s="197">
        <f t="shared" si="82"/>
        <v>0</v>
      </c>
      <c r="AU147" s="31"/>
      <c r="AV147" s="31"/>
      <c r="AW147" s="31"/>
      <c r="AX147" s="31"/>
      <c r="AY147" s="74"/>
    </row>
    <row r="148" spans="3:51">
      <c r="C148" s="177" t="s">
        <v>23</v>
      </c>
      <c r="D148" s="4">
        <v>0.56000000000000005</v>
      </c>
      <c r="E148" s="191" t="s">
        <v>196</v>
      </c>
      <c r="I148" s="53">
        <v>143</v>
      </c>
      <c r="J148" s="31">
        <f t="shared" si="104"/>
        <v>0</v>
      </c>
      <c r="K148" s="31">
        <f t="shared" si="105"/>
        <v>0</v>
      </c>
      <c r="L148" s="31">
        <f t="shared" si="106"/>
        <v>0</v>
      </c>
      <c r="M148" s="31">
        <f t="shared" si="107"/>
        <v>0</v>
      </c>
      <c r="N148" s="31">
        <f t="shared" si="84"/>
        <v>0</v>
      </c>
      <c r="O148" s="32">
        <f t="shared" si="85"/>
        <v>0</v>
      </c>
      <c r="P148" s="53">
        <v>143</v>
      </c>
      <c r="Q148" s="31">
        <f t="shared" si="99"/>
        <v>0</v>
      </c>
      <c r="R148" s="31">
        <f t="shared" si="108"/>
        <v>0</v>
      </c>
      <c r="S148" s="31">
        <f t="shared" si="109"/>
        <v>0</v>
      </c>
      <c r="T148" s="31">
        <f t="shared" si="86"/>
        <v>0</v>
      </c>
      <c r="U148" s="31">
        <f t="shared" si="100"/>
        <v>0</v>
      </c>
      <c r="V148" s="31">
        <f t="shared" si="87"/>
        <v>0</v>
      </c>
      <c r="W148" s="31">
        <v>0</v>
      </c>
      <c r="X148" s="31">
        <f t="shared" si="88"/>
        <v>0</v>
      </c>
      <c r="Y148" s="36">
        <f t="shared" si="89"/>
        <v>0</v>
      </c>
      <c r="AA148" s="69">
        <v>143</v>
      </c>
      <c r="AB148" s="31">
        <f t="shared" si="90"/>
        <v>0</v>
      </c>
      <c r="AC148" s="212">
        <f t="shared" si="91"/>
        <v>0</v>
      </c>
      <c r="AD148" s="99">
        <f t="shared" si="92"/>
        <v>0</v>
      </c>
      <c r="AE148" s="99">
        <f t="shared" si="93"/>
        <v>0</v>
      </c>
      <c r="AF148" s="197">
        <f t="shared" si="101"/>
        <v>0</v>
      </c>
      <c r="AG148" s="197">
        <f t="shared" si="102"/>
        <v>0</v>
      </c>
      <c r="AH148" s="197">
        <f t="shared" si="103"/>
        <v>0</v>
      </c>
      <c r="AI148" s="202">
        <f t="shared" si="76"/>
        <v>0</v>
      </c>
      <c r="AK148" s="69">
        <v>143</v>
      </c>
      <c r="AL148" s="31">
        <f t="shared" si="94"/>
        <v>0</v>
      </c>
      <c r="AM148" s="31">
        <f t="shared" si="95"/>
        <v>0</v>
      </c>
      <c r="AN148" s="31">
        <f t="shared" si="96"/>
        <v>0</v>
      </c>
      <c r="AO148" s="31">
        <f t="shared" si="97"/>
        <v>0</v>
      </c>
      <c r="AP148" s="31">
        <f t="shared" si="98"/>
        <v>0</v>
      </c>
      <c r="AQ148" s="197">
        <f t="shared" si="83"/>
        <v>0</v>
      </c>
      <c r="AR148" s="197">
        <f t="shared" si="83"/>
        <v>0</v>
      </c>
      <c r="AS148" s="197">
        <f t="shared" si="83"/>
        <v>0</v>
      </c>
      <c r="AT148" s="197">
        <f t="shared" si="82"/>
        <v>0</v>
      </c>
      <c r="AU148" s="31"/>
      <c r="AV148" s="31"/>
      <c r="AW148" s="31"/>
      <c r="AX148" s="31"/>
      <c r="AY148" s="74"/>
    </row>
    <row r="149" spans="3:51">
      <c r="C149" s="177" t="s">
        <v>24</v>
      </c>
      <c r="D149" s="4">
        <v>0.74</v>
      </c>
      <c r="E149" s="191" t="s">
        <v>196</v>
      </c>
      <c r="I149" s="53">
        <v>144</v>
      </c>
      <c r="J149" s="31">
        <f t="shared" si="104"/>
        <v>0</v>
      </c>
      <c r="K149" s="31">
        <f t="shared" si="105"/>
        <v>0</v>
      </c>
      <c r="L149" s="31">
        <f t="shared" si="106"/>
        <v>0</v>
      </c>
      <c r="M149" s="31">
        <f t="shared" si="107"/>
        <v>0</v>
      </c>
      <c r="N149" s="31">
        <f t="shared" si="84"/>
        <v>0</v>
      </c>
      <c r="O149" s="32">
        <f t="shared" si="85"/>
        <v>0</v>
      </c>
      <c r="P149" s="53">
        <v>144</v>
      </c>
      <c r="Q149" s="31">
        <f t="shared" si="99"/>
        <v>0</v>
      </c>
      <c r="R149" s="31">
        <f t="shared" si="108"/>
        <v>0</v>
      </c>
      <c r="S149" s="31">
        <f t="shared" si="109"/>
        <v>0</v>
      </c>
      <c r="T149" s="31">
        <f t="shared" si="86"/>
        <v>0</v>
      </c>
      <c r="U149" s="31">
        <f t="shared" si="100"/>
        <v>0</v>
      </c>
      <c r="V149" s="31">
        <f t="shared" si="87"/>
        <v>0</v>
      </c>
      <c r="W149" s="31">
        <v>0</v>
      </c>
      <c r="X149" s="31">
        <f t="shared" si="88"/>
        <v>0</v>
      </c>
      <c r="Y149" s="36">
        <f t="shared" si="89"/>
        <v>0</v>
      </c>
      <c r="AA149" s="69">
        <v>144</v>
      </c>
      <c r="AB149" s="31">
        <f t="shared" si="90"/>
        <v>0</v>
      </c>
      <c r="AC149" s="212">
        <f t="shared" si="91"/>
        <v>0</v>
      </c>
      <c r="AD149" s="99">
        <f t="shared" si="92"/>
        <v>0</v>
      </c>
      <c r="AE149" s="99">
        <f t="shared" si="93"/>
        <v>0</v>
      </c>
      <c r="AF149" s="197">
        <f t="shared" si="101"/>
        <v>0</v>
      </c>
      <c r="AG149" s="197">
        <f t="shared" si="102"/>
        <v>0</v>
      </c>
      <c r="AH149" s="197">
        <f t="shared" si="103"/>
        <v>0</v>
      </c>
      <c r="AI149" s="202">
        <f t="shared" si="76"/>
        <v>0</v>
      </c>
      <c r="AK149" s="69">
        <v>144</v>
      </c>
      <c r="AL149" s="31">
        <f t="shared" si="94"/>
        <v>0</v>
      </c>
      <c r="AM149" s="31">
        <f t="shared" si="95"/>
        <v>0</v>
      </c>
      <c r="AN149" s="31">
        <f t="shared" si="96"/>
        <v>0</v>
      </c>
      <c r="AO149" s="31">
        <f t="shared" si="97"/>
        <v>0</v>
      </c>
      <c r="AP149" s="31">
        <f t="shared" si="98"/>
        <v>0</v>
      </c>
      <c r="AQ149" s="197">
        <f t="shared" si="83"/>
        <v>0</v>
      </c>
      <c r="AR149" s="197">
        <f t="shared" si="83"/>
        <v>0</v>
      </c>
      <c r="AS149" s="197">
        <f t="shared" si="83"/>
        <v>0</v>
      </c>
      <c r="AT149" s="197">
        <f t="shared" si="82"/>
        <v>0</v>
      </c>
      <c r="AU149" s="31"/>
      <c r="AV149" s="31"/>
      <c r="AW149" s="31"/>
      <c r="AX149" s="31"/>
      <c r="AY149" s="74"/>
    </row>
    <row r="150" spans="3:51">
      <c r="C150" s="177" t="s">
        <v>25</v>
      </c>
      <c r="D150" s="4">
        <v>0.4</v>
      </c>
      <c r="E150" s="191" t="s">
        <v>197</v>
      </c>
      <c r="I150" s="53">
        <v>145</v>
      </c>
      <c r="J150" s="31">
        <f t="shared" si="104"/>
        <v>0</v>
      </c>
      <c r="K150" s="31">
        <f t="shared" si="105"/>
        <v>0</v>
      </c>
      <c r="L150" s="31">
        <f t="shared" si="106"/>
        <v>0</v>
      </c>
      <c r="M150" s="31">
        <f t="shared" si="107"/>
        <v>0</v>
      </c>
      <c r="N150" s="31">
        <f t="shared" si="84"/>
        <v>0</v>
      </c>
      <c r="O150" s="32">
        <f t="shared" si="85"/>
        <v>0</v>
      </c>
      <c r="P150" s="53">
        <v>145</v>
      </c>
      <c r="Q150" s="31">
        <f t="shared" si="99"/>
        <v>0</v>
      </c>
      <c r="R150" s="31">
        <f t="shared" si="108"/>
        <v>0</v>
      </c>
      <c r="S150" s="31">
        <f t="shared" si="109"/>
        <v>0</v>
      </c>
      <c r="T150" s="31">
        <f t="shared" si="86"/>
        <v>0</v>
      </c>
      <c r="U150" s="31">
        <f t="shared" si="100"/>
        <v>0</v>
      </c>
      <c r="V150" s="31">
        <f t="shared" si="87"/>
        <v>0</v>
      </c>
      <c r="W150" s="31">
        <v>0</v>
      </c>
      <c r="X150" s="31">
        <f t="shared" si="88"/>
        <v>0</v>
      </c>
      <c r="Y150" s="36">
        <f t="shared" si="89"/>
        <v>0</v>
      </c>
      <c r="AA150" s="69">
        <v>145</v>
      </c>
      <c r="AB150" s="31">
        <f t="shared" si="90"/>
        <v>0</v>
      </c>
      <c r="AC150" s="212">
        <f t="shared" si="91"/>
        <v>0</v>
      </c>
      <c r="AD150" s="99">
        <f t="shared" si="92"/>
        <v>0</v>
      </c>
      <c r="AE150" s="99">
        <f t="shared" si="93"/>
        <v>0</v>
      </c>
      <c r="AF150" s="197">
        <f t="shared" si="101"/>
        <v>0</v>
      </c>
      <c r="AG150" s="197">
        <f t="shared" si="102"/>
        <v>0</v>
      </c>
      <c r="AH150" s="197">
        <f t="shared" si="103"/>
        <v>0</v>
      </c>
      <c r="AI150" s="202">
        <f t="shared" si="76"/>
        <v>0</v>
      </c>
      <c r="AK150" s="69">
        <v>145</v>
      </c>
      <c r="AL150" s="31">
        <f t="shared" si="94"/>
        <v>0</v>
      </c>
      <c r="AM150" s="31">
        <f t="shared" si="95"/>
        <v>0</v>
      </c>
      <c r="AN150" s="31">
        <f t="shared" si="96"/>
        <v>0</v>
      </c>
      <c r="AO150" s="31">
        <f t="shared" si="97"/>
        <v>0</v>
      </c>
      <c r="AP150" s="31">
        <f t="shared" si="98"/>
        <v>0</v>
      </c>
      <c r="AQ150" s="197">
        <f t="shared" si="83"/>
        <v>0</v>
      </c>
      <c r="AR150" s="197">
        <f t="shared" si="83"/>
        <v>0</v>
      </c>
      <c r="AS150" s="197">
        <f t="shared" si="83"/>
        <v>0</v>
      </c>
      <c r="AT150" s="197">
        <f t="shared" si="82"/>
        <v>0</v>
      </c>
      <c r="AU150" s="31"/>
      <c r="AV150" s="31"/>
      <c r="AW150" s="31"/>
      <c r="AX150" s="31"/>
      <c r="AY150" s="74"/>
    </row>
    <row r="151" spans="3:51">
      <c r="C151" s="177" t="s">
        <v>26</v>
      </c>
      <c r="D151" s="4">
        <v>0.6</v>
      </c>
      <c r="E151" s="191" t="s">
        <v>196</v>
      </c>
      <c r="I151" s="53">
        <v>146</v>
      </c>
      <c r="J151" s="31">
        <f t="shared" si="104"/>
        <v>0</v>
      </c>
      <c r="K151" s="31">
        <f t="shared" si="105"/>
        <v>0</v>
      </c>
      <c r="L151" s="31">
        <f t="shared" si="106"/>
        <v>0</v>
      </c>
      <c r="M151" s="31">
        <f t="shared" si="107"/>
        <v>0</v>
      </c>
      <c r="N151" s="31">
        <f t="shared" si="84"/>
        <v>0</v>
      </c>
      <c r="O151" s="32">
        <f t="shared" si="85"/>
        <v>0</v>
      </c>
      <c r="P151" s="53">
        <v>146</v>
      </c>
      <c r="Q151" s="31">
        <f t="shared" si="99"/>
        <v>0</v>
      </c>
      <c r="R151" s="31">
        <f t="shared" si="108"/>
        <v>0</v>
      </c>
      <c r="S151" s="31">
        <f t="shared" si="109"/>
        <v>0</v>
      </c>
      <c r="T151" s="31">
        <f t="shared" si="86"/>
        <v>0</v>
      </c>
      <c r="U151" s="31">
        <f t="shared" si="100"/>
        <v>0</v>
      </c>
      <c r="V151" s="31">
        <f t="shared" si="87"/>
        <v>0</v>
      </c>
      <c r="W151" s="31">
        <v>0</v>
      </c>
      <c r="X151" s="31">
        <f t="shared" si="88"/>
        <v>0</v>
      </c>
      <c r="Y151" s="36">
        <f t="shared" si="89"/>
        <v>0</v>
      </c>
      <c r="AA151" s="69">
        <v>146</v>
      </c>
      <c r="AB151" s="31">
        <f t="shared" si="90"/>
        <v>0</v>
      </c>
      <c r="AC151" s="212">
        <f t="shared" si="91"/>
        <v>0</v>
      </c>
      <c r="AD151" s="99">
        <f t="shared" si="92"/>
        <v>0</v>
      </c>
      <c r="AE151" s="99">
        <f t="shared" si="93"/>
        <v>0</v>
      </c>
      <c r="AF151" s="197">
        <f t="shared" si="101"/>
        <v>0</v>
      </c>
      <c r="AG151" s="197">
        <f t="shared" si="102"/>
        <v>0</v>
      </c>
      <c r="AH151" s="197">
        <f t="shared" si="103"/>
        <v>0</v>
      </c>
      <c r="AI151" s="202">
        <f t="shared" si="76"/>
        <v>0</v>
      </c>
      <c r="AK151" s="69">
        <v>146</v>
      </c>
      <c r="AL151" s="31">
        <f t="shared" si="94"/>
        <v>0</v>
      </c>
      <c r="AM151" s="31">
        <f t="shared" si="95"/>
        <v>0</v>
      </c>
      <c r="AN151" s="31">
        <f t="shared" si="96"/>
        <v>0</v>
      </c>
      <c r="AO151" s="31">
        <f t="shared" si="97"/>
        <v>0</v>
      </c>
      <c r="AP151" s="31">
        <f t="shared" si="98"/>
        <v>0</v>
      </c>
      <c r="AQ151" s="197">
        <f t="shared" si="83"/>
        <v>0</v>
      </c>
      <c r="AR151" s="197">
        <f t="shared" si="83"/>
        <v>0</v>
      </c>
      <c r="AS151" s="197">
        <f t="shared" si="83"/>
        <v>0</v>
      </c>
      <c r="AT151" s="197">
        <f t="shared" si="82"/>
        <v>0</v>
      </c>
      <c r="AU151" s="31"/>
      <c r="AV151" s="31"/>
      <c r="AW151" s="31"/>
      <c r="AX151" s="31"/>
      <c r="AY151" s="74"/>
    </row>
    <row r="152" spans="3:51">
      <c r="C152" s="177" t="s">
        <v>27</v>
      </c>
      <c r="D152" s="4">
        <v>0.43</v>
      </c>
      <c r="E152" s="191" t="s">
        <v>197</v>
      </c>
      <c r="I152" s="53">
        <v>147</v>
      </c>
      <c r="J152" s="31">
        <f t="shared" si="104"/>
        <v>0</v>
      </c>
      <c r="K152" s="31">
        <f t="shared" si="105"/>
        <v>0</v>
      </c>
      <c r="L152" s="31">
        <f t="shared" si="106"/>
        <v>0</v>
      </c>
      <c r="M152" s="31">
        <f t="shared" si="107"/>
        <v>0</v>
      </c>
      <c r="N152" s="31">
        <f t="shared" si="84"/>
        <v>0</v>
      </c>
      <c r="O152" s="32">
        <f t="shared" si="85"/>
        <v>0</v>
      </c>
      <c r="P152" s="53">
        <v>147</v>
      </c>
      <c r="Q152" s="31">
        <f t="shared" si="99"/>
        <v>0</v>
      </c>
      <c r="R152" s="31">
        <f t="shared" si="108"/>
        <v>0</v>
      </c>
      <c r="S152" s="31">
        <f t="shared" si="109"/>
        <v>0</v>
      </c>
      <c r="T152" s="31">
        <f t="shared" si="86"/>
        <v>0</v>
      </c>
      <c r="U152" s="31">
        <f t="shared" si="100"/>
        <v>0</v>
      </c>
      <c r="V152" s="31">
        <f t="shared" si="87"/>
        <v>0</v>
      </c>
      <c r="W152" s="31">
        <v>0</v>
      </c>
      <c r="X152" s="31">
        <f t="shared" si="88"/>
        <v>0</v>
      </c>
      <c r="Y152" s="36">
        <f t="shared" si="89"/>
        <v>0</v>
      </c>
      <c r="AA152" s="69">
        <v>147</v>
      </c>
      <c r="AB152" s="31">
        <f t="shared" si="90"/>
        <v>0</v>
      </c>
      <c r="AC152" s="212">
        <f t="shared" si="91"/>
        <v>0</v>
      </c>
      <c r="AD152" s="99">
        <f t="shared" si="92"/>
        <v>0</v>
      </c>
      <c r="AE152" s="99">
        <f t="shared" si="93"/>
        <v>0</v>
      </c>
      <c r="AF152" s="197">
        <f t="shared" si="101"/>
        <v>0</v>
      </c>
      <c r="AG152" s="197">
        <f t="shared" si="102"/>
        <v>0</v>
      </c>
      <c r="AH152" s="197">
        <f t="shared" si="103"/>
        <v>0</v>
      </c>
      <c r="AI152" s="202">
        <f t="shared" si="76"/>
        <v>0</v>
      </c>
      <c r="AK152" s="69">
        <v>147</v>
      </c>
      <c r="AL152" s="31">
        <f t="shared" si="94"/>
        <v>0</v>
      </c>
      <c r="AM152" s="31">
        <f t="shared" si="95"/>
        <v>0</v>
      </c>
      <c r="AN152" s="31">
        <f t="shared" si="96"/>
        <v>0</v>
      </c>
      <c r="AO152" s="31">
        <f t="shared" si="97"/>
        <v>0</v>
      </c>
      <c r="AP152" s="31">
        <f t="shared" si="98"/>
        <v>0</v>
      </c>
      <c r="AQ152" s="197">
        <f t="shared" si="83"/>
        <v>0</v>
      </c>
      <c r="AR152" s="197">
        <f t="shared" si="83"/>
        <v>0</v>
      </c>
      <c r="AS152" s="197">
        <f t="shared" si="83"/>
        <v>0</v>
      </c>
      <c r="AT152" s="197">
        <f t="shared" si="82"/>
        <v>0</v>
      </c>
      <c r="AU152" s="31"/>
      <c r="AV152" s="31"/>
      <c r="AW152" s="31"/>
      <c r="AX152" s="31"/>
      <c r="AY152" s="74"/>
    </row>
    <row r="153" spans="3:51">
      <c r="C153" s="177" t="s">
        <v>28</v>
      </c>
      <c r="D153" s="4">
        <v>0.37</v>
      </c>
      <c r="E153" s="191" t="s">
        <v>197</v>
      </c>
      <c r="I153" s="53">
        <v>148</v>
      </c>
      <c r="J153" s="31">
        <f t="shared" si="104"/>
        <v>0</v>
      </c>
      <c r="K153" s="31">
        <f t="shared" si="105"/>
        <v>0</v>
      </c>
      <c r="L153" s="31">
        <f t="shared" si="106"/>
        <v>0</v>
      </c>
      <c r="M153" s="31">
        <f t="shared" si="107"/>
        <v>0</v>
      </c>
      <c r="N153" s="31">
        <f t="shared" si="84"/>
        <v>0</v>
      </c>
      <c r="O153" s="32">
        <f t="shared" si="85"/>
        <v>0</v>
      </c>
      <c r="P153" s="53">
        <v>148</v>
      </c>
      <c r="Q153" s="31">
        <f t="shared" si="99"/>
        <v>0</v>
      </c>
      <c r="R153" s="31">
        <f t="shared" si="108"/>
        <v>0</v>
      </c>
      <c r="S153" s="31">
        <f t="shared" si="109"/>
        <v>0</v>
      </c>
      <c r="T153" s="31">
        <f t="shared" si="86"/>
        <v>0</v>
      </c>
      <c r="U153" s="31">
        <f t="shared" si="100"/>
        <v>0</v>
      </c>
      <c r="V153" s="31">
        <f t="shared" si="87"/>
        <v>0</v>
      </c>
      <c r="W153" s="31">
        <v>0</v>
      </c>
      <c r="X153" s="31">
        <f t="shared" si="88"/>
        <v>0</v>
      </c>
      <c r="Y153" s="36">
        <f t="shared" si="89"/>
        <v>0</v>
      </c>
      <c r="AA153" s="69">
        <v>148</v>
      </c>
      <c r="AB153" s="31">
        <f t="shared" si="90"/>
        <v>0</v>
      </c>
      <c r="AC153" s="212">
        <f t="shared" si="91"/>
        <v>0</v>
      </c>
      <c r="AD153" s="99">
        <f t="shared" si="92"/>
        <v>0</v>
      </c>
      <c r="AE153" s="99">
        <f t="shared" si="93"/>
        <v>0</v>
      </c>
      <c r="AF153" s="197">
        <f t="shared" si="101"/>
        <v>0</v>
      </c>
      <c r="AG153" s="197">
        <f t="shared" si="102"/>
        <v>0</v>
      </c>
      <c r="AH153" s="197">
        <f t="shared" si="103"/>
        <v>0</v>
      </c>
      <c r="AI153" s="202">
        <f t="shared" si="76"/>
        <v>0</v>
      </c>
      <c r="AK153" s="69">
        <v>148</v>
      </c>
      <c r="AL153" s="31">
        <f t="shared" si="94"/>
        <v>0</v>
      </c>
      <c r="AM153" s="31">
        <f t="shared" si="95"/>
        <v>0</v>
      </c>
      <c r="AN153" s="31">
        <f t="shared" si="96"/>
        <v>0</v>
      </c>
      <c r="AO153" s="31">
        <f t="shared" si="97"/>
        <v>0</v>
      </c>
      <c r="AP153" s="31">
        <f t="shared" si="98"/>
        <v>0</v>
      </c>
      <c r="AQ153" s="197">
        <f t="shared" si="83"/>
        <v>0</v>
      </c>
      <c r="AR153" s="197">
        <f t="shared" si="83"/>
        <v>0</v>
      </c>
      <c r="AS153" s="197">
        <f t="shared" si="83"/>
        <v>0</v>
      </c>
      <c r="AT153" s="197">
        <f t="shared" si="82"/>
        <v>0</v>
      </c>
      <c r="AU153" s="31"/>
      <c r="AV153" s="31"/>
      <c r="AW153" s="31"/>
      <c r="AX153" s="31"/>
      <c r="AY153" s="74"/>
    </row>
    <row r="154" spans="3:51">
      <c r="C154" s="177" t="s">
        <v>29</v>
      </c>
      <c r="D154" s="4">
        <v>0.36</v>
      </c>
      <c r="E154" s="191" t="s">
        <v>197</v>
      </c>
      <c r="I154" s="53">
        <v>149</v>
      </c>
      <c r="J154" s="31">
        <f t="shared" si="104"/>
        <v>0</v>
      </c>
      <c r="K154" s="31">
        <f t="shared" si="105"/>
        <v>0</v>
      </c>
      <c r="L154" s="31">
        <f t="shared" si="106"/>
        <v>0</v>
      </c>
      <c r="M154" s="31">
        <f t="shared" si="107"/>
        <v>0</v>
      </c>
      <c r="N154" s="31">
        <f t="shared" si="84"/>
        <v>0</v>
      </c>
      <c r="O154" s="32">
        <f t="shared" si="85"/>
        <v>0</v>
      </c>
      <c r="P154" s="53">
        <v>149</v>
      </c>
      <c r="Q154" s="31">
        <f t="shared" si="99"/>
        <v>0</v>
      </c>
      <c r="R154" s="31">
        <f t="shared" si="108"/>
        <v>0</v>
      </c>
      <c r="S154" s="31">
        <f t="shared" si="109"/>
        <v>0</v>
      </c>
      <c r="T154" s="31">
        <f t="shared" si="86"/>
        <v>0</v>
      </c>
      <c r="U154" s="31">
        <f t="shared" si="100"/>
        <v>0</v>
      </c>
      <c r="V154" s="31">
        <f t="shared" si="87"/>
        <v>0</v>
      </c>
      <c r="W154" s="31">
        <v>0</v>
      </c>
      <c r="X154" s="31">
        <f t="shared" si="88"/>
        <v>0</v>
      </c>
      <c r="Y154" s="36">
        <f t="shared" si="89"/>
        <v>0</v>
      </c>
      <c r="AA154" s="69">
        <v>149</v>
      </c>
      <c r="AB154" s="31">
        <f t="shared" si="90"/>
        <v>0</v>
      </c>
      <c r="AC154" s="212">
        <f t="shared" si="91"/>
        <v>0</v>
      </c>
      <c r="AD154" s="99">
        <f t="shared" si="92"/>
        <v>0</v>
      </c>
      <c r="AE154" s="99">
        <f t="shared" si="93"/>
        <v>0</v>
      </c>
      <c r="AF154" s="197">
        <f t="shared" si="101"/>
        <v>0</v>
      </c>
      <c r="AG154" s="197">
        <f t="shared" si="102"/>
        <v>0</v>
      </c>
      <c r="AH154" s="197">
        <f t="shared" si="103"/>
        <v>0</v>
      </c>
      <c r="AI154" s="202">
        <f t="shared" si="76"/>
        <v>0</v>
      </c>
      <c r="AK154" s="69">
        <v>149</v>
      </c>
      <c r="AL154" s="31">
        <f t="shared" si="94"/>
        <v>0</v>
      </c>
      <c r="AM154" s="31">
        <f t="shared" si="95"/>
        <v>0</v>
      </c>
      <c r="AN154" s="31">
        <f t="shared" si="96"/>
        <v>0</v>
      </c>
      <c r="AO154" s="31">
        <f t="shared" si="97"/>
        <v>0</v>
      </c>
      <c r="AP154" s="31">
        <f t="shared" si="98"/>
        <v>0</v>
      </c>
      <c r="AQ154" s="197">
        <f t="shared" si="83"/>
        <v>0</v>
      </c>
      <c r="AR154" s="197">
        <f t="shared" si="83"/>
        <v>0</v>
      </c>
      <c r="AS154" s="197">
        <f t="shared" si="83"/>
        <v>0</v>
      </c>
      <c r="AT154" s="197">
        <f t="shared" si="82"/>
        <v>0</v>
      </c>
      <c r="AU154" s="31"/>
      <c r="AV154" s="31"/>
      <c r="AW154" s="31"/>
      <c r="AX154" s="31"/>
      <c r="AY154" s="74"/>
    </row>
    <row r="155" spans="3:51">
      <c r="C155" s="177" t="s">
        <v>30</v>
      </c>
      <c r="D155" s="4">
        <v>0.51</v>
      </c>
      <c r="E155" s="191" t="s">
        <v>196</v>
      </c>
      <c r="I155" s="53">
        <v>150</v>
      </c>
      <c r="J155" s="31">
        <f t="shared" si="104"/>
        <v>0</v>
      </c>
      <c r="K155" s="31">
        <f t="shared" si="105"/>
        <v>0</v>
      </c>
      <c r="L155" s="31">
        <f t="shared" si="106"/>
        <v>0</v>
      </c>
      <c r="M155" s="31">
        <f t="shared" si="107"/>
        <v>0</v>
      </c>
      <c r="N155" s="31">
        <f t="shared" si="84"/>
        <v>0</v>
      </c>
      <c r="O155" s="32">
        <f t="shared" si="85"/>
        <v>0</v>
      </c>
      <c r="P155" s="53">
        <v>150</v>
      </c>
      <c r="Q155" s="31">
        <f t="shared" si="99"/>
        <v>0</v>
      </c>
      <c r="R155" s="31">
        <f t="shared" si="108"/>
        <v>0</v>
      </c>
      <c r="S155" s="31">
        <f t="shared" si="109"/>
        <v>0</v>
      </c>
      <c r="T155" s="31">
        <f t="shared" si="86"/>
        <v>0</v>
      </c>
      <c r="U155" s="31">
        <f t="shared" si="100"/>
        <v>0</v>
      </c>
      <c r="V155" s="31">
        <f t="shared" si="87"/>
        <v>0</v>
      </c>
      <c r="W155" s="31">
        <v>0</v>
      </c>
      <c r="X155" s="31">
        <f t="shared" si="88"/>
        <v>0</v>
      </c>
      <c r="Y155" s="36">
        <f t="shared" si="89"/>
        <v>0</v>
      </c>
      <c r="AA155" s="69">
        <v>150</v>
      </c>
      <c r="AB155" s="31">
        <f t="shared" si="90"/>
        <v>0</v>
      </c>
      <c r="AC155" s="212">
        <f t="shared" si="91"/>
        <v>0</v>
      </c>
      <c r="AD155" s="99">
        <f t="shared" si="92"/>
        <v>0</v>
      </c>
      <c r="AE155" s="99">
        <f t="shared" si="93"/>
        <v>0</v>
      </c>
      <c r="AF155" s="197">
        <f t="shared" si="101"/>
        <v>0</v>
      </c>
      <c r="AG155" s="197">
        <f t="shared" si="102"/>
        <v>0</v>
      </c>
      <c r="AH155" s="197">
        <f t="shared" si="103"/>
        <v>0</v>
      </c>
      <c r="AI155" s="202">
        <f t="shared" ref="AI155:AI205" si="110">IF(OR(AA155&lt;=$F$18,AA155&lt;=30),SUM(AF155:AH155),)</f>
        <v>0</v>
      </c>
      <c r="AK155" s="69">
        <v>150</v>
      </c>
      <c r="AL155" s="31">
        <f t="shared" si="94"/>
        <v>0</v>
      </c>
      <c r="AM155" s="31">
        <f t="shared" si="95"/>
        <v>0</v>
      </c>
      <c r="AN155" s="31">
        <f t="shared" si="96"/>
        <v>0</v>
      </c>
      <c r="AO155" s="31">
        <f t="shared" si="97"/>
        <v>0</v>
      </c>
      <c r="AP155" s="31">
        <f t="shared" si="98"/>
        <v>0</v>
      </c>
      <c r="AQ155" s="197">
        <f t="shared" si="83"/>
        <v>0</v>
      </c>
      <c r="AR155" s="197">
        <f t="shared" si="83"/>
        <v>0</v>
      </c>
      <c r="AS155" s="197">
        <f t="shared" si="83"/>
        <v>0</v>
      </c>
      <c r="AT155" s="197">
        <f t="shared" si="82"/>
        <v>0</v>
      </c>
      <c r="AU155" s="31"/>
      <c r="AV155" s="31"/>
      <c r="AW155" s="31"/>
      <c r="AX155" s="31"/>
      <c r="AY155" s="74"/>
    </row>
    <row r="156" spans="3:51">
      <c r="C156" s="177" t="s">
        <v>31</v>
      </c>
      <c r="D156" s="4">
        <v>0.56000000000000005</v>
      </c>
      <c r="E156" s="191" t="s">
        <v>196</v>
      </c>
      <c r="I156" s="53">
        <v>151</v>
      </c>
      <c r="J156" s="31">
        <f t="shared" si="104"/>
        <v>0</v>
      </c>
      <c r="K156" s="31">
        <f t="shared" si="105"/>
        <v>0</v>
      </c>
      <c r="L156" s="31">
        <f t="shared" si="106"/>
        <v>0</v>
      </c>
      <c r="M156" s="31">
        <f t="shared" si="107"/>
        <v>0</v>
      </c>
      <c r="N156" s="31">
        <f t="shared" si="84"/>
        <v>0</v>
      </c>
      <c r="O156" s="32">
        <f t="shared" si="85"/>
        <v>0</v>
      </c>
      <c r="P156" s="53">
        <v>151</v>
      </c>
      <c r="Q156" s="31">
        <f t="shared" si="99"/>
        <v>0</v>
      </c>
      <c r="R156" s="31">
        <f t="shared" si="108"/>
        <v>0</v>
      </c>
      <c r="S156" s="31">
        <f t="shared" si="109"/>
        <v>0</v>
      </c>
      <c r="T156" s="31">
        <f t="shared" si="86"/>
        <v>0</v>
      </c>
      <c r="U156" s="31">
        <f t="shared" si="100"/>
        <v>0</v>
      </c>
      <c r="V156" s="31">
        <f t="shared" si="87"/>
        <v>0</v>
      </c>
      <c r="W156" s="31">
        <v>0</v>
      </c>
      <c r="X156" s="31">
        <f t="shared" si="88"/>
        <v>0</v>
      </c>
      <c r="Y156" s="36">
        <f t="shared" si="89"/>
        <v>0</v>
      </c>
      <c r="AA156" s="69">
        <v>151</v>
      </c>
      <c r="AB156" s="31">
        <f t="shared" si="90"/>
        <v>0</v>
      </c>
      <c r="AC156" s="212">
        <f t="shared" si="91"/>
        <v>0</v>
      </c>
      <c r="AD156" s="99">
        <f t="shared" si="92"/>
        <v>0</v>
      </c>
      <c r="AE156" s="99">
        <f t="shared" si="93"/>
        <v>0</v>
      </c>
      <c r="AF156" s="197">
        <f t="shared" si="101"/>
        <v>0</v>
      </c>
      <c r="AG156" s="197">
        <f t="shared" si="102"/>
        <v>0</v>
      </c>
      <c r="AH156" s="197">
        <f t="shared" si="103"/>
        <v>0</v>
      </c>
      <c r="AI156" s="202">
        <f t="shared" si="110"/>
        <v>0</v>
      </c>
      <c r="AK156" s="69">
        <v>151</v>
      </c>
      <c r="AL156" s="31">
        <f t="shared" si="94"/>
        <v>0</v>
      </c>
      <c r="AM156" s="31">
        <f t="shared" si="95"/>
        <v>0</v>
      </c>
      <c r="AN156" s="31">
        <f t="shared" si="96"/>
        <v>0</v>
      </c>
      <c r="AO156" s="31">
        <f t="shared" si="97"/>
        <v>0</v>
      </c>
      <c r="AP156" s="31">
        <f t="shared" si="98"/>
        <v>0</v>
      </c>
      <c r="AQ156" s="197">
        <f t="shared" si="83"/>
        <v>0</v>
      </c>
      <c r="AR156" s="197">
        <f t="shared" si="83"/>
        <v>0</v>
      </c>
      <c r="AS156" s="197">
        <f t="shared" si="83"/>
        <v>0</v>
      </c>
      <c r="AT156" s="197">
        <f t="shared" si="82"/>
        <v>0</v>
      </c>
      <c r="AU156" s="31"/>
      <c r="AV156" s="31"/>
      <c r="AW156" s="31"/>
      <c r="AX156" s="31"/>
      <c r="AY156" s="74"/>
    </row>
    <row r="157" spans="3:51">
      <c r="C157" s="177" t="s">
        <v>32</v>
      </c>
      <c r="D157" s="4">
        <v>0.56000000000000005</v>
      </c>
      <c r="E157" s="191" t="s">
        <v>196</v>
      </c>
      <c r="I157" s="53">
        <v>152</v>
      </c>
      <c r="J157" s="31">
        <f t="shared" si="104"/>
        <v>0</v>
      </c>
      <c r="K157" s="31">
        <f t="shared" si="105"/>
        <v>0</v>
      </c>
      <c r="L157" s="31">
        <f t="shared" si="106"/>
        <v>0</v>
      </c>
      <c r="M157" s="31">
        <f t="shared" si="107"/>
        <v>0</v>
      </c>
      <c r="N157" s="31">
        <f t="shared" si="84"/>
        <v>0</v>
      </c>
      <c r="O157" s="32">
        <f t="shared" si="85"/>
        <v>0</v>
      </c>
      <c r="P157" s="53">
        <v>152</v>
      </c>
      <c r="Q157" s="31">
        <f t="shared" si="99"/>
        <v>0</v>
      </c>
      <c r="R157" s="31">
        <f t="shared" si="108"/>
        <v>0</v>
      </c>
      <c r="S157" s="31">
        <f t="shared" si="109"/>
        <v>0</v>
      </c>
      <c r="T157" s="31">
        <f t="shared" si="86"/>
        <v>0</v>
      </c>
      <c r="U157" s="31">
        <f t="shared" si="100"/>
        <v>0</v>
      </c>
      <c r="V157" s="31">
        <f t="shared" si="87"/>
        <v>0</v>
      </c>
      <c r="W157" s="31">
        <v>0</v>
      </c>
      <c r="X157" s="31">
        <f t="shared" si="88"/>
        <v>0</v>
      </c>
      <c r="Y157" s="36">
        <f t="shared" si="89"/>
        <v>0</v>
      </c>
      <c r="AA157" s="69">
        <v>152</v>
      </c>
      <c r="AB157" s="31">
        <f t="shared" si="90"/>
        <v>0</v>
      </c>
      <c r="AC157" s="212">
        <f t="shared" si="91"/>
        <v>0</v>
      </c>
      <c r="AD157" s="99">
        <f t="shared" si="92"/>
        <v>0</v>
      </c>
      <c r="AE157" s="99">
        <f t="shared" si="93"/>
        <v>0</v>
      </c>
      <c r="AF157" s="197">
        <f t="shared" si="101"/>
        <v>0</v>
      </c>
      <c r="AG157" s="197">
        <f t="shared" si="102"/>
        <v>0</v>
      </c>
      <c r="AH157" s="197">
        <f t="shared" si="103"/>
        <v>0</v>
      </c>
      <c r="AI157" s="202">
        <f t="shared" si="110"/>
        <v>0</v>
      </c>
      <c r="AK157" s="69">
        <v>152</v>
      </c>
      <c r="AL157" s="31">
        <f t="shared" si="94"/>
        <v>0</v>
      </c>
      <c r="AM157" s="31">
        <f t="shared" si="95"/>
        <v>0</v>
      </c>
      <c r="AN157" s="31">
        <f t="shared" si="96"/>
        <v>0</v>
      </c>
      <c r="AO157" s="31">
        <f t="shared" si="97"/>
        <v>0</v>
      </c>
      <c r="AP157" s="31">
        <f t="shared" si="98"/>
        <v>0</v>
      </c>
      <c r="AQ157" s="197">
        <f t="shared" si="83"/>
        <v>0</v>
      </c>
      <c r="AR157" s="197">
        <f t="shared" si="83"/>
        <v>0</v>
      </c>
      <c r="AS157" s="197">
        <f t="shared" si="83"/>
        <v>0</v>
      </c>
      <c r="AT157" s="197">
        <f t="shared" si="82"/>
        <v>0</v>
      </c>
      <c r="AU157" s="31"/>
      <c r="AV157" s="31"/>
      <c r="AW157" s="31"/>
      <c r="AX157" s="31"/>
      <c r="AY157" s="74"/>
    </row>
    <row r="158" spans="3:51">
      <c r="C158" s="177" t="s">
        <v>33</v>
      </c>
      <c r="D158" s="4">
        <v>0.48</v>
      </c>
      <c r="E158" s="191" t="s">
        <v>196</v>
      </c>
      <c r="I158" s="53">
        <v>153</v>
      </c>
      <c r="J158" s="31">
        <f t="shared" si="104"/>
        <v>0</v>
      </c>
      <c r="K158" s="31">
        <f t="shared" si="105"/>
        <v>0</v>
      </c>
      <c r="L158" s="31">
        <f t="shared" si="106"/>
        <v>0</v>
      </c>
      <c r="M158" s="31">
        <f t="shared" si="107"/>
        <v>0</v>
      </c>
      <c r="N158" s="31">
        <f t="shared" si="84"/>
        <v>0</v>
      </c>
      <c r="O158" s="32">
        <f t="shared" si="85"/>
        <v>0</v>
      </c>
      <c r="P158" s="53">
        <v>153</v>
      </c>
      <c r="Q158" s="31">
        <f t="shared" si="99"/>
        <v>0</v>
      </c>
      <c r="R158" s="31">
        <f t="shared" si="108"/>
        <v>0</v>
      </c>
      <c r="S158" s="31">
        <f t="shared" si="109"/>
        <v>0</v>
      </c>
      <c r="T158" s="31">
        <f t="shared" si="86"/>
        <v>0</v>
      </c>
      <c r="U158" s="31">
        <f t="shared" si="100"/>
        <v>0</v>
      </c>
      <c r="V158" s="31">
        <f t="shared" si="87"/>
        <v>0</v>
      </c>
      <c r="W158" s="31">
        <v>0</v>
      </c>
      <c r="X158" s="31">
        <f t="shared" si="88"/>
        <v>0</v>
      </c>
      <c r="Y158" s="36">
        <f t="shared" si="89"/>
        <v>0</v>
      </c>
      <c r="AA158" s="69">
        <v>153</v>
      </c>
      <c r="AB158" s="31">
        <f t="shared" si="90"/>
        <v>0</v>
      </c>
      <c r="AC158" s="212">
        <f t="shared" si="91"/>
        <v>0</v>
      </c>
      <c r="AD158" s="99">
        <f t="shared" si="92"/>
        <v>0</v>
      </c>
      <c r="AE158" s="99">
        <f t="shared" si="93"/>
        <v>0</v>
      </c>
      <c r="AF158" s="197">
        <f t="shared" si="101"/>
        <v>0</v>
      </c>
      <c r="AG158" s="197">
        <f t="shared" si="102"/>
        <v>0</v>
      </c>
      <c r="AH158" s="197">
        <f t="shared" si="103"/>
        <v>0</v>
      </c>
      <c r="AI158" s="202">
        <f t="shared" si="110"/>
        <v>0</v>
      </c>
      <c r="AK158" s="69">
        <v>153</v>
      </c>
      <c r="AL158" s="31">
        <f t="shared" si="94"/>
        <v>0</v>
      </c>
      <c r="AM158" s="31">
        <f t="shared" si="95"/>
        <v>0</v>
      </c>
      <c r="AN158" s="31">
        <f t="shared" si="96"/>
        <v>0</v>
      </c>
      <c r="AO158" s="31">
        <f t="shared" si="97"/>
        <v>0</v>
      </c>
      <c r="AP158" s="31">
        <f t="shared" si="98"/>
        <v>0</v>
      </c>
      <c r="AQ158" s="197">
        <f t="shared" si="83"/>
        <v>0</v>
      </c>
      <c r="AR158" s="197">
        <f t="shared" si="83"/>
        <v>0</v>
      </c>
      <c r="AS158" s="197">
        <f t="shared" si="83"/>
        <v>0</v>
      </c>
      <c r="AT158" s="197">
        <f t="shared" si="82"/>
        <v>0</v>
      </c>
      <c r="AU158" s="31"/>
      <c r="AV158" s="31"/>
      <c r="AW158" s="31"/>
      <c r="AX158" s="31"/>
      <c r="AY158" s="74"/>
    </row>
    <row r="159" spans="3:51">
      <c r="C159" s="177" t="s">
        <v>34</v>
      </c>
      <c r="D159" s="4">
        <v>0.55000000000000004</v>
      </c>
      <c r="E159" s="191" t="s">
        <v>196</v>
      </c>
      <c r="I159" s="53">
        <v>154</v>
      </c>
      <c r="J159" s="31">
        <f t="shared" si="104"/>
        <v>0</v>
      </c>
      <c r="K159" s="31">
        <f t="shared" si="105"/>
        <v>0</v>
      </c>
      <c r="L159" s="31">
        <f t="shared" si="106"/>
        <v>0</v>
      </c>
      <c r="M159" s="31">
        <f t="shared" si="107"/>
        <v>0</v>
      </c>
      <c r="N159" s="31">
        <f t="shared" si="84"/>
        <v>0</v>
      </c>
      <c r="O159" s="32">
        <f t="shared" si="85"/>
        <v>0</v>
      </c>
      <c r="P159" s="53">
        <v>154</v>
      </c>
      <c r="Q159" s="31">
        <f t="shared" si="99"/>
        <v>0</v>
      </c>
      <c r="R159" s="31">
        <f t="shared" si="108"/>
        <v>0</v>
      </c>
      <c r="S159" s="31">
        <f t="shared" si="109"/>
        <v>0</v>
      </c>
      <c r="T159" s="31">
        <f t="shared" si="86"/>
        <v>0</v>
      </c>
      <c r="U159" s="31">
        <f t="shared" si="100"/>
        <v>0</v>
      </c>
      <c r="V159" s="31">
        <f t="shared" si="87"/>
        <v>0</v>
      </c>
      <c r="W159" s="31">
        <v>0</v>
      </c>
      <c r="X159" s="31">
        <f t="shared" si="88"/>
        <v>0</v>
      </c>
      <c r="Y159" s="36">
        <f t="shared" si="89"/>
        <v>0</v>
      </c>
      <c r="AA159" s="69">
        <v>154</v>
      </c>
      <c r="AB159" s="31">
        <f t="shared" si="90"/>
        <v>0</v>
      </c>
      <c r="AC159" s="212">
        <f t="shared" si="91"/>
        <v>0</v>
      </c>
      <c r="AD159" s="99">
        <f t="shared" si="92"/>
        <v>0</v>
      </c>
      <c r="AE159" s="99">
        <f t="shared" si="93"/>
        <v>0</v>
      </c>
      <c r="AF159" s="197">
        <f t="shared" si="101"/>
        <v>0</v>
      </c>
      <c r="AG159" s="197">
        <f t="shared" si="102"/>
        <v>0</v>
      </c>
      <c r="AH159" s="197">
        <f t="shared" si="103"/>
        <v>0</v>
      </c>
      <c r="AI159" s="202">
        <f t="shared" si="110"/>
        <v>0</v>
      </c>
      <c r="AK159" s="69">
        <v>154</v>
      </c>
      <c r="AL159" s="31">
        <f t="shared" si="94"/>
        <v>0</v>
      </c>
      <c r="AM159" s="31">
        <f t="shared" si="95"/>
        <v>0</v>
      </c>
      <c r="AN159" s="31">
        <f t="shared" si="96"/>
        <v>0</v>
      </c>
      <c r="AO159" s="31">
        <f t="shared" si="97"/>
        <v>0</v>
      </c>
      <c r="AP159" s="31">
        <f t="shared" si="98"/>
        <v>0</v>
      </c>
      <c r="AQ159" s="197">
        <f t="shared" si="83"/>
        <v>0</v>
      </c>
      <c r="AR159" s="197">
        <f t="shared" si="83"/>
        <v>0</v>
      </c>
      <c r="AS159" s="197">
        <f t="shared" si="83"/>
        <v>0</v>
      </c>
      <c r="AT159" s="197">
        <f t="shared" si="82"/>
        <v>0</v>
      </c>
      <c r="AU159" s="31"/>
      <c r="AV159" s="31"/>
      <c r="AW159" s="31"/>
      <c r="AX159" s="31"/>
      <c r="AY159" s="74"/>
    </row>
    <row r="160" spans="3:51">
      <c r="C160" s="177" t="s">
        <v>35</v>
      </c>
      <c r="D160" s="4">
        <v>0.56000000000000005</v>
      </c>
      <c r="E160" s="191" t="s">
        <v>196</v>
      </c>
      <c r="I160" s="53">
        <v>155</v>
      </c>
      <c r="J160" s="31">
        <f t="shared" si="104"/>
        <v>0</v>
      </c>
      <c r="K160" s="31">
        <f t="shared" si="105"/>
        <v>0</v>
      </c>
      <c r="L160" s="31">
        <f t="shared" si="106"/>
        <v>0</v>
      </c>
      <c r="M160" s="31">
        <f t="shared" si="107"/>
        <v>0</v>
      </c>
      <c r="N160" s="31">
        <f t="shared" si="84"/>
        <v>0</v>
      </c>
      <c r="O160" s="32">
        <f t="shared" si="85"/>
        <v>0</v>
      </c>
      <c r="P160" s="53">
        <v>155</v>
      </c>
      <c r="Q160" s="31">
        <f t="shared" si="99"/>
        <v>0</v>
      </c>
      <c r="R160" s="31">
        <f t="shared" si="108"/>
        <v>0</v>
      </c>
      <c r="S160" s="31">
        <f t="shared" si="109"/>
        <v>0</v>
      </c>
      <c r="T160" s="31">
        <f t="shared" si="86"/>
        <v>0</v>
      </c>
      <c r="U160" s="31">
        <f t="shared" si="100"/>
        <v>0</v>
      </c>
      <c r="V160" s="31">
        <f t="shared" si="87"/>
        <v>0</v>
      </c>
      <c r="W160" s="31">
        <v>0</v>
      </c>
      <c r="X160" s="31">
        <f t="shared" si="88"/>
        <v>0</v>
      </c>
      <c r="Y160" s="36">
        <f t="shared" si="89"/>
        <v>0</v>
      </c>
      <c r="AA160" s="69">
        <v>155</v>
      </c>
      <c r="AB160" s="31">
        <f t="shared" si="90"/>
        <v>0</v>
      </c>
      <c r="AC160" s="212">
        <f t="shared" si="91"/>
        <v>0</v>
      </c>
      <c r="AD160" s="99">
        <f t="shared" si="92"/>
        <v>0</v>
      </c>
      <c r="AE160" s="99">
        <f t="shared" si="93"/>
        <v>0</v>
      </c>
      <c r="AF160" s="197">
        <f t="shared" si="101"/>
        <v>0</v>
      </c>
      <c r="AG160" s="197">
        <f t="shared" si="102"/>
        <v>0</v>
      </c>
      <c r="AH160" s="197">
        <f t="shared" si="103"/>
        <v>0</v>
      </c>
      <c r="AI160" s="202">
        <f t="shared" si="110"/>
        <v>0</v>
      </c>
      <c r="AK160" s="69">
        <v>155</v>
      </c>
      <c r="AL160" s="31">
        <f t="shared" si="94"/>
        <v>0</v>
      </c>
      <c r="AM160" s="31">
        <f t="shared" si="95"/>
        <v>0</v>
      </c>
      <c r="AN160" s="31">
        <f t="shared" si="96"/>
        <v>0</v>
      </c>
      <c r="AO160" s="31">
        <f t="shared" si="97"/>
        <v>0</v>
      </c>
      <c r="AP160" s="31">
        <f t="shared" si="98"/>
        <v>0</v>
      </c>
      <c r="AQ160" s="197">
        <f t="shared" si="83"/>
        <v>0</v>
      </c>
      <c r="AR160" s="197">
        <f t="shared" si="83"/>
        <v>0</v>
      </c>
      <c r="AS160" s="197">
        <f t="shared" si="83"/>
        <v>0</v>
      </c>
      <c r="AT160" s="197">
        <f t="shared" si="82"/>
        <v>0</v>
      </c>
      <c r="AU160" s="31"/>
      <c r="AV160" s="31"/>
      <c r="AW160" s="31"/>
      <c r="AX160" s="31"/>
      <c r="AY160" s="74"/>
    </row>
    <row r="161" spans="3:51">
      <c r="C161" s="177" t="s">
        <v>36</v>
      </c>
      <c r="D161" s="4">
        <v>0.57999999999999996</v>
      </c>
      <c r="E161" s="191" t="s">
        <v>196</v>
      </c>
      <c r="I161" s="53">
        <v>156</v>
      </c>
      <c r="J161" s="31">
        <f t="shared" si="104"/>
        <v>0</v>
      </c>
      <c r="K161" s="31">
        <f t="shared" si="105"/>
        <v>0</v>
      </c>
      <c r="L161" s="31">
        <f t="shared" si="106"/>
        <v>0</v>
      </c>
      <c r="M161" s="31">
        <f t="shared" si="107"/>
        <v>0</v>
      </c>
      <c r="N161" s="31">
        <f t="shared" si="84"/>
        <v>0</v>
      </c>
      <c r="O161" s="32">
        <f t="shared" si="85"/>
        <v>0</v>
      </c>
      <c r="P161" s="53">
        <v>156</v>
      </c>
      <c r="Q161" s="31">
        <f t="shared" si="99"/>
        <v>0</v>
      </c>
      <c r="R161" s="31">
        <f t="shared" si="108"/>
        <v>0</v>
      </c>
      <c r="S161" s="31">
        <f t="shared" si="109"/>
        <v>0</v>
      </c>
      <c r="T161" s="31">
        <f t="shared" si="86"/>
        <v>0</v>
      </c>
      <c r="U161" s="31">
        <f t="shared" si="100"/>
        <v>0</v>
      </c>
      <c r="V161" s="31">
        <f t="shared" si="87"/>
        <v>0</v>
      </c>
      <c r="W161" s="31">
        <v>0</v>
      </c>
      <c r="X161" s="31">
        <f t="shared" si="88"/>
        <v>0</v>
      </c>
      <c r="Y161" s="36">
        <f t="shared" si="89"/>
        <v>0</v>
      </c>
      <c r="AA161" s="69">
        <v>156</v>
      </c>
      <c r="AB161" s="31">
        <f t="shared" si="90"/>
        <v>0</v>
      </c>
      <c r="AC161" s="212">
        <f t="shared" si="91"/>
        <v>0</v>
      </c>
      <c r="AD161" s="99">
        <f t="shared" si="92"/>
        <v>0</v>
      </c>
      <c r="AE161" s="99">
        <f t="shared" si="93"/>
        <v>0</v>
      </c>
      <c r="AF161" s="197">
        <f t="shared" si="101"/>
        <v>0</v>
      </c>
      <c r="AG161" s="197">
        <f t="shared" si="102"/>
        <v>0</v>
      </c>
      <c r="AH161" s="197">
        <f t="shared" si="103"/>
        <v>0</v>
      </c>
      <c r="AI161" s="202">
        <f t="shared" si="110"/>
        <v>0</v>
      </c>
      <c r="AK161" s="69">
        <v>156</v>
      </c>
      <c r="AL161" s="31">
        <f t="shared" si="94"/>
        <v>0</v>
      </c>
      <c r="AM161" s="31">
        <f t="shared" si="95"/>
        <v>0</v>
      </c>
      <c r="AN161" s="31">
        <f t="shared" si="96"/>
        <v>0</v>
      </c>
      <c r="AO161" s="31">
        <f t="shared" si="97"/>
        <v>0</v>
      </c>
      <c r="AP161" s="31">
        <f t="shared" si="98"/>
        <v>0</v>
      </c>
      <c r="AQ161" s="197">
        <f t="shared" si="83"/>
        <v>0</v>
      </c>
      <c r="AR161" s="197">
        <f t="shared" si="83"/>
        <v>0</v>
      </c>
      <c r="AS161" s="197">
        <f t="shared" si="83"/>
        <v>0</v>
      </c>
      <c r="AT161" s="197">
        <f t="shared" si="82"/>
        <v>0</v>
      </c>
      <c r="AU161" s="31"/>
      <c r="AV161" s="31"/>
      <c r="AW161" s="31"/>
      <c r="AX161" s="31"/>
      <c r="AY161" s="74"/>
    </row>
    <row r="162" spans="3:51">
      <c r="C162" s="177" t="s">
        <v>37</v>
      </c>
      <c r="D162" s="4">
        <v>0.57999999999999996</v>
      </c>
      <c r="E162" s="191" t="s">
        <v>197</v>
      </c>
      <c r="I162" s="53">
        <v>157</v>
      </c>
      <c r="J162" s="31">
        <f t="shared" si="104"/>
        <v>0</v>
      </c>
      <c r="K162" s="31">
        <f t="shared" si="105"/>
        <v>0</v>
      </c>
      <c r="L162" s="31">
        <f t="shared" si="106"/>
        <v>0</v>
      </c>
      <c r="M162" s="31">
        <f t="shared" si="107"/>
        <v>0</v>
      </c>
      <c r="N162" s="31">
        <f t="shared" si="84"/>
        <v>0</v>
      </c>
      <c r="O162" s="32">
        <f t="shared" si="85"/>
        <v>0</v>
      </c>
      <c r="P162" s="53">
        <v>157</v>
      </c>
      <c r="Q162" s="31">
        <f t="shared" si="99"/>
        <v>0</v>
      </c>
      <c r="R162" s="31">
        <f t="shared" si="108"/>
        <v>0</v>
      </c>
      <c r="S162" s="31">
        <f t="shared" si="109"/>
        <v>0</v>
      </c>
      <c r="T162" s="31">
        <f t="shared" si="86"/>
        <v>0</v>
      </c>
      <c r="U162" s="31">
        <f t="shared" si="100"/>
        <v>0</v>
      </c>
      <c r="V162" s="31">
        <f t="shared" si="87"/>
        <v>0</v>
      </c>
      <c r="W162" s="31">
        <v>0</v>
      </c>
      <c r="X162" s="31">
        <f t="shared" si="88"/>
        <v>0</v>
      </c>
      <c r="Y162" s="36">
        <f t="shared" si="89"/>
        <v>0</v>
      </c>
      <c r="AA162" s="69">
        <v>157</v>
      </c>
      <c r="AB162" s="31">
        <f t="shared" si="90"/>
        <v>0</v>
      </c>
      <c r="AC162" s="212">
        <f t="shared" si="91"/>
        <v>0</v>
      </c>
      <c r="AD162" s="99">
        <f t="shared" si="92"/>
        <v>0</v>
      </c>
      <c r="AE162" s="99">
        <f t="shared" si="93"/>
        <v>0</v>
      </c>
      <c r="AF162" s="197">
        <f t="shared" si="101"/>
        <v>0</v>
      </c>
      <c r="AG162" s="197">
        <f t="shared" si="102"/>
        <v>0</v>
      </c>
      <c r="AH162" s="197">
        <f t="shared" si="103"/>
        <v>0</v>
      </c>
      <c r="AI162" s="202">
        <f t="shared" si="110"/>
        <v>0</v>
      </c>
      <c r="AK162" s="69">
        <v>157</v>
      </c>
      <c r="AL162" s="31">
        <f t="shared" si="94"/>
        <v>0</v>
      </c>
      <c r="AM162" s="31">
        <f t="shared" si="95"/>
        <v>0</v>
      </c>
      <c r="AN162" s="31">
        <f t="shared" si="96"/>
        <v>0</v>
      </c>
      <c r="AO162" s="31">
        <f t="shared" si="97"/>
        <v>0</v>
      </c>
      <c r="AP162" s="31">
        <f t="shared" si="98"/>
        <v>0</v>
      </c>
      <c r="AQ162" s="197">
        <f t="shared" si="83"/>
        <v>0</v>
      </c>
      <c r="AR162" s="197">
        <f t="shared" si="83"/>
        <v>0</v>
      </c>
      <c r="AS162" s="197">
        <f t="shared" si="83"/>
        <v>0</v>
      </c>
      <c r="AT162" s="197">
        <f t="shared" si="82"/>
        <v>0</v>
      </c>
      <c r="AU162" s="31"/>
      <c r="AV162" s="31"/>
      <c r="AW162" s="31"/>
      <c r="AX162" s="31"/>
      <c r="AY162" s="74"/>
    </row>
    <row r="163" spans="3:51">
      <c r="C163" s="177" t="s">
        <v>38</v>
      </c>
      <c r="D163" s="4">
        <v>0.48</v>
      </c>
      <c r="E163" s="191" t="s">
        <v>197</v>
      </c>
      <c r="I163" s="53">
        <v>158</v>
      </c>
      <c r="J163" s="31">
        <f t="shared" si="104"/>
        <v>0</v>
      </c>
      <c r="K163" s="31">
        <f t="shared" si="105"/>
        <v>0</v>
      </c>
      <c r="L163" s="31">
        <f t="shared" si="106"/>
        <v>0</v>
      </c>
      <c r="M163" s="31">
        <f t="shared" si="107"/>
        <v>0</v>
      </c>
      <c r="N163" s="31">
        <f t="shared" si="84"/>
        <v>0</v>
      </c>
      <c r="O163" s="32">
        <f t="shared" si="85"/>
        <v>0</v>
      </c>
      <c r="P163" s="53">
        <v>158</v>
      </c>
      <c r="Q163" s="31">
        <f t="shared" si="99"/>
        <v>0</v>
      </c>
      <c r="R163" s="31">
        <f t="shared" si="108"/>
        <v>0</v>
      </c>
      <c r="S163" s="31">
        <f t="shared" si="109"/>
        <v>0</v>
      </c>
      <c r="T163" s="31">
        <f t="shared" si="86"/>
        <v>0</v>
      </c>
      <c r="U163" s="31">
        <f t="shared" si="100"/>
        <v>0</v>
      </c>
      <c r="V163" s="31">
        <f t="shared" si="87"/>
        <v>0</v>
      </c>
      <c r="W163" s="31">
        <v>0</v>
      </c>
      <c r="X163" s="31">
        <f t="shared" si="88"/>
        <v>0</v>
      </c>
      <c r="Y163" s="36">
        <f t="shared" si="89"/>
        <v>0</v>
      </c>
      <c r="AA163" s="69">
        <v>158</v>
      </c>
      <c r="AB163" s="31">
        <f t="shared" si="90"/>
        <v>0</v>
      </c>
      <c r="AC163" s="212">
        <f t="shared" si="91"/>
        <v>0</v>
      </c>
      <c r="AD163" s="99">
        <f t="shared" si="92"/>
        <v>0</v>
      </c>
      <c r="AE163" s="99">
        <f t="shared" si="93"/>
        <v>0</v>
      </c>
      <c r="AF163" s="197">
        <f t="shared" si="101"/>
        <v>0</v>
      </c>
      <c r="AG163" s="197">
        <f t="shared" si="102"/>
        <v>0</v>
      </c>
      <c r="AH163" s="197">
        <f t="shared" si="103"/>
        <v>0</v>
      </c>
      <c r="AI163" s="202">
        <f t="shared" si="110"/>
        <v>0</v>
      </c>
      <c r="AK163" s="69">
        <v>158</v>
      </c>
      <c r="AL163" s="31">
        <f t="shared" si="94"/>
        <v>0</v>
      </c>
      <c r="AM163" s="31">
        <f t="shared" si="95"/>
        <v>0</v>
      </c>
      <c r="AN163" s="31">
        <f t="shared" si="96"/>
        <v>0</v>
      </c>
      <c r="AO163" s="31">
        <f t="shared" si="97"/>
        <v>0</v>
      </c>
      <c r="AP163" s="31">
        <f t="shared" si="98"/>
        <v>0</v>
      </c>
      <c r="AQ163" s="197">
        <f t="shared" si="83"/>
        <v>0</v>
      </c>
      <c r="AR163" s="197">
        <f t="shared" si="83"/>
        <v>0</v>
      </c>
      <c r="AS163" s="197">
        <f t="shared" si="83"/>
        <v>0</v>
      </c>
      <c r="AT163" s="197">
        <f t="shared" si="82"/>
        <v>0</v>
      </c>
      <c r="AU163" s="31"/>
      <c r="AV163" s="31"/>
      <c r="AW163" s="31"/>
      <c r="AX163" s="31"/>
      <c r="AY163" s="74"/>
    </row>
    <row r="164" spans="3:51">
      <c r="C164" s="177" t="s">
        <v>39</v>
      </c>
      <c r="D164" s="4">
        <v>0.42</v>
      </c>
      <c r="E164" s="191" t="s">
        <v>197</v>
      </c>
      <c r="I164" s="53">
        <v>159</v>
      </c>
      <c r="J164" s="31">
        <f t="shared" si="104"/>
        <v>0</v>
      </c>
      <c r="K164" s="31">
        <f t="shared" si="105"/>
        <v>0</v>
      </c>
      <c r="L164" s="31">
        <f t="shared" si="106"/>
        <v>0</v>
      </c>
      <c r="M164" s="31">
        <f t="shared" si="107"/>
        <v>0</v>
      </c>
      <c r="N164" s="31">
        <f t="shared" si="84"/>
        <v>0</v>
      </c>
      <c r="O164" s="32">
        <f t="shared" si="85"/>
        <v>0</v>
      </c>
      <c r="P164" s="53">
        <v>159</v>
      </c>
      <c r="Q164" s="31">
        <f t="shared" si="99"/>
        <v>0</v>
      </c>
      <c r="R164" s="31">
        <f t="shared" si="108"/>
        <v>0</v>
      </c>
      <c r="S164" s="31">
        <f t="shared" si="109"/>
        <v>0</v>
      </c>
      <c r="T164" s="31">
        <f t="shared" si="86"/>
        <v>0</v>
      </c>
      <c r="U164" s="31">
        <f t="shared" si="100"/>
        <v>0</v>
      </c>
      <c r="V164" s="31">
        <f t="shared" si="87"/>
        <v>0</v>
      </c>
      <c r="W164" s="31">
        <v>0</v>
      </c>
      <c r="X164" s="31">
        <f t="shared" si="88"/>
        <v>0</v>
      </c>
      <c r="Y164" s="36">
        <f t="shared" si="89"/>
        <v>0</v>
      </c>
      <c r="AA164" s="69">
        <v>159</v>
      </c>
      <c r="AB164" s="31">
        <f t="shared" si="90"/>
        <v>0</v>
      </c>
      <c r="AC164" s="212">
        <f t="shared" si="91"/>
        <v>0</v>
      </c>
      <c r="AD164" s="99">
        <f t="shared" si="92"/>
        <v>0</v>
      </c>
      <c r="AE164" s="99">
        <f t="shared" si="93"/>
        <v>0</v>
      </c>
      <c r="AF164" s="197">
        <f t="shared" si="101"/>
        <v>0</v>
      </c>
      <c r="AG164" s="197">
        <f t="shared" si="102"/>
        <v>0</v>
      </c>
      <c r="AH164" s="197">
        <f t="shared" si="103"/>
        <v>0</v>
      </c>
      <c r="AI164" s="202">
        <f t="shared" si="110"/>
        <v>0</v>
      </c>
      <c r="AK164" s="69">
        <v>159</v>
      </c>
      <c r="AL164" s="31">
        <f t="shared" si="94"/>
        <v>0</v>
      </c>
      <c r="AM164" s="31">
        <f t="shared" si="95"/>
        <v>0</v>
      </c>
      <c r="AN164" s="31">
        <f t="shared" si="96"/>
        <v>0</v>
      </c>
      <c r="AO164" s="31">
        <f t="shared" si="97"/>
        <v>0</v>
      </c>
      <c r="AP164" s="31">
        <f t="shared" si="98"/>
        <v>0</v>
      </c>
      <c r="AQ164" s="197">
        <f t="shared" si="83"/>
        <v>0</v>
      </c>
      <c r="AR164" s="197">
        <f t="shared" si="83"/>
        <v>0</v>
      </c>
      <c r="AS164" s="197">
        <f t="shared" si="83"/>
        <v>0</v>
      </c>
      <c r="AT164" s="197">
        <f t="shared" si="82"/>
        <v>0</v>
      </c>
      <c r="AU164" s="31"/>
      <c r="AV164" s="31"/>
      <c r="AW164" s="31"/>
      <c r="AX164" s="31"/>
      <c r="AY164" s="74"/>
    </row>
    <row r="165" spans="3:51">
      <c r="C165" s="177" t="s">
        <v>40</v>
      </c>
      <c r="D165" s="4">
        <v>0.5</v>
      </c>
      <c r="E165" s="191" t="s">
        <v>196</v>
      </c>
      <c r="I165" s="53">
        <v>160</v>
      </c>
      <c r="J165" s="31">
        <f t="shared" si="104"/>
        <v>0</v>
      </c>
      <c r="K165" s="31">
        <f t="shared" si="105"/>
        <v>0</v>
      </c>
      <c r="L165" s="31">
        <f t="shared" si="106"/>
        <v>0</v>
      </c>
      <c r="M165" s="31">
        <f t="shared" si="107"/>
        <v>0</v>
      </c>
      <c r="N165" s="31">
        <f t="shared" si="84"/>
        <v>0</v>
      </c>
      <c r="O165" s="32">
        <f t="shared" si="85"/>
        <v>0</v>
      </c>
      <c r="P165" s="53">
        <v>160</v>
      </c>
      <c r="Q165" s="31">
        <f t="shared" si="99"/>
        <v>0</v>
      </c>
      <c r="R165" s="31">
        <f t="shared" si="108"/>
        <v>0</v>
      </c>
      <c r="S165" s="31">
        <f t="shared" si="109"/>
        <v>0</v>
      </c>
      <c r="T165" s="31">
        <f t="shared" si="86"/>
        <v>0</v>
      </c>
      <c r="U165" s="31">
        <f t="shared" si="100"/>
        <v>0</v>
      </c>
      <c r="V165" s="31">
        <f t="shared" si="87"/>
        <v>0</v>
      </c>
      <c r="W165" s="31">
        <v>0</v>
      </c>
      <c r="X165" s="31">
        <f t="shared" si="88"/>
        <v>0</v>
      </c>
      <c r="Y165" s="36">
        <f t="shared" si="89"/>
        <v>0</v>
      </c>
      <c r="AA165" s="69">
        <v>160</v>
      </c>
      <c r="AB165" s="31">
        <f t="shared" si="90"/>
        <v>0</v>
      </c>
      <c r="AC165" s="212">
        <f t="shared" si="91"/>
        <v>0</v>
      </c>
      <c r="AD165" s="99">
        <f t="shared" si="92"/>
        <v>0</v>
      </c>
      <c r="AE165" s="99">
        <f t="shared" si="93"/>
        <v>0</v>
      </c>
      <c r="AF165" s="197">
        <f t="shared" si="101"/>
        <v>0</v>
      </c>
      <c r="AG165" s="197">
        <f t="shared" si="102"/>
        <v>0</v>
      </c>
      <c r="AH165" s="197">
        <f t="shared" si="103"/>
        <v>0</v>
      </c>
      <c r="AI165" s="202">
        <f t="shared" si="110"/>
        <v>0</v>
      </c>
      <c r="AK165" s="69">
        <v>160</v>
      </c>
      <c r="AL165" s="31">
        <f t="shared" si="94"/>
        <v>0</v>
      </c>
      <c r="AM165" s="31">
        <f t="shared" si="95"/>
        <v>0</v>
      </c>
      <c r="AN165" s="31">
        <f t="shared" si="96"/>
        <v>0</v>
      </c>
      <c r="AO165" s="31">
        <f t="shared" si="97"/>
        <v>0</v>
      </c>
      <c r="AP165" s="31">
        <f t="shared" si="98"/>
        <v>0</v>
      </c>
      <c r="AQ165" s="197">
        <f t="shared" si="83"/>
        <v>0</v>
      </c>
      <c r="AR165" s="197">
        <f t="shared" si="83"/>
        <v>0</v>
      </c>
      <c r="AS165" s="197">
        <f t="shared" si="83"/>
        <v>0</v>
      </c>
      <c r="AT165" s="197">
        <f t="shared" si="82"/>
        <v>0</v>
      </c>
      <c r="AU165" s="31"/>
      <c r="AV165" s="31"/>
      <c r="AW165" s="31"/>
      <c r="AX165" s="31"/>
      <c r="AY165" s="74"/>
    </row>
    <row r="166" spans="3:51">
      <c r="C166" s="177" t="s">
        <v>41</v>
      </c>
      <c r="D166" s="4">
        <v>0.55000000000000004</v>
      </c>
      <c r="E166" s="191" t="s">
        <v>196</v>
      </c>
      <c r="I166" s="53">
        <v>161</v>
      </c>
      <c r="J166" s="31">
        <f t="shared" si="104"/>
        <v>0</v>
      </c>
      <c r="K166" s="31">
        <f t="shared" si="105"/>
        <v>0</v>
      </c>
      <c r="L166" s="31">
        <f t="shared" si="106"/>
        <v>0</v>
      </c>
      <c r="M166" s="31">
        <f t="shared" si="107"/>
        <v>0</v>
      </c>
      <c r="N166" s="31">
        <f t="shared" si="84"/>
        <v>0</v>
      </c>
      <c r="O166" s="32">
        <f t="shared" si="85"/>
        <v>0</v>
      </c>
      <c r="P166" s="53">
        <v>161</v>
      </c>
      <c r="Q166" s="31">
        <f t="shared" si="99"/>
        <v>0</v>
      </c>
      <c r="R166" s="31">
        <f t="shared" si="108"/>
        <v>0</v>
      </c>
      <c r="S166" s="31">
        <f t="shared" si="109"/>
        <v>0</v>
      </c>
      <c r="T166" s="31">
        <f t="shared" si="86"/>
        <v>0</v>
      </c>
      <c r="U166" s="31">
        <f t="shared" si="100"/>
        <v>0</v>
      </c>
      <c r="V166" s="31">
        <f t="shared" si="87"/>
        <v>0</v>
      </c>
      <c r="W166" s="31">
        <v>0</v>
      </c>
      <c r="X166" s="31">
        <f t="shared" si="88"/>
        <v>0</v>
      </c>
      <c r="Y166" s="36">
        <f t="shared" si="89"/>
        <v>0</v>
      </c>
      <c r="AA166" s="69">
        <v>161</v>
      </c>
      <c r="AB166" s="31">
        <f t="shared" si="90"/>
        <v>0</v>
      </c>
      <c r="AC166" s="212">
        <f t="shared" si="91"/>
        <v>0</v>
      </c>
      <c r="AD166" s="99">
        <f t="shared" si="92"/>
        <v>0</v>
      </c>
      <c r="AE166" s="99">
        <f t="shared" si="93"/>
        <v>0</v>
      </c>
      <c r="AF166" s="197">
        <f t="shared" ref="AF166:AF197" si="111">IF(OR(AA166&lt;=$F$18,AA166&lt;=30),EXP(-LN(2)/$D$105)*AF165+((1-EXP(-LN(2)/$D$105))/(LN(2)/$D$105))*$AB166*AC166*0.475*$F$19*44/12,)</f>
        <v>0</v>
      </c>
      <c r="AG166" s="197">
        <f t="shared" ref="AG166:AG197" si="112">IF(OR(AA166&lt;=$F$18,AA166&lt;=30),EXP(-LN(2)/$D$107)*AG165+((1-EXP(-LN(2)/$D$107))/(LN(2)/$D$107))*$AB166*AD166*0.475*$F$19*44/12,)</f>
        <v>0</v>
      </c>
      <c r="AH166" s="197">
        <f t="shared" ref="AH166:AH197" si="113">IF(OR(AA166&lt;=$F$18,AA166&lt;=30),EXP(-LN(2)/$D$106)*AH165+((1-EXP(-LN(2)/$D$106))/(LN(2)/$D$106))*$AB166*AE166*0.475*$F$19*44/12,)</f>
        <v>0</v>
      </c>
      <c r="AI166" s="202">
        <f t="shared" si="110"/>
        <v>0</v>
      </c>
      <c r="AK166" s="69">
        <v>161</v>
      </c>
      <c r="AL166" s="31">
        <f t="shared" si="94"/>
        <v>0</v>
      </c>
      <c r="AM166" s="31">
        <f t="shared" si="95"/>
        <v>0</v>
      </c>
      <c r="AN166" s="31">
        <f t="shared" si="96"/>
        <v>0</v>
      </c>
      <c r="AO166" s="31">
        <f t="shared" si="97"/>
        <v>0</v>
      </c>
      <c r="AP166" s="31">
        <f t="shared" si="98"/>
        <v>0</v>
      </c>
      <c r="AQ166" s="197">
        <f t="shared" si="83"/>
        <v>0</v>
      </c>
      <c r="AR166" s="197">
        <f t="shared" si="83"/>
        <v>0</v>
      </c>
      <c r="AS166" s="197">
        <f t="shared" si="83"/>
        <v>0</v>
      </c>
      <c r="AT166" s="197">
        <f t="shared" si="82"/>
        <v>0</v>
      </c>
      <c r="AU166" s="31"/>
      <c r="AV166" s="31"/>
      <c r="AW166" s="31"/>
      <c r="AX166" s="31"/>
      <c r="AY166" s="74"/>
    </row>
    <row r="167" spans="3:51">
      <c r="C167" s="177" t="s">
        <v>42</v>
      </c>
      <c r="D167" s="4">
        <v>0.53</v>
      </c>
      <c r="E167" s="191" t="s">
        <v>196</v>
      </c>
      <c r="I167" s="53">
        <v>162</v>
      </c>
      <c r="J167" s="31">
        <f t="shared" si="104"/>
        <v>0</v>
      </c>
      <c r="K167" s="31">
        <f t="shared" si="105"/>
        <v>0</v>
      </c>
      <c r="L167" s="31">
        <f t="shared" si="106"/>
        <v>0</v>
      </c>
      <c r="M167" s="31">
        <f t="shared" si="107"/>
        <v>0</v>
      </c>
      <c r="N167" s="31">
        <f t="shared" si="84"/>
        <v>0</v>
      </c>
      <c r="O167" s="32">
        <f t="shared" si="85"/>
        <v>0</v>
      </c>
      <c r="P167" s="53">
        <v>162</v>
      </c>
      <c r="Q167" s="31">
        <f t="shared" si="99"/>
        <v>0</v>
      </c>
      <c r="R167" s="31">
        <f t="shared" si="108"/>
        <v>0</v>
      </c>
      <c r="S167" s="31">
        <f t="shared" si="109"/>
        <v>0</v>
      </c>
      <c r="T167" s="31">
        <f t="shared" si="86"/>
        <v>0</v>
      </c>
      <c r="U167" s="31">
        <f t="shared" si="100"/>
        <v>0</v>
      </c>
      <c r="V167" s="31">
        <f t="shared" si="87"/>
        <v>0</v>
      </c>
      <c r="W167" s="31">
        <v>0</v>
      </c>
      <c r="X167" s="31">
        <f t="shared" si="88"/>
        <v>0</v>
      </c>
      <c r="Y167" s="36">
        <f t="shared" si="89"/>
        <v>0</v>
      </c>
      <c r="AA167" s="69">
        <v>162</v>
      </c>
      <c r="AB167" s="31">
        <f t="shared" si="90"/>
        <v>0</v>
      </c>
      <c r="AC167" s="212">
        <f t="shared" si="91"/>
        <v>0</v>
      </c>
      <c r="AD167" s="99">
        <f t="shared" si="92"/>
        <v>0</v>
      </c>
      <c r="AE167" s="99">
        <f t="shared" si="93"/>
        <v>0</v>
      </c>
      <c r="AF167" s="197">
        <f t="shared" si="111"/>
        <v>0</v>
      </c>
      <c r="AG167" s="197">
        <f t="shared" si="112"/>
        <v>0</v>
      </c>
      <c r="AH167" s="197">
        <f t="shared" si="113"/>
        <v>0</v>
      </c>
      <c r="AI167" s="202">
        <f t="shared" si="110"/>
        <v>0</v>
      </c>
      <c r="AK167" s="69">
        <v>162</v>
      </c>
      <c r="AL167" s="31">
        <f t="shared" si="94"/>
        <v>0</v>
      </c>
      <c r="AM167" s="31">
        <f t="shared" si="95"/>
        <v>0</v>
      </c>
      <c r="AN167" s="31">
        <f t="shared" si="96"/>
        <v>0</v>
      </c>
      <c r="AO167" s="31">
        <f t="shared" si="97"/>
        <v>0</v>
      </c>
      <c r="AP167" s="31">
        <f t="shared" si="98"/>
        <v>0</v>
      </c>
      <c r="AQ167" s="197">
        <f t="shared" si="83"/>
        <v>0</v>
      </c>
      <c r="AR167" s="197">
        <f t="shared" si="83"/>
        <v>0</v>
      </c>
      <c r="AS167" s="197">
        <f t="shared" si="83"/>
        <v>0</v>
      </c>
      <c r="AT167" s="197">
        <f t="shared" si="82"/>
        <v>0</v>
      </c>
      <c r="AU167" s="31"/>
      <c r="AV167" s="31"/>
      <c r="AW167" s="31"/>
      <c r="AX167" s="31"/>
      <c r="AY167" s="74"/>
    </row>
    <row r="168" spans="3:51">
      <c r="C168" s="177" t="s">
        <v>43</v>
      </c>
      <c r="D168" s="4">
        <v>0.52</v>
      </c>
      <c r="E168" s="191" t="s">
        <v>196</v>
      </c>
      <c r="I168" s="53">
        <v>163</v>
      </c>
      <c r="J168" s="31">
        <f t="shared" si="104"/>
        <v>0</v>
      </c>
      <c r="K168" s="31">
        <f t="shared" si="105"/>
        <v>0</v>
      </c>
      <c r="L168" s="31">
        <f t="shared" si="106"/>
        <v>0</v>
      </c>
      <c r="M168" s="31">
        <f t="shared" si="107"/>
        <v>0</v>
      </c>
      <c r="N168" s="31">
        <f t="shared" si="84"/>
        <v>0</v>
      </c>
      <c r="O168" s="32">
        <f t="shared" si="85"/>
        <v>0</v>
      </c>
      <c r="P168" s="53">
        <v>163</v>
      </c>
      <c r="Q168" s="31">
        <f t="shared" si="99"/>
        <v>0</v>
      </c>
      <c r="R168" s="31">
        <f t="shared" si="108"/>
        <v>0</v>
      </c>
      <c r="S168" s="31">
        <f t="shared" si="109"/>
        <v>0</v>
      </c>
      <c r="T168" s="31">
        <f t="shared" si="86"/>
        <v>0</v>
      </c>
      <c r="U168" s="31">
        <f t="shared" si="100"/>
        <v>0</v>
      </c>
      <c r="V168" s="31">
        <f t="shared" si="87"/>
        <v>0</v>
      </c>
      <c r="W168" s="31">
        <v>0</v>
      </c>
      <c r="X168" s="31">
        <f t="shared" si="88"/>
        <v>0</v>
      </c>
      <c r="Y168" s="36">
        <f t="shared" si="89"/>
        <v>0</v>
      </c>
      <c r="AA168" s="69">
        <v>163</v>
      </c>
      <c r="AB168" s="31">
        <f t="shared" si="90"/>
        <v>0</v>
      </c>
      <c r="AC168" s="212">
        <f t="shared" si="91"/>
        <v>0</v>
      </c>
      <c r="AD168" s="99">
        <f t="shared" si="92"/>
        <v>0</v>
      </c>
      <c r="AE168" s="99">
        <f t="shared" si="93"/>
        <v>0</v>
      </c>
      <c r="AF168" s="197">
        <f t="shared" si="111"/>
        <v>0</v>
      </c>
      <c r="AG168" s="197">
        <f t="shared" si="112"/>
        <v>0</v>
      </c>
      <c r="AH168" s="197">
        <f t="shared" si="113"/>
        <v>0</v>
      </c>
      <c r="AI168" s="202">
        <f t="shared" si="110"/>
        <v>0</v>
      </c>
      <c r="AK168" s="69">
        <v>163</v>
      </c>
      <c r="AL168" s="31">
        <f t="shared" si="94"/>
        <v>0</v>
      </c>
      <c r="AM168" s="31">
        <f t="shared" si="95"/>
        <v>0</v>
      </c>
      <c r="AN168" s="31">
        <f t="shared" si="96"/>
        <v>0</v>
      </c>
      <c r="AO168" s="31">
        <f t="shared" si="97"/>
        <v>0</v>
      </c>
      <c r="AP168" s="31">
        <f t="shared" si="98"/>
        <v>0</v>
      </c>
      <c r="AQ168" s="197">
        <f t="shared" si="83"/>
        <v>0</v>
      </c>
      <c r="AR168" s="197">
        <f t="shared" si="83"/>
        <v>0</v>
      </c>
      <c r="AS168" s="197">
        <f t="shared" si="83"/>
        <v>0</v>
      </c>
      <c r="AT168" s="197">
        <f t="shared" si="82"/>
        <v>0</v>
      </c>
      <c r="AU168" s="31"/>
      <c r="AV168" s="31"/>
      <c r="AW168" s="31"/>
      <c r="AX168" s="31"/>
      <c r="AY168" s="74"/>
    </row>
    <row r="169" spans="3:51">
      <c r="C169" s="177" t="s">
        <v>44</v>
      </c>
      <c r="D169" s="4">
        <v>0.52</v>
      </c>
      <c r="E169" s="191" t="s">
        <v>196</v>
      </c>
      <c r="I169" s="53">
        <v>164</v>
      </c>
      <c r="J169" s="31">
        <f t="shared" si="104"/>
        <v>0</v>
      </c>
      <c r="K169" s="31">
        <f t="shared" si="105"/>
        <v>0</v>
      </c>
      <c r="L169" s="31">
        <f t="shared" si="106"/>
        <v>0</v>
      </c>
      <c r="M169" s="31">
        <f t="shared" si="107"/>
        <v>0</v>
      </c>
      <c r="N169" s="31">
        <f t="shared" si="84"/>
        <v>0</v>
      </c>
      <c r="O169" s="32">
        <f t="shared" si="85"/>
        <v>0</v>
      </c>
      <c r="P169" s="53">
        <v>164</v>
      </c>
      <c r="Q169" s="31">
        <f t="shared" si="99"/>
        <v>0</v>
      </c>
      <c r="R169" s="31">
        <f t="shared" si="108"/>
        <v>0</v>
      </c>
      <c r="S169" s="31">
        <f t="shared" si="109"/>
        <v>0</v>
      </c>
      <c r="T169" s="31">
        <f t="shared" si="86"/>
        <v>0</v>
      </c>
      <c r="U169" s="31">
        <f t="shared" si="100"/>
        <v>0</v>
      </c>
      <c r="V169" s="31">
        <f t="shared" si="87"/>
        <v>0</v>
      </c>
      <c r="W169" s="31">
        <v>0</v>
      </c>
      <c r="X169" s="31">
        <f t="shared" si="88"/>
        <v>0</v>
      </c>
      <c r="Y169" s="36">
        <f t="shared" si="89"/>
        <v>0</v>
      </c>
      <c r="AA169" s="69">
        <v>164</v>
      </c>
      <c r="AB169" s="31">
        <f t="shared" si="90"/>
        <v>0</v>
      </c>
      <c r="AC169" s="212">
        <f t="shared" si="91"/>
        <v>0</v>
      </c>
      <c r="AD169" s="99">
        <f t="shared" si="92"/>
        <v>0</v>
      </c>
      <c r="AE169" s="99">
        <f t="shared" si="93"/>
        <v>0</v>
      </c>
      <c r="AF169" s="197">
        <f t="shared" si="111"/>
        <v>0</v>
      </c>
      <c r="AG169" s="197">
        <f t="shared" si="112"/>
        <v>0</v>
      </c>
      <c r="AH169" s="197">
        <f t="shared" si="113"/>
        <v>0</v>
      </c>
      <c r="AI169" s="202">
        <f t="shared" si="110"/>
        <v>0</v>
      </c>
      <c r="AK169" s="69">
        <v>164</v>
      </c>
      <c r="AL169" s="31">
        <f t="shared" si="94"/>
        <v>0</v>
      </c>
      <c r="AM169" s="31">
        <f t="shared" si="95"/>
        <v>0</v>
      </c>
      <c r="AN169" s="31">
        <f t="shared" si="96"/>
        <v>0</v>
      </c>
      <c r="AO169" s="31">
        <f t="shared" si="97"/>
        <v>0</v>
      </c>
      <c r="AP169" s="31">
        <f t="shared" si="98"/>
        <v>0</v>
      </c>
      <c r="AQ169" s="197">
        <f t="shared" si="83"/>
        <v>0</v>
      </c>
      <c r="AR169" s="197">
        <f t="shared" si="83"/>
        <v>0</v>
      </c>
      <c r="AS169" s="197">
        <f t="shared" si="83"/>
        <v>0</v>
      </c>
      <c r="AT169" s="197">
        <f t="shared" si="83"/>
        <v>0</v>
      </c>
      <c r="AU169" s="31"/>
      <c r="AV169" s="31"/>
      <c r="AW169" s="31"/>
      <c r="AX169" s="31"/>
      <c r="AY169" s="74"/>
    </row>
    <row r="170" spans="3:51">
      <c r="C170" s="177" t="s">
        <v>45</v>
      </c>
      <c r="D170" s="4">
        <v>0.75</v>
      </c>
      <c r="E170" s="191" t="s">
        <v>196</v>
      </c>
      <c r="I170" s="53">
        <v>165</v>
      </c>
      <c r="J170" s="31">
        <f t="shared" si="104"/>
        <v>0</v>
      </c>
      <c r="K170" s="31">
        <f t="shared" si="105"/>
        <v>0</v>
      </c>
      <c r="L170" s="31">
        <f t="shared" si="106"/>
        <v>0</v>
      </c>
      <c r="M170" s="31">
        <f t="shared" si="107"/>
        <v>0</v>
      </c>
      <c r="N170" s="31">
        <f t="shared" si="84"/>
        <v>0</v>
      </c>
      <c r="O170" s="32">
        <f t="shared" si="85"/>
        <v>0</v>
      </c>
      <c r="P170" s="53">
        <v>165</v>
      </c>
      <c r="Q170" s="31">
        <f t="shared" si="99"/>
        <v>0</v>
      </c>
      <c r="R170" s="31">
        <f t="shared" si="108"/>
        <v>0</v>
      </c>
      <c r="S170" s="31">
        <f t="shared" si="109"/>
        <v>0</v>
      </c>
      <c r="T170" s="31">
        <f t="shared" si="86"/>
        <v>0</v>
      </c>
      <c r="U170" s="31">
        <f t="shared" si="100"/>
        <v>0</v>
      </c>
      <c r="V170" s="31">
        <f t="shared" si="87"/>
        <v>0</v>
      </c>
      <c r="W170" s="31">
        <v>0</v>
      </c>
      <c r="X170" s="31">
        <f t="shared" si="88"/>
        <v>0</v>
      </c>
      <c r="Y170" s="36">
        <f t="shared" si="89"/>
        <v>0</v>
      </c>
      <c r="AA170" s="69">
        <v>165</v>
      </c>
      <c r="AB170" s="31">
        <f t="shared" si="90"/>
        <v>0</v>
      </c>
      <c r="AC170" s="212">
        <f t="shared" si="91"/>
        <v>0</v>
      </c>
      <c r="AD170" s="99">
        <f t="shared" si="92"/>
        <v>0</v>
      </c>
      <c r="AE170" s="99">
        <f t="shared" si="93"/>
        <v>0</v>
      </c>
      <c r="AF170" s="197">
        <f t="shared" si="111"/>
        <v>0</v>
      </c>
      <c r="AG170" s="197">
        <f t="shared" si="112"/>
        <v>0</v>
      </c>
      <c r="AH170" s="197">
        <f t="shared" si="113"/>
        <v>0</v>
      </c>
      <c r="AI170" s="202">
        <f t="shared" si="110"/>
        <v>0</v>
      </c>
      <c r="AK170" s="69">
        <v>165</v>
      </c>
      <c r="AL170" s="31">
        <f t="shared" si="94"/>
        <v>0</v>
      </c>
      <c r="AM170" s="31">
        <f t="shared" si="95"/>
        <v>0</v>
      </c>
      <c r="AN170" s="31">
        <f t="shared" si="96"/>
        <v>0</v>
      </c>
      <c r="AO170" s="31">
        <f t="shared" si="97"/>
        <v>0</v>
      </c>
      <c r="AP170" s="31">
        <f t="shared" si="98"/>
        <v>0</v>
      </c>
      <c r="AQ170" s="197">
        <f t="shared" ref="AQ170:AT205" si="114">IF($AK170&lt;=$F$18,$AL170*AM170,)</f>
        <v>0</v>
      </c>
      <c r="AR170" s="197">
        <f t="shared" si="114"/>
        <v>0</v>
      </c>
      <c r="AS170" s="197">
        <f t="shared" si="114"/>
        <v>0</v>
      </c>
      <c r="AT170" s="197">
        <f t="shared" si="114"/>
        <v>0</v>
      </c>
      <c r="AU170" s="31"/>
      <c r="AV170" s="31"/>
      <c r="AW170" s="31"/>
      <c r="AX170" s="31"/>
      <c r="AY170" s="74"/>
    </row>
    <row r="171" spans="3:51">
      <c r="C171" s="177" t="s">
        <v>46</v>
      </c>
      <c r="D171" s="4">
        <v>0.52</v>
      </c>
      <c r="E171" s="191" t="s">
        <v>196</v>
      </c>
      <c r="I171" s="53">
        <v>166</v>
      </c>
      <c r="J171" s="31">
        <f t="shared" si="104"/>
        <v>0</v>
      </c>
      <c r="K171" s="31">
        <f t="shared" si="105"/>
        <v>0</v>
      </c>
      <c r="L171" s="31">
        <f t="shared" si="106"/>
        <v>0</v>
      </c>
      <c r="M171" s="31">
        <f t="shared" si="107"/>
        <v>0</v>
      </c>
      <c r="N171" s="31">
        <f t="shared" si="84"/>
        <v>0</v>
      </c>
      <c r="O171" s="32">
        <f t="shared" si="85"/>
        <v>0</v>
      </c>
      <c r="P171" s="53">
        <v>166</v>
      </c>
      <c r="Q171" s="31">
        <f t="shared" si="99"/>
        <v>0</v>
      </c>
      <c r="R171" s="31">
        <f t="shared" si="108"/>
        <v>0</v>
      </c>
      <c r="S171" s="31">
        <f t="shared" si="109"/>
        <v>0</v>
      </c>
      <c r="T171" s="31">
        <f t="shared" si="86"/>
        <v>0</v>
      </c>
      <c r="U171" s="31">
        <f t="shared" si="100"/>
        <v>0</v>
      </c>
      <c r="V171" s="31">
        <f t="shared" si="87"/>
        <v>0</v>
      </c>
      <c r="W171" s="31">
        <v>0</v>
      </c>
      <c r="X171" s="31">
        <f t="shared" si="88"/>
        <v>0</v>
      </c>
      <c r="Y171" s="36">
        <f t="shared" si="89"/>
        <v>0</v>
      </c>
      <c r="AA171" s="69">
        <v>166</v>
      </c>
      <c r="AB171" s="31">
        <f t="shared" si="90"/>
        <v>0</v>
      </c>
      <c r="AC171" s="212">
        <f t="shared" si="91"/>
        <v>0</v>
      </c>
      <c r="AD171" s="99">
        <f t="shared" si="92"/>
        <v>0</v>
      </c>
      <c r="AE171" s="99">
        <f t="shared" si="93"/>
        <v>0</v>
      </c>
      <c r="AF171" s="197">
        <f t="shared" si="111"/>
        <v>0</v>
      </c>
      <c r="AG171" s="197">
        <f t="shared" si="112"/>
        <v>0</v>
      </c>
      <c r="AH171" s="197">
        <f t="shared" si="113"/>
        <v>0</v>
      </c>
      <c r="AI171" s="202">
        <f t="shared" si="110"/>
        <v>0</v>
      </c>
      <c r="AK171" s="69">
        <v>166</v>
      </c>
      <c r="AL171" s="31">
        <f t="shared" si="94"/>
        <v>0</v>
      </c>
      <c r="AM171" s="31">
        <f t="shared" si="95"/>
        <v>0</v>
      </c>
      <c r="AN171" s="31">
        <f t="shared" si="96"/>
        <v>0</v>
      </c>
      <c r="AO171" s="31">
        <f t="shared" si="97"/>
        <v>0</v>
      </c>
      <c r="AP171" s="31">
        <f t="shared" si="98"/>
        <v>0</v>
      </c>
      <c r="AQ171" s="197">
        <f t="shared" si="114"/>
        <v>0</v>
      </c>
      <c r="AR171" s="197">
        <f t="shared" si="114"/>
        <v>0</v>
      </c>
      <c r="AS171" s="197">
        <f t="shared" si="114"/>
        <v>0</v>
      </c>
      <c r="AT171" s="197">
        <f t="shared" si="114"/>
        <v>0</v>
      </c>
      <c r="AU171" s="31"/>
      <c r="AV171" s="31"/>
      <c r="AW171" s="31"/>
      <c r="AX171" s="31"/>
      <c r="AY171" s="74"/>
    </row>
    <row r="172" spans="3:51">
      <c r="C172" s="177" t="s">
        <v>47</v>
      </c>
      <c r="D172" s="4">
        <v>0.35</v>
      </c>
      <c r="E172" s="191" t="s">
        <v>198</v>
      </c>
      <c r="I172" s="53">
        <v>167</v>
      </c>
      <c r="J172" s="31">
        <f t="shared" si="104"/>
        <v>0</v>
      </c>
      <c r="K172" s="31">
        <f t="shared" si="105"/>
        <v>0</v>
      </c>
      <c r="L172" s="31">
        <f t="shared" si="106"/>
        <v>0</v>
      </c>
      <c r="M172" s="31">
        <f t="shared" si="107"/>
        <v>0</v>
      </c>
      <c r="N172" s="31">
        <f t="shared" si="84"/>
        <v>0</v>
      </c>
      <c r="O172" s="32">
        <f t="shared" si="85"/>
        <v>0</v>
      </c>
      <c r="P172" s="53">
        <v>167</v>
      </c>
      <c r="Q172" s="31">
        <f t="shared" si="99"/>
        <v>0</v>
      </c>
      <c r="R172" s="31">
        <f t="shared" si="108"/>
        <v>0</v>
      </c>
      <c r="S172" s="31">
        <f t="shared" si="109"/>
        <v>0</v>
      </c>
      <c r="T172" s="31">
        <f t="shared" si="86"/>
        <v>0</v>
      </c>
      <c r="U172" s="31">
        <f t="shared" si="100"/>
        <v>0</v>
      </c>
      <c r="V172" s="31">
        <f t="shared" si="87"/>
        <v>0</v>
      </c>
      <c r="W172" s="31">
        <v>0</v>
      </c>
      <c r="X172" s="31">
        <f t="shared" si="88"/>
        <v>0</v>
      </c>
      <c r="Y172" s="36">
        <f t="shared" si="89"/>
        <v>0</v>
      </c>
      <c r="AA172" s="69">
        <v>167</v>
      </c>
      <c r="AB172" s="31">
        <f t="shared" si="90"/>
        <v>0</v>
      </c>
      <c r="AC172" s="212">
        <f t="shared" si="91"/>
        <v>0</v>
      </c>
      <c r="AD172" s="99">
        <f t="shared" si="92"/>
        <v>0</v>
      </c>
      <c r="AE172" s="99">
        <f t="shared" si="93"/>
        <v>0</v>
      </c>
      <c r="AF172" s="197">
        <f t="shared" si="111"/>
        <v>0</v>
      </c>
      <c r="AG172" s="197">
        <f t="shared" si="112"/>
        <v>0</v>
      </c>
      <c r="AH172" s="197">
        <f t="shared" si="113"/>
        <v>0</v>
      </c>
      <c r="AI172" s="202">
        <f t="shared" si="110"/>
        <v>0</v>
      </c>
      <c r="AK172" s="69">
        <v>167</v>
      </c>
      <c r="AL172" s="31">
        <f t="shared" si="94"/>
        <v>0</v>
      </c>
      <c r="AM172" s="31">
        <f t="shared" si="95"/>
        <v>0</v>
      </c>
      <c r="AN172" s="31">
        <f t="shared" si="96"/>
        <v>0</v>
      </c>
      <c r="AO172" s="31">
        <f t="shared" si="97"/>
        <v>0</v>
      </c>
      <c r="AP172" s="31">
        <f t="shared" si="98"/>
        <v>0</v>
      </c>
      <c r="AQ172" s="197">
        <f t="shared" si="114"/>
        <v>0</v>
      </c>
      <c r="AR172" s="197">
        <f t="shared" si="114"/>
        <v>0</v>
      </c>
      <c r="AS172" s="197">
        <f t="shared" si="114"/>
        <v>0</v>
      </c>
      <c r="AT172" s="197">
        <f t="shared" si="114"/>
        <v>0</v>
      </c>
      <c r="AU172" s="31"/>
      <c r="AV172" s="31"/>
      <c r="AW172" s="31"/>
      <c r="AX172" s="31"/>
      <c r="AY172" s="74"/>
    </row>
    <row r="173" spans="3:51">
      <c r="C173" s="177" t="s">
        <v>48</v>
      </c>
      <c r="D173" s="4">
        <v>0.37</v>
      </c>
      <c r="E173" s="191" t="s">
        <v>196</v>
      </c>
      <c r="I173" s="53">
        <v>168</v>
      </c>
      <c r="J173" s="31">
        <f t="shared" si="104"/>
        <v>0</v>
      </c>
      <c r="K173" s="31">
        <f t="shared" si="105"/>
        <v>0</v>
      </c>
      <c r="L173" s="31">
        <f t="shared" si="106"/>
        <v>0</v>
      </c>
      <c r="M173" s="31">
        <f t="shared" si="107"/>
        <v>0</v>
      </c>
      <c r="N173" s="31">
        <f t="shared" si="84"/>
        <v>0</v>
      </c>
      <c r="O173" s="32">
        <f t="shared" si="85"/>
        <v>0</v>
      </c>
      <c r="P173" s="53">
        <v>168</v>
      </c>
      <c r="Q173" s="31">
        <f t="shared" si="99"/>
        <v>0</v>
      </c>
      <c r="R173" s="31">
        <f t="shared" si="108"/>
        <v>0</v>
      </c>
      <c r="S173" s="31">
        <f t="shared" si="109"/>
        <v>0</v>
      </c>
      <c r="T173" s="31">
        <f t="shared" si="86"/>
        <v>0</v>
      </c>
      <c r="U173" s="31">
        <f t="shared" si="100"/>
        <v>0</v>
      </c>
      <c r="V173" s="31">
        <f t="shared" si="87"/>
        <v>0</v>
      </c>
      <c r="W173" s="31">
        <v>0</v>
      </c>
      <c r="X173" s="31">
        <f t="shared" si="88"/>
        <v>0</v>
      </c>
      <c r="Y173" s="36">
        <f t="shared" si="89"/>
        <v>0</v>
      </c>
      <c r="AA173" s="69">
        <v>168</v>
      </c>
      <c r="AB173" s="31">
        <f t="shared" si="90"/>
        <v>0</v>
      </c>
      <c r="AC173" s="212">
        <f t="shared" si="91"/>
        <v>0</v>
      </c>
      <c r="AD173" s="99">
        <f t="shared" si="92"/>
        <v>0</v>
      </c>
      <c r="AE173" s="99">
        <f t="shared" si="93"/>
        <v>0</v>
      </c>
      <c r="AF173" s="197">
        <f t="shared" si="111"/>
        <v>0</v>
      </c>
      <c r="AG173" s="197">
        <f t="shared" si="112"/>
        <v>0</v>
      </c>
      <c r="AH173" s="197">
        <f t="shared" si="113"/>
        <v>0</v>
      </c>
      <c r="AI173" s="202">
        <f t="shared" si="110"/>
        <v>0</v>
      </c>
      <c r="AK173" s="69">
        <v>168</v>
      </c>
      <c r="AL173" s="31">
        <f t="shared" si="94"/>
        <v>0</v>
      </c>
      <c r="AM173" s="31">
        <f t="shared" si="95"/>
        <v>0</v>
      </c>
      <c r="AN173" s="31">
        <f t="shared" si="96"/>
        <v>0</v>
      </c>
      <c r="AO173" s="31">
        <f t="shared" si="97"/>
        <v>0</v>
      </c>
      <c r="AP173" s="31">
        <f t="shared" si="98"/>
        <v>0</v>
      </c>
      <c r="AQ173" s="197">
        <f t="shared" si="114"/>
        <v>0</v>
      </c>
      <c r="AR173" s="197">
        <f t="shared" si="114"/>
        <v>0</v>
      </c>
      <c r="AS173" s="197">
        <f t="shared" si="114"/>
        <v>0</v>
      </c>
      <c r="AT173" s="197">
        <f t="shared" si="114"/>
        <v>0</v>
      </c>
      <c r="AU173" s="31"/>
      <c r="AV173" s="31"/>
      <c r="AW173" s="31"/>
      <c r="AX173" s="31"/>
      <c r="AY173" s="74"/>
    </row>
    <row r="174" spans="3:51">
      <c r="C174" s="177" t="s">
        <v>49</v>
      </c>
      <c r="D174" s="4">
        <v>0.45</v>
      </c>
      <c r="E174" s="191" t="s">
        <v>197</v>
      </c>
      <c r="I174" s="53">
        <v>169</v>
      </c>
      <c r="J174" s="31">
        <f t="shared" si="104"/>
        <v>0</v>
      </c>
      <c r="K174" s="31">
        <f t="shared" si="105"/>
        <v>0</v>
      </c>
      <c r="L174" s="31">
        <f t="shared" si="106"/>
        <v>0</v>
      </c>
      <c r="M174" s="31">
        <f t="shared" si="107"/>
        <v>0</v>
      </c>
      <c r="N174" s="31">
        <f t="shared" si="84"/>
        <v>0</v>
      </c>
      <c r="O174" s="32">
        <f t="shared" si="85"/>
        <v>0</v>
      </c>
      <c r="P174" s="53">
        <v>169</v>
      </c>
      <c r="Q174" s="31">
        <f t="shared" si="99"/>
        <v>0</v>
      </c>
      <c r="R174" s="31">
        <f t="shared" si="108"/>
        <v>0</v>
      </c>
      <c r="S174" s="31">
        <f t="shared" si="109"/>
        <v>0</v>
      </c>
      <c r="T174" s="31">
        <f t="shared" si="86"/>
        <v>0</v>
      </c>
      <c r="U174" s="31">
        <f t="shared" si="100"/>
        <v>0</v>
      </c>
      <c r="V174" s="31">
        <f t="shared" si="87"/>
        <v>0</v>
      </c>
      <c r="W174" s="31">
        <v>0</v>
      </c>
      <c r="X174" s="31">
        <f t="shared" si="88"/>
        <v>0</v>
      </c>
      <c r="Y174" s="36">
        <f t="shared" si="89"/>
        <v>0</v>
      </c>
      <c r="AA174" s="69">
        <v>169</v>
      </c>
      <c r="AB174" s="31">
        <f t="shared" si="90"/>
        <v>0</v>
      </c>
      <c r="AC174" s="212">
        <f t="shared" si="91"/>
        <v>0</v>
      </c>
      <c r="AD174" s="99">
        <f t="shared" si="92"/>
        <v>0</v>
      </c>
      <c r="AE174" s="99">
        <f t="shared" si="93"/>
        <v>0</v>
      </c>
      <c r="AF174" s="197">
        <f t="shared" si="111"/>
        <v>0</v>
      </c>
      <c r="AG174" s="197">
        <f t="shared" si="112"/>
        <v>0</v>
      </c>
      <c r="AH174" s="197">
        <f t="shared" si="113"/>
        <v>0</v>
      </c>
      <c r="AI174" s="202">
        <f t="shared" si="110"/>
        <v>0</v>
      </c>
      <c r="AK174" s="69">
        <v>169</v>
      </c>
      <c r="AL174" s="31">
        <f t="shared" si="94"/>
        <v>0</v>
      </c>
      <c r="AM174" s="31">
        <f t="shared" si="95"/>
        <v>0</v>
      </c>
      <c r="AN174" s="31">
        <f t="shared" si="96"/>
        <v>0</v>
      </c>
      <c r="AO174" s="31">
        <f t="shared" si="97"/>
        <v>0</v>
      </c>
      <c r="AP174" s="31">
        <f t="shared" si="98"/>
        <v>0</v>
      </c>
      <c r="AQ174" s="197">
        <f t="shared" si="114"/>
        <v>0</v>
      </c>
      <c r="AR174" s="197">
        <f t="shared" si="114"/>
        <v>0</v>
      </c>
      <c r="AS174" s="197">
        <f t="shared" si="114"/>
        <v>0</v>
      </c>
      <c r="AT174" s="197">
        <f t="shared" si="114"/>
        <v>0</v>
      </c>
      <c r="AU174" s="31"/>
      <c r="AV174" s="31"/>
      <c r="AW174" s="31"/>
      <c r="AX174" s="31"/>
      <c r="AY174" s="74"/>
    </row>
    <row r="175" spans="3:51">
      <c r="C175" s="177" t="s">
        <v>50</v>
      </c>
      <c r="D175" s="4">
        <v>0.39</v>
      </c>
      <c r="E175" s="191" t="s">
        <v>197</v>
      </c>
      <c r="I175" s="53">
        <v>170</v>
      </c>
      <c r="J175" s="31">
        <f t="shared" si="104"/>
        <v>0</v>
      </c>
      <c r="K175" s="31">
        <f t="shared" si="105"/>
        <v>0</v>
      </c>
      <c r="L175" s="31">
        <f t="shared" si="106"/>
        <v>0</v>
      </c>
      <c r="M175" s="31">
        <f t="shared" si="107"/>
        <v>0</v>
      </c>
      <c r="N175" s="31">
        <f t="shared" si="84"/>
        <v>0</v>
      </c>
      <c r="O175" s="32">
        <f t="shared" si="85"/>
        <v>0</v>
      </c>
      <c r="P175" s="53">
        <v>170</v>
      </c>
      <c r="Q175" s="31">
        <f t="shared" si="99"/>
        <v>0</v>
      </c>
      <c r="R175" s="31">
        <f t="shared" si="108"/>
        <v>0</v>
      </c>
      <c r="S175" s="31">
        <f t="shared" si="109"/>
        <v>0</v>
      </c>
      <c r="T175" s="31">
        <f t="shared" si="86"/>
        <v>0</v>
      </c>
      <c r="U175" s="31">
        <f t="shared" si="100"/>
        <v>0</v>
      </c>
      <c r="V175" s="31">
        <f t="shared" si="87"/>
        <v>0</v>
      </c>
      <c r="W175" s="31">
        <v>0</v>
      </c>
      <c r="X175" s="31">
        <f t="shared" si="88"/>
        <v>0</v>
      </c>
      <c r="Y175" s="36">
        <f t="shared" si="89"/>
        <v>0</v>
      </c>
      <c r="AA175" s="69">
        <v>170</v>
      </c>
      <c r="AB175" s="31">
        <f t="shared" si="90"/>
        <v>0</v>
      </c>
      <c r="AC175" s="212">
        <f t="shared" si="91"/>
        <v>0</v>
      </c>
      <c r="AD175" s="99">
        <f t="shared" si="92"/>
        <v>0</v>
      </c>
      <c r="AE175" s="99">
        <f t="shared" si="93"/>
        <v>0</v>
      </c>
      <c r="AF175" s="197">
        <f t="shared" si="111"/>
        <v>0</v>
      </c>
      <c r="AG175" s="197">
        <f t="shared" si="112"/>
        <v>0</v>
      </c>
      <c r="AH175" s="197">
        <f t="shared" si="113"/>
        <v>0</v>
      </c>
      <c r="AI175" s="202">
        <f t="shared" si="110"/>
        <v>0</v>
      </c>
      <c r="AK175" s="69">
        <v>170</v>
      </c>
      <c r="AL175" s="31">
        <f t="shared" si="94"/>
        <v>0</v>
      </c>
      <c r="AM175" s="31">
        <f t="shared" si="95"/>
        <v>0</v>
      </c>
      <c r="AN175" s="31">
        <f t="shared" si="96"/>
        <v>0</v>
      </c>
      <c r="AO175" s="31">
        <f t="shared" si="97"/>
        <v>0</v>
      </c>
      <c r="AP175" s="31">
        <f t="shared" si="98"/>
        <v>0</v>
      </c>
      <c r="AQ175" s="197">
        <f t="shared" si="114"/>
        <v>0</v>
      </c>
      <c r="AR175" s="197">
        <f t="shared" si="114"/>
        <v>0</v>
      </c>
      <c r="AS175" s="197">
        <f t="shared" si="114"/>
        <v>0</v>
      </c>
      <c r="AT175" s="197">
        <f t="shared" si="114"/>
        <v>0</v>
      </c>
      <c r="AU175" s="31"/>
      <c r="AV175" s="31"/>
      <c r="AW175" s="31"/>
      <c r="AX175" s="31"/>
      <c r="AY175" s="74"/>
    </row>
    <row r="176" spans="3:51">
      <c r="C176" s="177" t="s">
        <v>51</v>
      </c>
      <c r="D176" s="4">
        <v>0.44</v>
      </c>
      <c r="E176" s="191" t="s">
        <v>197</v>
      </c>
      <c r="I176" s="53">
        <v>171</v>
      </c>
      <c r="J176" s="31">
        <f t="shared" si="104"/>
        <v>0</v>
      </c>
      <c r="K176" s="31">
        <f t="shared" si="105"/>
        <v>0</v>
      </c>
      <c r="L176" s="31">
        <f t="shared" si="106"/>
        <v>0</v>
      </c>
      <c r="M176" s="31">
        <f t="shared" si="107"/>
        <v>0</v>
      </c>
      <c r="N176" s="31">
        <f t="shared" si="84"/>
        <v>0</v>
      </c>
      <c r="O176" s="32">
        <f t="shared" si="85"/>
        <v>0</v>
      </c>
      <c r="P176" s="53">
        <v>171</v>
      </c>
      <c r="Q176" s="31">
        <f t="shared" si="99"/>
        <v>0</v>
      </c>
      <c r="R176" s="31">
        <f t="shared" si="108"/>
        <v>0</v>
      </c>
      <c r="S176" s="31">
        <f t="shared" si="109"/>
        <v>0</v>
      </c>
      <c r="T176" s="31">
        <f t="shared" si="86"/>
        <v>0</v>
      </c>
      <c r="U176" s="31">
        <f t="shared" si="100"/>
        <v>0</v>
      </c>
      <c r="V176" s="31">
        <f t="shared" si="87"/>
        <v>0</v>
      </c>
      <c r="W176" s="31">
        <v>0</v>
      </c>
      <c r="X176" s="31">
        <f t="shared" si="88"/>
        <v>0</v>
      </c>
      <c r="Y176" s="36">
        <f t="shared" si="89"/>
        <v>0</v>
      </c>
      <c r="AA176" s="69">
        <v>171</v>
      </c>
      <c r="AB176" s="31">
        <f t="shared" si="90"/>
        <v>0</v>
      </c>
      <c r="AC176" s="212">
        <f t="shared" si="91"/>
        <v>0</v>
      </c>
      <c r="AD176" s="99">
        <f t="shared" si="92"/>
        <v>0</v>
      </c>
      <c r="AE176" s="99">
        <f t="shared" si="93"/>
        <v>0</v>
      </c>
      <c r="AF176" s="197">
        <f t="shared" si="111"/>
        <v>0</v>
      </c>
      <c r="AG176" s="197">
        <f t="shared" si="112"/>
        <v>0</v>
      </c>
      <c r="AH176" s="197">
        <f t="shared" si="113"/>
        <v>0</v>
      </c>
      <c r="AI176" s="202">
        <f t="shared" si="110"/>
        <v>0</v>
      </c>
      <c r="AK176" s="69">
        <v>171</v>
      </c>
      <c r="AL176" s="31">
        <f t="shared" si="94"/>
        <v>0</v>
      </c>
      <c r="AM176" s="31">
        <f t="shared" si="95"/>
        <v>0</v>
      </c>
      <c r="AN176" s="31">
        <f t="shared" si="96"/>
        <v>0</v>
      </c>
      <c r="AO176" s="31">
        <f t="shared" si="97"/>
        <v>0</v>
      </c>
      <c r="AP176" s="31">
        <f t="shared" si="98"/>
        <v>0</v>
      </c>
      <c r="AQ176" s="197">
        <f t="shared" si="114"/>
        <v>0</v>
      </c>
      <c r="AR176" s="197">
        <f t="shared" si="114"/>
        <v>0</v>
      </c>
      <c r="AS176" s="197">
        <f t="shared" si="114"/>
        <v>0</v>
      </c>
      <c r="AT176" s="197">
        <f t="shared" si="114"/>
        <v>0</v>
      </c>
      <c r="AU176" s="31"/>
      <c r="AV176" s="31"/>
      <c r="AW176" s="31"/>
      <c r="AX176" s="31"/>
      <c r="AY176" s="74"/>
    </row>
    <row r="177" spans="3:51">
      <c r="C177" s="177" t="s">
        <v>52</v>
      </c>
      <c r="D177" s="4">
        <v>0.46</v>
      </c>
      <c r="E177" s="191" t="s">
        <v>197</v>
      </c>
      <c r="I177" s="53">
        <v>172</v>
      </c>
      <c r="J177" s="31">
        <f t="shared" si="104"/>
        <v>0</v>
      </c>
      <c r="K177" s="31">
        <f t="shared" si="105"/>
        <v>0</v>
      </c>
      <c r="L177" s="31">
        <f t="shared" si="106"/>
        <v>0</v>
      </c>
      <c r="M177" s="31">
        <f t="shared" si="107"/>
        <v>0</v>
      </c>
      <c r="N177" s="31">
        <f t="shared" si="84"/>
        <v>0</v>
      </c>
      <c r="O177" s="32">
        <f t="shared" si="85"/>
        <v>0</v>
      </c>
      <c r="P177" s="53">
        <v>172</v>
      </c>
      <c r="Q177" s="31">
        <f t="shared" si="99"/>
        <v>0</v>
      </c>
      <c r="R177" s="31">
        <f t="shared" si="108"/>
        <v>0</v>
      </c>
      <c r="S177" s="31">
        <f t="shared" si="109"/>
        <v>0</v>
      </c>
      <c r="T177" s="31">
        <f t="shared" si="86"/>
        <v>0</v>
      </c>
      <c r="U177" s="31">
        <f t="shared" si="100"/>
        <v>0</v>
      </c>
      <c r="V177" s="31">
        <f t="shared" si="87"/>
        <v>0</v>
      </c>
      <c r="W177" s="31">
        <v>0</v>
      </c>
      <c r="X177" s="31">
        <f t="shared" si="88"/>
        <v>0</v>
      </c>
      <c r="Y177" s="36">
        <f t="shared" si="89"/>
        <v>0</v>
      </c>
      <c r="AA177" s="69">
        <v>172</v>
      </c>
      <c r="AB177" s="31">
        <f t="shared" si="90"/>
        <v>0</v>
      </c>
      <c r="AC177" s="212">
        <f t="shared" si="91"/>
        <v>0</v>
      </c>
      <c r="AD177" s="99">
        <f t="shared" si="92"/>
        <v>0</v>
      </c>
      <c r="AE177" s="99">
        <f t="shared" si="93"/>
        <v>0</v>
      </c>
      <c r="AF177" s="197">
        <f t="shared" si="111"/>
        <v>0</v>
      </c>
      <c r="AG177" s="197">
        <f t="shared" si="112"/>
        <v>0</v>
      </c>
      <c r="AH177" s="197">
        <f t="shared" si="113"/>
        <v>0</v>
      </c>
      <c r="AI177" s="202">
        <f t="shared" si="110"/>
        <v>0</v>
      </c>
      <c r="AK177" s="69">
        <v>172</v>
      </c>
      <c r="AL177" s="31">
        <f t="shared" si="94"/>
        <v>0</v>
      </c>
      <c r="AM177" s="31">
        <f t="shared" si="95"/>
        <v>0</v>
      </c>
      <c r="AN177" s="31">
        <f t="shared" si="96"/>
        <v>0</v>
      </c>
      <c r="AO177" s="31">
        <f t="shared" si="97"/>
        <v>0</v>
      </c>
      <c r="AP177" s="31">
        <f t="shared" si="98"/>
        <v>0</v>
      </c>
      <c r="AQ177" s="197">
        <f t="shared" si="114"/>
        <v>0</v>
      </c>
      <c r="AR177" s="197">
        <f t="shared" si="114"/>
        <v>0</v>
      </c>
      <c r="AS177" s="197">
        <f t="shared" si="114"/>
        <v>0</v>
      </c>
      <c r="AT177" s="197">
        <f t="shared" si="114"/>
        <v>0</v>
      </c>
      <c r="AU177" s="31"/>
      <c r="AV177" s="31"/>
      <c r="AW177" s="31"/>
      <c r="AX177" s="31"/>
      <c r="AY177" s="74"/>
    </row>
    <row r="178" spans="3:51" ht="30">
      <c r="C178" s="177" t="s">
        <v>53</v>
      </c>
      <c r="D178" s="4">
        <v>0.46</v>
      </c>
      <c r="E178" s="191" t="s">
        <v>199</v>
      </c>
      <c r="I178" s="53">
        <v>173</v>
      </c>
      <c r="J178" s="31">
        <f t="shared" si="104"/>
        <v>0</v>
      </c>
      <c r="K178" s="31">
        <f t="shared" si="105"/>
        <v>0</v>
      </c>
      <c r="L178" s="31">
        <f t="shared" si="106"/>
        <v>0</v>
      </c>
      <c r="M178" s="31">
        <f t="shared" si="107"/>
        <v>0</v>
      </c>
      <c r="N178" s="31">
        <f t="shared" si="84"/>
        <v>0</v>
      </c>
      <c r="O178" s="32">
        <f t="shared" si="85"/>
        <v>0</v>
      </c>
      <c r="P178" s="53">
        <v>173</v>
      </c>
      <c r="Q178" s="31">
        <f t="shared" si="99"/>
        <v>0</v>
      </c>
      <c r="R178" s="31">
        <f t="shared" si="108"/>
        <v>0</v>
      </c>
      <c r="S178" s="31">
        <f t="shared" si="109"/>
        <v>0</v>
      </c>
      <c r="T178" s="31">
        <f t="shared" si="86"/>
        <v>0</v>
      </c>
      <c r="U178" s="31">
        <f t="shared" si="100"/>
        <v>0</v>
      </c>
      <c r="V178" s="31">
        <f t="shared" si="87"/>
        <v>0</v>
      </c>
      <c r="W178" s="31">
        <v>0</v>
      </c>
      <c r="X178" s="31">
        <f t="shared" si="88"/>
        <v>0</v>
      </c>
      <c r="Y178" s="36">
        <f t="shared" si="89"/>
        <v>0</v>
      </c>
      <c r="AA178" s="69">
        <v>173</v>
      </c>
      <c r="AB178" s="31">
        <f t="shared" si="90"/>
        <v>0</v>
      </c>
      <c r="AC178" s="212">
        <f t="shared" si="91"/>
        <v>0</v>
      </c>
      <c r="AD178" s="99">
        <f t="shared" si="92"/>
        <v>0</v>
      </c>
      <c r="AE178" s="99">
        <f t="shared" si="93"/>
        <v>0</v>
      </c>
      <c r="AF178" s="197">
        <f t="shared" si="111"/>
        <v>0</v>
      </c>
      <c r="AG178" s="197">
        <f t="shared" si="112"/>
        <v>0</v>
      </c>
      <c r="AH178" s="197">
        <f t="shared" si="113"/>
        <v>0</v>
      </c>
      <c r="AI178" s="202">
        <f t="shared" si="110"/>
        <v>0</v>
      </c>
      <c r="AK178" s="69">
        <v>173</v>
      </c>
      <c r="AL178" s="31">
        <f t="shared" si="94"/>
        <v>0</v>
      </c>
      <c r="AM178" s="31">
        <f t="shared" si="95"/>
        <v>0</v>
      </c>
      <c r="AN178" s="31">
        <f t="shared" si="96"/>
        <v>0</v>
      </c>
      <c r="AO178" s="31">
        <f t="shared" si="97"/>
        <v>0</v>
      </c>
      <c r="AP178" s="31">
        <f t="shared" si="98"/>
        <v>0</v>
      </c>
      <c r="AQ178" s="197">
        <f t="shared" si="114"/>
        <v>0</v>
      </c>
      <c r="AR178" s="197">
        <f t="shared" si="114"/>
        <v>0</v>
      </c>
      <c r="AS178" s="197">
        <f t="shared" si="114"/>
        <v>0</v>
      </c>
      <c r="AT178" s="197">
        <f t="shared" si="114"/>
        <v>0</v>
      </c>
      <c r="AU178" s="31"/>
      <c r="AV178" s="31"/>
      <c r="AW178" s="31"/>
      <c r="AX178" s="31"/>
      <c r="AY178" s="74"/>
    </row>
    <row r="179" spans="3:51">
      <c r="C179" s="177" t="s">
        <v>54</v>
      </c>
      <c r="D179" s="4">
        <v>0.44</v>
      </c>
      <c r="E179" s="191" t="s">
        <v>197</v>
      </c>
      <c r="I179" s="53">
        <v>174</v>
      </c>
      <c r="J179" s="31">
        <f t="shared" si="104"/>
        <v>0</v>
      </c>
      <c r="K179" s="31">
        <f t="shared" si="105"/>
        <v>0</v>
      </c>
      <c r="L179" s="31">
        <f t="shared" si="106"/>
        <v>0</v>
      </c>
      <c r="M179" s="31">
        <f t="shared" si="107"/>
        <v>0</v>
      </c>
      <c r="N179" s="31">
        <f t="shared" si="84"/>
        <v>0</v>
      </c>
      <c r="O179" s="32">
        <f t="shared" si="85"/>
        <v>0</v>
      </c>
      <c r="P179" s="53">
        <v>174</v>
      </c>
      <c r="Q179" s="31">
        <f t="shared" si="99"/>
        <v>0</v>
      </c>
      <c r="R179" s="31">
        <f t="shared" si="108"/>
        <v>0</v>
      </c>
      <c r="S179" s="31">
        <f t="shared" si="109"/>
        <v>0</v>
      </c>
      <c r="T179" s="31">
        <f t="shared" si="86"/>
        <v>0</v>
      </c>
      <c r="U179" s="31">
        <f t="shared" si="100"/>
        <v>0</v>
      </c>
      <c r="V179" s="31">
        <f t="shared" si="87"/>
        <v>0</v>
      </c>
      <c r="W179" s="31">
        <v>0</v>
      </c>
      <c r="X179" s="31">
        <f t="shared" si="88"/>
        <v>0</v>
      </c>
      <c r="Y179" s="36">
        <f t="shared" si="89"/>
        <v>0</v>
      </c>
      <c r="AA179" s="69">
        <v>174</v>
      </c>
      <c r="AB179" s="31">
        <f t="shared" si="90"/>
        <v>0</v>
      </c>
      <c r="AC179" s="212">
        <f t="shared" si="91"/>
        <v>0</v>
      </c>
      <c r="AD179" s="99">
        <f t="shared" si="92"/>
        <v>0</v>
      </c>
      <c r="AE179" s="99">
        <f t="shared" si="93"/>
        <v>0</v>
      </c>
      <c r="AF179" s="197">
        <f t="shared" si="111"/>
        <v>0</v>
      </c>
      <c r="AG179" s="197">
        <f t="shared" si="112"/>
        <v>0</v>
      </c>
      <c r="AH179" s="197">
        <f t="shared" si="113"/>
        <v>0</v>
      </c>
      <c r="AI179" s="202">
        <f t="shared" si="110"/>
        <v>0</v>
      </c>
      <c r="AK179" s="69">
        <v>174</v>
      </c>
      <c r="AL179" s="31">
        <f t="shared" si="94"/>
        <v>0</v>
      </c>
      <c r="AM179" s="31">
        <f t="shared" si="95"/>
        <v>0</v>
      </c>
      <c r="AN179" s="31">
        <f t="shared" si="96"/>
        <v>0</v>
      </c>
      <c r="AO179" s="31">
        <f t="shared" si="97"/>
        <v>0</v>
      </c>
      <c r="AP179" s="31">
        <f t="shared" si="98"/>
        <v>0</v>
      </c>
      <c r="AQ179" s="197">
        <f t="shared" si="114"/>
        <v>0</v>
      </c>
      <c r="AR179" s="197">
        <f t="shared" si="114"/>
        <v>0</v>
      </c>
      <c r="AS179" s="197">
        <f t="shared" si="114"/>
        <v>0</v>
      </c>
      <c r="AT179" s="197">
        <f t="shared" si="114"/>
        <v>0</v>
      </c>
      <c r="AU179" s="31"/>
      <c r="AV179" s="31"/>
      <c r="AW179" s="31"/>
      <c r="AX179" s="31"/>
      <c r="AY179" s="74"/>
    </row>
    <row r="180" spans="3:51">
      <c r="C180" s="177" t="s">
        <v>55</v>
      </c>
      <c r="D180" s="4">
        <v>0.46</v>
      </c>
      <c r="E180" s="191" t="s">
        <v>197</v>
      </c>
      <c r="I180" s="53">
        <v>175</v>
      </c>
      <c r="J180" s="31">
        <f t="shared" si="104"/>
        <v>0</v>
      </c>
      <c r="K180" s="31">
        <f t="shared" si="105"/>
        <v>0</v>
      </c>
      <c r="L180" s="31">
        <f t="shared" si="106"/>
        <v>0</v>
      </c>
      <c r="M180" s="31">
        <f t="shared" si="107"/>
        <v>0</v>
      </c>
      <c r="N180" s="31">
        <f t="shared" si="84"/>
        <v>0</v>
      </c>
      <c r="O180" s="32">
        <f t="shared" si="85"/>
        <v>0</v>
      </c>
      <c r="P180" s="53">
        <v>175</v>
      </c>
      <c r="Q180" s="31">
        <f t="shared" si="99"/>
        <v>0</v>
      </c>
      <c r="R180" s="31">
        <f t="shared" si="108"/>
        <v>0</v>
      </c>
      <c r="S180" s="31">
        <f t="shared" si="109"/>
        <v>0</v>
      </c>
      <c r="T180" s="31">
        <f t="shared" si="86"/>
        <v>0</v>
      </c>
      <c r="U180" s="31">
        <f t="shared" si="100"/>
        <v>0</v>
      </c>
      <c r="V180" s="31">
        <f t="shared" si="87"/>
        <v>0</v>
      </c>
      <c r="W180" s="31">
        <v>0</v>
      </c>
      <c r="X180" s="31">
        <f t="shared" si="88"/>
        <v>0</v>
      </c>
      <c r="Y180" s="36">
        <f t="shared" si="89"/>
        <v>0</v>
      </c>
      <c r="AA180" s="69">
        <v>175</v>
      </c>
      <c r="AB180" s="31">
        <f t="shared" si="90"/>
        <v>0</v>
      </c>
      <c r="AC180" s="212">
        <f t="shared" si="91"/>
        <v>0</v>
      </c>
      <c r="AD180" s="99">
        <f t="shared" si="92"/>
        <v>0</v>
      </c>
      <c r="AE180" s="99">
        <f t="shared" si="93"/>
        <v>0</v>
      </c>
      <c r="AF180" s="197">
        <f t="shared" si="111"/>
        <v>0</v>
      </c>
      <c r="AG180" s="197">
        <f t="shared" si="112"/>
        <v>0</v>
      </c>
      <c r="AH180" s="197">
        <f t="shared" si="113"/>
        <v>0</v>
      </c>
      <c r="AI180" s="202">
        <f t="shared" si="110"/>
        <v>0</v>
      </c>
      <c r="AK180" s="69">
        <v>175</v>
      </c>
      <c r="AL180" s="31">
        <f t="shared" si="94"/>
        <v>0</v>
      </c>
      <c r="AM180" s="31">
        <f t="shared" si="95"/>
        <v>0</v>
      </c>
      <c r="AN180" s="31">
        <f t="shared" si="96"/>
        <v>0</v>
      </c>
      <c r="AO180" s="31">
        <f t="shared" si="97"/>
        <v>0</v>
      </c>
      <c r="AP180" s="31">
        <f t="shared" si="98"/>
        <v>0</v>
      </c>
      <c r="AQ180" s="197">
        <f t="shared" si="114"/>
        <v>0</v>
      </c>
      <c r="AR180" s="197">
        <f t="shared" si="114"/>
        <v>0</v>
      </c>
      <c r="AS180" s="197">
        <f t="shared" si="114"/>
        <v>0</v>
      </c>
      <c r="AT180" s="197">
        <f t="shared" si="114"/>
        <v>0</v>
      </c>
      <c r="AU180" s="31"/>
      <c r="AV180" s="31"/>
      <c r="AW180" s="31"/>
      <c r="AX180" s="31"/>
      <c r="AY180" s="74"/>
    </row>
    <row r="181" spans="3:51">
      <c r="C181" s="177" t="s">
        <v>56</v>
      </c>
      <c r="D181" s="4">
        <v>0.48</v>
      </c>
      <c r="E181" s="191" t="s">
        <v>197</v>
      </c>
      <c r="I181" s="53">
        <v>176</v>
      </c>
      <c r="J181" s="31">
        <f t="shared" si="104"/>
        <v>0</v>
      </c>
      <c r="K181" s="31">
        <f t="shared" si="105"/>
        <v>0</v>
      </c>
      <c r="L181" s="31">
        <f t="shared" si="106"/>
        <v>0</v>
      </c>
      <c r="M181" s="31">
        <f t="shared" si="107"/>
        <v>0</v>
      </c>
      <c r="N181" s="31">
        <f t="shared" si="84"/>
        <v>0</v>
      </c>
      <c r="O181" s="32">
        <f t="shared" si="85"/>
        <v>0</v>
      </c>
      <c r="P181" s="53">
        <v>176</v>
      </c>
      <c r="Q181" s="31">
        <f t="shared" si="99"/>
        <v>0</v>
      </c>
      <c r="R181" s="31">
        <f t="shared" si="108"/>
        <v>0</v>
      </c>
      <c r="S181" s="31">
        <f t="shared" si="109"/>
        <v>0</v>
      </c>
      <c r="T181" s="31">
        <f t="shared" si="86"/>
        <v>0</v>
      </c>
      <c r="U181" s="31">
        <f t="shared" si="100"/>
        <v>0</v>
      </c>
      <c r="V181" s="31">
        <f t="shared" si="87"/>
        <v>0</v>
      </c>
      <c r="W181" s="31">
        <v>0</v>
      </c>
      <c r="X181" s="31">
        <f t="shared" si="88"/>
        <v>0</v>
      </c>
      <c r="Y181" s="36">
        <f t="shared" si="89"/>
        <v>0</v>
      </c>
      <c r="AA181" s="69">
        <v>176</v>
      </c>
      <c r="AB181" s="31">
        <f t="shared" si="90"/>
        <v>0</v>
      </c>
      <c r="AC181" s="212">
        <f t="shared" si="91"/>
        <v>0</v>
      </c>
      <c r="AD181" s="99">
        <f t="shared" si="92"/>
        <v>0</v>
      </c>
      <c r="AE181" s="99">
        <f t="shared" si="93"/>
        <v>0</v>
      </c>
      <c r="AF181" s="197">
        <f t="shared" si="111"/>
        <v>0</v>
      </c>
      <c r="AG181" s="197">
        <f t="shared" si="112"/>
        <v>0</v>
      </c>
      <c r="AH181" s="197">
        <f t="shared" si="113"/>
        <v>0</v>
      </c>
      <c r="AI181" s="202">
        <f t="shared" si="110"/>
        <v>0</v>
      </c>
      <c r="AK181" s="69">
        <v>176</v>
      </c>
      <c r="AL181" s="31">
        <f t="shared" si="94"/>
        <v>0</v>
      </c>
      <c r="AM181" s="31">
        <f t="shared" si="95"/>
        <v>0</v>
      </c>
      <c r="AN181" s="31">
        <f t="shared" si="96"/>
        <v>0</v>
      </c>
      <c r="AO181" s="31">
        <f t="shared" si="97"/>
        <v>0</v>
      </c>
      <c r="AP181" s="31">
        <f t="shared" si="98"/>
        <v>0</v>
      </c>
      <c r="AQ181" s="197">
        <f t="shared" si="114"/>
        <v>0</v>
      </c>
      <c r="AR181" s="197">
        <f t="shared" si="114"/>
        <v>0</v>
      </c>
      <c r="AS181" s="197">
        <f t="shared" si="114"/>
        <v>0</v>
      </c>
      <c r="AT181" s="197">
        <f t="shared" si="114"/>
        <v>0</v>
      </c>
      <c r="AU181" s="31"/>
      <c r="AV181" s="31"/>
      <c r="AW181" s="31"/>
      <c r="AX181" s="31"/>
      <c r="AY181" s="74"/>
    </row>
    <row r="182" spans="3:51">
      <c r="C182" s="177" t="s">
        <v>57</v>
      </c>
      <c r="D182" s="4">
        <v>0.44</v>
      </c>
      <c r="E182" s="191" t="s">
        <v>197</v>
      </c>
      <c r="I182" s="53">
        <v>177</v>
      </c>
      <c r="J182" s="31">
        <f t="shared" si="104"/>
        <v>0</v>
      </c>
      <c r="K182" s="31">
        <f t="shared" si="105"/>
        <v>0</v>
      </c>
      <c r="L182" s="31">
        <f t="shared" si="106"/>
        <v>0</v>
      </c>
      <c r="M182" s="31">
        <f t="shared" si="107"/>
        <v>0</v>
      </c>
      <c r="N182" s="31">
        <f t="shared" si="84"/>
        <v>0</v>
      </c>
      <c r="O182" s="32">
        <f t="shared" si="85"/>
        <v>0</v>
      </c>
      <c r="P182" s="53">
        <v>177</v>
      </c>
      <c r="Q182" s="31">
        <f t="shared" si="99"/>
        <v>0</v>
      </c>
      <c r="R182" s="31">
        <f t="shared" si="108"/>
        <v>0</v>
      </c>
      <c r="S182" s="31">
        <f t="shared" si="109"/>
        <v>0</v>
      </c>
      <c r="T182" s="31">
        <f t="shared" si="86"/>
        <v>0</v>
      </c>
      <c r="U182" s="31">
        <f t="shared" si="100"/>
        <v>0</v>
      </c>
      <c r="V182" s="31">
        <f t="shared" si="87"/>
        <v>0</v>
      </c>
      <c r="W182" s="31">
        <v>0</v>
      </c>
      <c r="X182" s="31">
        <f t="shared" si="88"/>
        <v>0</v>
      </c>
      <c r="Y182" s="36">
        <f t="shared" si="89"/>
        <v>0</v>
      </c>
      <c r="AA182" s="69">
        <v>177</v>
      </c>
      <c r="AB182" s="31">
        <f t="shared" si="90"/>
        <v>0</v>
      </c>
      <c r="AC182" s="212">
        <f t="shared" si="91"/>
        <v>0</v>
      </c>
      <c r="AD182" s="99">
        <f t="shared" si="92"/>
        <v>0</v>
      </c>
      <c r="AE182" s="99">
        <f t="shared" si="93"/>
        <v>0</v>
      </c>
      <c r="AF182" s="197">
        <f t="shared" si="111"/>
        <v>0</v>
      </c>
      <c r="AG182" s="197">
        <f t="shared" si="112"/>
        <v>0</v>
      </c>
      <c r="AH182" s="197">
        <f t="shared" si="113"/>
        <v>0</v>
      </c>
      <c r="AI182" s="202">
        <f t="shared" si="110"/>
        <v>0</v>
      </c>
      <c r="AK182" s="69">
        <v>177</v>
      </c>
      <c r="AL182" s="31">
        <f t="shared" si="94"/>
        <v>0</v>
      </c>
      <c r="AM182" s="31">
        <f t="shared" si="95"/>
        <v>0</v>
      </c>
      <c r="AN182" s="31">
        <f t="shared" si="96"/>
        <v>0</v>
      </c>
      <c r="AO182" s="31">
        <f t="shared" si="97"/>
        <v>0</v>
      </c>
      <c r="AP182" s="31">
        <f t="shared" si="98"/>
        <v>0</v>
      </c>
      <c r="AQ182" s="197">
        <f t="shared" si="114"/>
        <v>0</v>
      </c>
      <c r="AR182" s="197">
        <f t="shared" si="114"/>
        <v>0</v>
      </c>
      <c r="AS182" s="197">
        <f t="shared" si="114"/>
        <v>0</v>
      </c>
      <c r="AT182" s="197">
        <f t="shared" si="114"/>
        <v>0</v>
      </c>
      <c r="AU182" s="31"/>
      <c r="AV182" s="31"/>
      <c r="AW182" s="31"/>
      <c r="AX182" s="31"/>
      <c r="AY182" s="74"/>
    </row>
    <row r="183" spans="3:51">
      <c r="C183" s="177" t="s">
        <v>58</v>
      </c>
      <c r="D183" s="4">
        <v>0.34</v>
      </c>
      <c r="E183" s="191" t="s">
        <v>197</v>
      </c>
      <c r="I183" s="53">
        <v>178</v>
      </c>
      <c r="J183" s="31">
        <f t="shared" si="104"/>
        <v>0</v>
      </c>
      <c r="K183" s="31">
        <f t="shared" si="105"/>
        <v>0</v>
      </c>
      <c r="L183" s="31">
        <f t="shared" si="106"/>
        <v>0</v>
      </c>
      <c r="M183" s="31">
        <f t="shared" si="107"/>
        <v>0</v>
      </c>
      <c r="N183" s="31">
        <f t="shared" si="84"/>
        <v>0</v>
      </c>
      <c r="O183" s="32">
        <f t="shared" si="85"/>
        <v>0</v>
      </c>
      <c r="P183" s="53">
        <v>178</v>
      </c>
      <c r="Q183" s="31">
        <f t="shared" si="99"/>
        <v>0</v>
      </c>
      <c r="R183" s="31">
        <f t="shared" si="108"/>
        <v>0</v>
      </c>
      <c r="S183" s="31">
        <f t="shared" si="109"/>
        <v>0</v>
      </c>
      <c r="T183" s="31">
        <f t="shared" si="86"/>
        <v>0</v>
      </c>
      <c r="U183" s="31">
        <f t="shared" si="100"/>
        <v>0</v>
      </c>
      <c r="V183" s="31">
        <f t="shared" si="87"/>
        <v>0</v>
      </c>
      <c r="W183" s="31">
        <v>0</v>
      </c>
      <c r="X183" s="31">
        <f t="shared" si="88"/>
        <v>0</v>
      </c>
      <c r="Y183" s="36">
        <f t="shared" si="89"/>
        <v>0</v>
      </c>
      <c r="AA183" s="69">
        <v>178</v>
      </c>
      <c r="AB183" s="31">
        <f t="shared" si="90"/>
        <v>0</v>
      </c>
      <c r="AC183" s="212">
        <f t="shared" si="91"/>
        <v>0</v>
      </c>
      <c r="AD183" s="99">
        <f t="shared" si="92"/>
        <v>0</v>
      </c>
      <c r="AE183" s="99">
        <f t="shared" si="93"/>
        <v>0</v>
      </c>
      <c r="AF183" s="197">
        <f t="shared" si="111"/>
        <v>0</v>
      </c>
      <c r="AG183" s="197">
        <f t="shared" si="112"/>
        <v>0</v>
      </c>
      <c r="AH183" s="197">
        <f t="shared" si="113"/>
        <v>0</v>
      </c>
      <c r="AI183" s="202">
        <f t="shared" si="110"/>
        <v>0</v>
      </c>
      <c r="AK183" s="69">
        <v>178</v>
      </c>
      <c r="AL183" s="31">
        <f t="shared" si="94"/>
        <v>0</v>
      </c>
      <c r="AM183" s="31">
        <f t="shared" si="95"/>
        <v>0</v>
      </c>
      <c r="AN183" s="31">
        <f t="shared" si="96"/>
        <v>0</v>
      </c>
      <c r="AO183" s="31">
        <f t="shared" si="97"/>
        <v>0</v>
      </c>
      <c r="AP183" s="31">
        <f t="shared" si="98"/>
        <v>0</v>
      </c>
      <c r="AQ183" s="197">
        <f t="shared" si="114"/>
        <v>0</v>
      </c>
      <c r="AR183" s="197">
        <f t="shared" si="114"/>
        <v>0</v>
      </c>
      <c r="AS183" s="197">
        <f t="shared" si="114"/>
        <v>0</v>
      </c>
      <c r="AT183" s="197">
        <f t="shared" si="114"/>
        <v>0</v>
      </c>
      <c r="AU183" s="31"/>
      <c r="AV183" s="31"/>
      <c r="AW183" s="31"/>
      <c r="AX183" s="31"/>
      <c r="AY183" s="74"/>
    </row>
    <row r="184" spans="3:51">
      <c r="C184" s="177" t="s">
        <v>59</v>
      </c>
      <c r="D184" s="4">
        <v>0.5</v>
      </c>
      <c r="E184" s="191" t="s">
        <v>196</v>
      </c>
      <c r="I184" s="53">
        <v>179</v>
      </c>
      <c r="J184" s="31">
        <f t="shared" si="104"/>
        <v>0</v>
      </c>
      <c r="K184" s="31">
        <f t="shared" si="105"/>
        <v>0</v>
      </c>
      <c r="L184" s="31">
        <f t="shared" si="106"/>
        <v>0</v>
      </c>
      <c r="M184" s="31">
        <f t="shared" si="107"/>
        <v>0</v>
      </c>
      <c r="N184" s="31">
        <f t="shared" si="84"/>
        <v>0</v>
      </c>
      <c r="O184" s="32">
        <f t="shared" si="85"/>
        <v>0</v>
      </c>
      <c r="P184" s="53">
        <v>179</v>
      </c>
      <c r="Q184" s="31">
        <f t="shared" si="99"/>
        <v>0</v>
      </c>
      <c r="R184" s="31">
        <f t="shared" si="108"/>
        <v>0</v>
      </c>
      <c r="S184" s="31">
        <f t="shared" si="109"/>
        <v>0</v>
      </c>
      <c r="T184" s="31">
        <f t="shared" si="86"/>
        <v>0</v>
      </c>
      <c r="U184" s="31">
        <f t="shared" si="100"/>
        <v>0</v>
      </c>
      <c r="V184" s="31">
        <f t="shared" si="87"/>
        <v>0</v>
      </c>
      <c r="W184" s="31">
        <v>0</v>
      </c>
      <c r="X184" s="31">
        <f t="shared" si="88"/>
        <v>0</v>
      </c>
      <c r="Y184" s="36">
        <f t="shared" si="89"/>
        <v>0</v>
      </c>
      <c r="AA184" s="69">
        <v>179</v>
      </c>
      <c r="AB184" s="31">
        <f t="shared" si="90"/>
        <v>0</v>
      </c>
      <c r="AC184" s="212">
        <f t="shared" si="91"/>
        <v>0</v>
      </c>
      <c r="AD184" s="99">
        <f t="shared" si="92"/>
        <v>0</v>
      </c>
      <c r="AE184" s="99">
        <f t="shared" si="93"/>
        <v>0</v>
      </c>
      <c r="AF184" s="197">
        <f t="shared" si="111"/>
        <v>0</v>
      </c>
      <c r="AG184" s="197">
        <f t="shared" si="112"/>
        <v>0</v>
      </c>
      <c r="AH184" s="197">
        <f t="shared" si="113"/>
        <v>0</v>
      </c>
      <c r="AI184" s="202">
        <f t="shared" si="110"/>
        <v>0</v>
      </c>
      <c r="AK184" s="69">
        <v>179</v>
      </c>
      <c r="AL184" s="31">
        <f t="shared" si="94"/>
        <v>0</v>
      </c>
      <c r="AM184" s="31">
        <f t="shared" si="95"/>
        <v>0</v>
      </c>
      <c r="AN184" s="31">
        <f t="shared" si="96"/>
        <v>0</v>
      </c>
      <c r="AO184" s="31">
        <f t="shared" si="97"/>
        <v>0</v>
      </c>
      <c r="AP184" s="31">
        <f t="shared" si="98"/>
        <v>0</v>
      </c>
      <c r="AQ184" s="197">
        <f t="shared" si="114"/>
        <v>0</v>
      </c>
      <c r="AR184" s="197">
        <f t="shared" si="114"/>
        <v>0</v>
      </c>
      <c r="AS184" s="197">
        <f t="shared" si="114"/>
        <v>0</v>
      </c>
      <c r="AT184" s="197">
        <f t="shared" si="114"/>
        <v>0</v>
      </c>
      <c r="AU184" s="31"/>
      <c r="AV184" s="31"/>
      <c r="AW184" s="31"/>
      <c r="AX184" s="31"/>
      <c r="AY184" s="74"/>
    </row>
    <row r="185" spans="3:51">
      <c r="C185" s="177" t="s">
        <v>60</v>
      </c>
      <c r="D185" s="4">
        <v>0.57999999999999996</v>
      </c>
      <c r="E185" s="191" t="s">
        <v>196</v>
      </c>
      <c r="I185" s="53">
        <v>180</v>
      </c>
      <c r="J185" s="31">
        <f t="shared" si="104"/>
        <v>0</v>
      </c>
      <c r="K185" s="31">
        <f t="shared" si="105"/>
        <v>0</v>
      </c>
      <c r="L185" s="31">
        <f t="shared" si="106"/>
        <v>0</v>
      </c>
      <c r="M185" s="31">
        <f t="shared" si="107"/>
        <v>0</v>
      </c>
      <c r="N185" s="31">
        <f t="shared" si="84"/>
        <v>0</v>
      </c>
      <c r="O185" s="32">
        <f t="shared" si="85"/>
        <v>0</v>
      </c>
      <c r="P185" s="53">
        <v>180</v>
      </c>
      <c r="Q185" s="31">
        <f t="shared" si="99"/>
        <v>0</v>
      </c>
      <c r="R185" s="31">
        <f t="shared" si="108"/>
        <v>0</v>
      </c>
      <c r="S185" s="31">
        <f t="shared" si="109"/>
        <v>0</v>
      </c>
      <c r="T185" s="31">
        <f t="shared" si="86"/>
        <v>0</v>
      </c>
      <c r="U185" s="31">
        <f t="shared" si="100"/>
        <v>0</v>
      </c>
      <c r="V185" s="31">
        <f t="shared" si="87"/>
        <v>0</v>
      </c>
      <c r="W185" s="31">
        <v>0</v>
      </c>
      <c r="X185" s="31">
        <f t="shared" si="88"/>
        <v>0</v>
      </c>
      <c r="Y185" s="36">
        <f t="shared" si="89"/>
        <v>0</v>
      </c>
      <c r="AA185" s="69">
        <v>180</v>
      </c>
      <c r="AB185" s="31">
        <f t="shared" si="90"/>
        <v>0</v>
      </c>
      <c r="AC185" s="212">
        <f t="shared" si="91"/>
        <v>0</v>
      </c>
      <c r="AD185" s="99">
        <f t="shared" si="92"/>
        <v>0</v>
      </c>
      <c r="AE185" s="99">
        <f t="shared" si="93"/>
        <v>0</v>
      </c>
      <c r="AF185" s="197">
        <f t="shared" si="111"/>
        <v>0</v>
      </c>
      <c r="AG185" s="197">
        <f t="shared" si="112"/>
        <v>0</v>
      </c>
      <c r="AH185" s="197">
        <f t="shared" si="113"/>
        <v>0</v>
      </c>
      <c r="AI185" s="202">
        <f t="shared" si="110"/>
        <v>0</v>
      </c>
      <c r="AK185" s="69">
        <v>180</v>
      </c>
      <c r="AL185" s="31">
        <f t="shared" si="94"/>
        <v>0</v>
      </c>
      <c r="AM185" s="31">
        <f t="shared" si="95"/>
        <v>0</v>
      </c>
      <c r="AN185" s="31">
        <f t="shared" si="96"/>
        <v>0</v>
      </c>
      <c r="AO185" s="31">
        <f t="shared" si="97"/>
        <v>0</v>
      </c>
      <c r="AP185" s="31">
        <f t="shared" si="98"/>
        <v>0</v>
      </c>
      <c r="AQ185" s="197">
        <f t="shared" si="114"/>
        <v>0</v>
      </c>
      <c r="AR185" s="197">
        <f t="shared" si="114"/>
        <v>0</v>
      </c>
      <c r="AS185" s="197">
        <f t="shared" si="114"/>
        <v>0</v>
      </c>
      <c r="AT185" s="197">
        <f t="shared" si="114"/>
        <v>0</v>
      </c>
      <c r="AU185" s="31"/>
      <c r="AV185" s="31"/>
      <c r="AW185" s="31"/>
      <c r="AX185" s="31"/>
      <c r="AY185" s="74"/>
    </row>
    <row r="186" spans="3:51">
      <c r="C186" s="177" t="s">
        <v>61</v>
      </c>
      <c r="D186" s="4">
        <v>0.37</v>
      </c>
      <c r="E186" s="191" t="s">
        <v>197</v>
      </c>
      <c r="I186" s="53">
        <v>181</v>
      </c>
      <c r="J186" s="31">
        <f t="shared" si="104"/>
        <v>0</v>
      </c>
      <c r="K186" s="31">
        <f t="shared" si="105"/>
        <v>0</v>
      </c>
      <c r="L186" s="31">
        <f t="shared" si="106"/>
        <v>0</v>
      </c>
      <c r="M186" s="31">
        <f t="shared" si="107"/>
        <v>0</v>
      </c>
      <c r="N186" s="31">
        <f t="shared" si="84"/>
        <v>0</v>
      </c>
      <c r="O186" s="32">
        <f t="shared" si="85"/>
        <v>0</v>
      </c>
      <c r="P186" s="53">
        <v>181</v>
      </c>
      <c r="Q186" s="31">
        <f t="shared" si="99"/>
        <v>0</v>
      </c>
      <c r="R186" s="31">
        <f t="shared" si="108"/>
        <v>0</v>
      </c>
      <c r="S186" s="31">
        <f t="shared" si="109"/>
        <v>0</v>
      </c>
      <c r="T186" s="31">
        <f t="shared" si="86"/>
        <v>0</v>
      </c>
      <c r="U186" s="31">
        <f t="shared" si="100"/>
        <v>0</v>
      </c>
      <c r="V186" s="31">
        <f t="shared" si="87"/>
        <v>0</v>
      </c>
      <c r="W186" s="31">
        <v>0</v>
      </c>
      <c r="X186" s="31">
        <f t="shared" si="88"/>
        <v>0</v>
      </c>
      <c r="Y186" s="36">
        <f t="shared" si="89"/>
        <v>0</v>
      </c>
      <c r="AA186" s="69">
        <v>181</v>
      </c>
      <c r="AB186" s="31">
        <f t="shared" si="90"/>
        <v>0</v>
      </c>
      <c r="AC186" s="212">
        <f t="shared" si="91"/>
        <v>0</v>
      </c>
      <c r="AD186" s="99">
        <f t="shared" si="92"/>
        <v>0</v>
      </c>
      <c r="AE186" s="99">
        <f t="shared" si="93"/>
        <v>0</v>
      </c>
      <c r="AF186" s="197">
        <f t="shared" si="111"/>
        <v>0</v>
      </c>
      <c r="AG186" s="197">
        <f t="shared" si="112"/>
        <v>0</v>
      </c>
      <c r="AH186" s="197">
        <f t="shared" si="113"/>
        <v>0</v>
      </c>
      <c r="AI186" s="202">
        <f t="shared" si="110"/>
        <v>0</v>
      </c>
      <c r="AK186" s="69">
        <v>181</v>
      </c>
      <c r="AL186" s="31">
        <f t="shared" si="94"/>
        <v>0</v>
      </c>
      <c r="AM186" s="31">
        <f t="shared" si="95"/>
        <v>0</v>
      </c>
      <c r="AN186" s="31">
        <f t="shared" si="96"/>
        <v>0</v>
      </c>
      <c r="AO186" s="31">
        <f t="shared" si="97"/>
        <v>0</v>
      </c>
      <c r="AP186" s="31">
        <f t="shared" si="98"/>
        <v>0</v>
      </c>
      <c r="AQ186" s="197">
        <f t="shared" si="114"/>
        <v>0</v>
      </c>
      <c r="AR186" s="197">
        <f t="shared" si="114"/>
        <v>0</v>
      </c>
      <c r="AS186" s="197">
        <f t="shared" si="114"/>
        <v>0</v>
      </c>
      <c r="AT186" s="197">
        <f t="shared" si="114"/>
        <v>0</v>
      </c>
      <c r="AU186" s="31"/>
      <c r="AV186" s="31"/>
      <c r="AW186" s="31"/>
      <c r="AX186" s="31"/>
      <c r="AY186" s="74"/>
    </row>
    <row r="187" spans="3:51">
      <c r="C187" s="177" t="s">
        <v>62</v>
      </c>
      <c r="D187" s="4">
        <v>0.37</v>
      </c>
      <c r="E187" s="191" t="s">
        <v>197</v>
      </c>
      <c r="I187" s="53">
        <v>182</v>
      </c>
      <c r="J187" s="31">
        <f t="shared" si="104"/>
        <v>0</v>
      </c>
      <c r="K187" s="31">
        <f t="shared" si="105"/>
        <v>0</v>
      </c>
      <c r="L187" s="31">
        <f t="shared" si="106"/>
        <v>0</v>
      </c>
      <c r="M187" s="31">
        <f t="shared" si="107"/>
        <v>0</v>
      </c>
      <c r="N187" s="31">
        <f t="shared" si="84"/>
        <v>0</v>
      </c>
      <c r="O187" s="32">
        <f t="shared" si="85"/>
        <v>0</v>
      </c>
      <c r="P187" s="53">
        <v>182</v>
      </c>
      <c r="Q187" s="31">
        <f t="shared" si="99"/>
        <v>0</v>
      </c>
      <c r="R187" s="31">
        <f t="shared" si="108"/>
        <v>0</v>
      </c>
      <c r="S187" s="31">
        <f t="shared" si="109"/>
        <v>0</v>
      </c>
      <c r="T187" s="31">
        <f t="shared" si="86"/>
        <v>0</v>
      </c>
      <c r="U187" s="31">
        <f t="shared" si="100"/>
        <v>0</v>
      </c>
      <c r="V187" s="31">
        <f t="shared" si="87"/>
        <v>0</v>
      </c>
      <c r="W187" s="31">
        <v>0</v>
      </c>
      <c r="X187" s="31">
        <f t="shared" si="88"/>
        <v>0</v>
      </c>
      <c r="Y187" s="36">
        <f t="shared" si="89"/>
        <v>0</v>
      </c>
      <c r="AA187" s="69">
        <v>182</v>
      </c>
      <c r="AB187" s="31">
        <f t="shared" si="90"/>
        <v>0</v>
      </c>
      <c r="AC187" s="212">
        <f t="shared" si="91"/>
        <v>0</v>
      </c>
      <c r="AD187" s="99">
        <f t="shared" si="92"/>
        <v>0</v>
      </c>
      <c r="AE187" s="99">
        <f t="shared" si="93"/>
        <v>0</v>
      </c>
      <c r="AF187" s="197">
        <f t="shared" si="111"/>
        <v>0</v>
      </c>
      <c r="AG187" s="197">
        <f t="shared" si="112"/>
        <v>0</v>
      </c>
      <c r="AH187" s="197">
        <f t="shared" si="113"/>
        <v>0</v>
      </c>
      <c r="AI187" s="202">
        <f t="shared" si="110"/>
        <v>0</v>
      </c>
      <c r="AK187" s="69">
        <v>182</v>
      </c>
      <c r="AL187" s="31">
        <f t="shared" si="94"/>
        <v>0</v>
      </c>
      <c r="AM187" s="31">
        <f t="shared" si="95"/>
        <v>0</v>
      </c>
      <c r="AN187" s="31">
        <f t="shared" si="96"/>
        <v>0</v>
      </c>
      <c r="AO187" s="31">
        <f t="shared" si="97"/>
        <v>0</v>
      </c>
      <c r="AP187" s="31">
        <f t="shared" si="98"/>
        <v>0</v>
      </c>
      <c r="AQ187" s="197">
        <f t="shared" si="114"/>
        <v>0</v>
      </c>
      <c r="AR187" s="197">
        <f t="shared" si="114"/>
        <v>0</v>
      </c>
      <c r="AS187" s="197">
        <f t="shared" si="114"/>
        <v>0</v>
      </c>
      <c r="AT187" s="197">
        <f t="shared" si="114"/>
        <v>0</v>
      </c>
      <c r="AU187" s="31"/>
      <c r="AV187" s="31"/>
      <c r="AW187" s="31"/>
      <c r="AX187" s="31"/>
      <c r="AY187" s="74"/>
    </row>
    <row r="188" spans="3:51">
      <c r="C188" s="177" t="s">
        <v>63</v>
      </c>
      <c r="D188" s="4">
        <v>0.38</v>
      </c>
      <c r="E188" s="191" t="s">
        <v>197</v>
      </c>
      <c r="I188" s="53">
        <v>183</v>
      </c>
      <c r="J188" s="31">
        <f t="shared" si="104"/>
        <v>0</v>
      </c>
      <c r="K188" s="31">
        <f t="shared" si="105"/>
        <v>0</v>
      </c>
      <c r="L188" s="31">
        <f t="shared" si="106"/>
        <v>0</v>
      </c>
      <c r="M188" s="31">
        <f t="shared" si="107"/>
        <v>0</v>
      </c>
      <c r="N188" s="31">
        <f t="shared" si="84"/>
        <v>0</v>
      </c>
      <c r="O188" s="32">
        <f t="shared" si="85"/>
        <v>0</v>
      </c>
      <c r="P188" s="53">
        <v>183</v>
      </c>
      <c r="Q188" s="31">
        <f t="shared" si="99"/>
        <v>0</v>
      </c>
      <c r="R188" s="31">
        <f t="shared" si="108"/>
        <v>0</v>
      </c>
      <c r="S188" s="31">
        <f t="shared" si="109"/>
        <v>0</v>
      </c>
      <c r="T188" s="31">
        <f t="shared" si="86"/>
        <v>0</v>
      </c>
      <c r="U188" s="31">
        <f t="shared" si="100"/>
        <v>0</v>
      </c>
      <c r="V188" s="31">
        <f t="shared" si="87"/>
        <v>0</v>
      </c>
      <c r="W188" s="31">
        <v>0</v>
      </c>
      <c r="X188" s="31">
        <f t="shared" si="88"/>
        <v>0</v>
      </c>
      <c r="Y188" s="36">
        <f t="shared" si="89"/>
        <v>0</v>
      </c>
      <c r="AA188" s="69">
        <v>183</v>
      </c>
      <c r="AB188" s="31">
        <f t="shared" si="90"/>
        <v>0</v>
      </c>
      <c r="AC188" s="212">
        <f t="shared" si="91"/>
        <v>0</v>
      </c>
      <c r="AD188" s="99">
        <f t="shared" si="92"/>
        <v>0</v>
      </c>
      <c r="AE188" s="99">
        <f t="shared" si="93"/>
        <v>0</v>
      </c>
      <c r="AF188" s="197">
        <f t="shared" si="111"/>
        <v>0</v>
      </c>
      <c r="AG188" s="197">
        <f t="shared" si="112"/>
        <v>0</v>
      </c>
      <c r="AH188" s="197">
        <f t="shared" si="113"/>
        <v>0</v>
      </c>
      <c r="AI188" s="202">
        <f t="shared" si="110"/>
        <v>0</v>
      </c>
      <c r="AK188" s="69">
        <v>183</v>
      </c>
      <c r="AL188" s="31">
        <f t="shared" si="94"/>
        <v>0</v>
      </c>
      <c r="AM188" s="31">
        <f t="shared" si="95"/>
        <v>0</v>
      </c>
      <c r="AN188" s="31">
        <f t="shared" si="96"/>
        <v>0</v>
      </c>
      <c r="AO188" s="31">
        <f t="shared" si="97"/>
        <v>0</v>
      </c>
      <c r="AP188" s="31">
        <f t="shared" si="98"/>
        <v>0</v>
      </c>
      <c r="AQ188" s="197">
        <f t="shared" si="114"/>
        <v>0</v>
      </c>
      <c r="AR188" s="197">
        <f t="shared" si="114"/>
        <v>0</v>
      </c>
      <c r="AS188" s="197">
        <f t="shared" si="114"/>
        <v>0</v>
      </c>
      <c r="AT188" s="197">
        <f t="shared" si="114"/>
        <v>0</v>
      </c>
      <c r="AU188" s="31"/>
      <c r="AV188" s="31"/>
      <c r="AW188" s="31"/>
      <c r="AX188" s="31"/>
      <c r="AY188" s="74"/>
    </row>
    <row r="189" spans="3:51">
      <c r="C189" s="177" t="s">
        <v>64</v>
      </c>
      <c r="D189" s="4">
        <v>0.36</v>
      </c>
      <c r="E189" s="191" t="s">
        <v>197</v>
      </c>
      <c r="I189" s="53">
        <v>184</v>
      </c>
      <c r="J189" s="31">
        <f t="shared" si="104"/>
        <v>0</v>
      </c>
      <c r="K189" s="31">
        <f t="shared" si="105"/>
        <v>0</v>
      </c>
      <c r="L189" s="31">
        <f t="shared" si="106"/>
        <v>0</v>
      </c>
      <c r="M189" s="31">
        <f t="shared" si="107"/>
        <v>0</v>
      </c>
      <c r="N189" s="31">
        <f t="shared" si="84"/>
        <v>0</v>
      </c>
      <c r="O189" s="32">
        <f t="shared" si="85"/>
        <v>0</v>
      </c>
      <c r="P189" s="53">
        <v>184</v>
      </c>
      <c r="Q189" s="31">
        <f t="shared" si="99"/>
        <v>0</v>
      </c>
      <c r="R189" s="31">
        <f t="shared" si="108"/>
        <v>0</v>
      </c>
      <c r="S189" s="31">
        <f t="shared" si="109"/>
        <v>0</v>
      </c>
      <c r="T189" s="31">
        <f t="shared" si="86"/>
        <v>0</v>
      </c>
      <c r="U189" s="31">
        <f t="shared" si="100"/>
        <v>0</v>
      </c>
      <c r="V189" s="31">
        <f t="shared" si="87"/>
        <v>0</v>
      </c>
      <c r="W189" s="31">
        <v>0</v>
      </c>
      <c r="X189" s="31">
        <f t="shared" si="88"/>
        <v>0</v>
      </c>
      <c r="Y189" s="36">
        <f t="shared" si="89"/>
        <v>0</v>
      </c>
      <c r="AA189" s="69">
        <v>184</v>
      </c>
      <c r="AB189" s="31">
        <f t="shared" si="90"/>
        <v>0</v>
      </c>
      <c r="AC189" s="212">
        <f t="shared" si="91"/>
        <v>0</v>
      </c>
      <c r="AD189" s="99">
        <f t="shared" si="92"/>
        <v>0</v>
      </c>
      <c r="AE189" s="99">
        <f t="shared" si="93"/>
        <v>0</v>
      </c>
      <c r="AF189" s="197">
        <f t="shared" si="111"/>
        <v>0</v>
      </c>
      <c r="AG189" s="197">
        <f t="shared" si="112"/>
        <v>0</v>
      </c>
      <c r="AH189" s="197">
        <f t="shared" si="113"/>
        <v>0</v>
      </c>
      <c r="AI189" s="202">
        <f t="shared" si="110"/>
        <v>0</v>
      </c>
      <c r="AK189" s="69">
        <v>184</v>
      </c>
      <c r="AL189" s="31">
        <f t="shared" si="94"/>
        <v>0</v>
      </c>
      <c r="AM189" s="31">
        <f t="shared" si="95"/>
        <v>0</v>
      </c>
      <c r="AN189" s="31">
        <f t="shared" si="96"/>
        <v>0</v>
      </c>
      <c r="AO189" s="31">
        <f t="shared" si="97"/>
        <v>0</v>
      </c>
      <c r="AP189" s="31">
        <f t="shared" si="98"/>
        <v>0</v>
      </c>
      <c r="AQ189" s="197">
        <f t="shared" si="114"/>
        <v>0</v>
      </c>
      <c r="AR189" s="197">
        <f t="shared" si="114"/>
        <v>0</v>
      </c>
      <c r="AS189" s="197">
        <f t="shared" si="114"/>
        <v>0</v>
      </c>
      <c r="AT189" s="197">
        <f t="shared" si="114"/>
        <v>0</v>
      </c>
      <c r="AU189" s="31"/>
      <c r="AV189" s="31"/>
      <c r="AW189" s="31"/>
      <c r="AX189" s="31"/>
      <c r="AY189" s="74"/>
    </row>
    <row r="190" spans="3:51">
      <c r="C190" s="177" t="s">
        <v>65</v>
      </c>
      <c r="D190" s="4">
        <v>0.37</v>
      </c>
      <c r="E190" s="191" t="s">
        <v>196</v>
      </c>
      <c r="I190" s="53">
        <v>185</v>
      </c>
      <c r="J190" s="31">
        <f t="shared" si="104"/>
        <v>0</v>
      </c>
      <c r="K190" s="31">
        <f t="shared" si="105"/>
        <v>0</v>
      </c>
      <c r="L190" s="31">
        <f t="shared" si="106"/>
        <v>0</v>
      </c>
      <c r="M190" s="31">
        <f t="shared" si="107"/>
        <v>0</v>
      </c>
      <c r="N190" s="31">
        <f t="shared" si="84"/>
        <v>0</v>
      </c>
      <c r="O190" s="32">
        <f t="shared" si="85"/>
        <v>0</v>
      </c>
      <c r="P190" s="53">
        <v>185</v>
      </c>
      <c r="Q190" s="31">
        <f t="shared" si="99"/>
        <v>0</v>
      </c>
      <c r="R190" s="31">
        <f t="shared" si="108"/>
        <v>0</v>
      </c>
      <c r="S190" s="31">
        <f t="shared" si="109"/>
        <v>0</v>
      </c>
      <c r="T190" s="31">
        <f t="shared" si="86"/>
        <v>0</v>
      </c>
      <c r="U190" s="31">
        <f t="shared" si="100"/>
        <v>0</v>
      </c>
      <c r="V190" s="31">
        <f t="shared" si="87"/>
        <v>0</v>
      </c>
      <c r="W190" s="31">
        <v>0</v>
      </c>
      <c r="X190" s="31">
        <f t="shared" si="88"/>
        <v>0</v>
      </c>
      <c r="Y190" s="36">
        <f t="shared" si="89"/>
        <v>0</v>
      </c>
      <c r="AA190" s="69">
        <v>185</v>
      </c>
      <c r="AB190" s="31">
        <f t="shared" si="90"/>
        <v>0</v>
      </c>
      <c r="AC190" s="212">
        <f t="shared" si="91"/>
        <v>0</v>
      </c>
      <c r="AD190" s="99">
        <f t="shared" si="92"/>
        <v>0</v>
      </c>
      <c r="AE190" s="99">
        <f t="shared" si="93"/>
        <v>0</v>
      </c>
      <c r="AF190" s="197">
        <f t="shared" si="111"/>
        <v>0</v>
      </c>
      <c r="AG190" s="197">
        <f t="shared" si="112"/>
        <v>0</v>
      </c>
      <c r="AH190" s="197">
        <f t="shared" si="113"/>
        <v>0</v>
      </c>
      <c r="AI190" s="202">
        <f t="shared" si="110"/>
        <v>0</v>
      </c>
      <c r="AK190" s="69">
        <v>185</v>
      </c>
      <c r="AL190" s="31">
        <f t="shared" si="94"/>
        <v>0</v>
      </c>
      <c r="AM190" s="31">
        <f t="shared" si="95"/>
        <v>0</v>
      </c>
      <c r="AN190" s="31">
        <f t="shared" si="96"/>
        <v>0</v>
      </c>
      <c r="AO190" s="31">
        <f t="shared" si="97"/>
        <v>0</v>
      </c>
      <c r="AP190" s="31">
        <f t="shared" si="98"/>
        <v>0</v>
      </c>
      <c r="AQ190" s="197">
        <f t="shared" si="114"/>
        <v>0</v>
      </c>
      <c r="AR190" s="197">
        <f t="shared" si="114"/>
        <v>0</v>
      </c>
      <c r="AS190" s="197">
        <f t="shared" si="114"/>
        <v>0</v>
      </c>
      <c r="AT190" s="197">
        <f t="shared" si="114"/>
        <v>0</v>
      </c>
      <c r="AU190" s="31"/>
      <c r="AV190" s="31"/>
      <c r="AW190" s="31"/>
      <c r="AX190" s="31"/>
      <c r="AY190" s="74"/>
    </row>
    <row r="191" spans="3:51">
      <c r="C191" s="177" t="s">
        <v>66</v>
      </c>
      <c r="D191" s="4">
        <v>0.53</v>
      </c>
      <c r="E191" s="191" t="s">
        <v>196</v>
      </c>
      <c r="I191" s="53">
        <v>186</v>
      </c>
      <c r="J191" s="31">
        <f t="shared" si="104"/>
        <v>0</v>
      </c>
      <c r="K191" s="31">
        <f t="shared" si="105"/>
        <v>0</v>
      </c>
      <c r="L191" s="31">
        <f t="shared" si="106"/>
        <v>0</v>
      </c>
      <c r="M191" s="31">
        <f t="shared" si="107"/>
        <v>0</v>
      </c>
      <c r="N191" s="31">
        <f t="shared" si="84"/>
        <v>0</v>
      </c>
      <c r="O191" s="32">
        <f t="shared" si="85"/>
        <v>0</v>
      </c>
      <c r="P191" s="53">
        <v>186</v>
      </c>
      <c r="Q191" s="31">
        <f t="shared" si="99"/>
        <v>0</v>
      </c>
      <c r="R191" s="31">
        <f t="shared" si="108"/>
        <v>0</v>
      </c>
      <c r="S191" s="31">
        <f t="shared" si="109"/>
        <v>0</v>
      </c>
      <c r="T191" s="31">
        <f t="shared" si="86"/>
        <v>0</v>
      </c>
      <c r="U191" s="31">
        <f t="shared" si="100"/>
        <v>0</v>
      </c>
      <c r="V191" s="31">
        <f t="shared" si="87"/>
        <v>0</v>
      </c>
      <c r="W191" s="31">
        <v>0</v>
      </c>
      <c r="X191" s="31">
        <f t="shared" si="88"/>
        <v>0</v>
      </c>
      <c r="Y191" s="36">
        <f t="shared" si="89"/>
        <v>0</v>
      </c>
      <c r="AA191" s="69">
        <v>186</v>
      </c>
      <c r="AB191" s="31">
        <f t="shared" si="90"/>
        <v>0</v>
      </c>
      <c r="AC191" s="212">
        <f t="shared" si="91"/>
        <v>0</v>
      </c>
      <c r="AD191" s="99">
        <f t="shared" si="92"/>
        <v>0</v>
      </c>
      <c r="AE191" s="99">
        <f t="shared" si="93"/>
        <v>0</v>
      </c>
      <c r="AF191" s="197">
        <f t="shared" si="111"/>
        <v>0</v>
      </c>
      <c r="AG191" s="197">
        <f t="shared" si="112"/>
        <v>0</v>
      </c>
      <c r="AH191" s="197">
        <f t="shared" si="113"/>
        <v>0</v>
      </c>
      <c r="AI191" s="202">
        <f t="shared" si="110"/>
        <v>0</v>
      </c>
      <c r="AK191" s="69">
        <v>186</v>
      </c>
      <c r="AL191" s="31">
        <f t="shared" si="94"/>
        <v>0</v>
      </c>
      <c r="AM191" s="31">
        <f t="shared" si="95"/>
        <v>0</v>
      </c>
      <c r="AN191" s="31">
        <f t="shared" si="96"/>
        <v>0</v>
      </c>
      <c r="AO191" s="31">
        <f t="shared" si="97"/>
        <v>0</v>
      </c>
      <c r="AP191" s="31">
        <f t="shared" si="98"/>
        <v>0</v>
      </c>
      <c r="AQ191" s="197">
        <f t="shared" si="114"/>
        <v>0</v>
      </c>
      <c r="AR191" s="197">
        <f t="shared" si="114"/>
        <v>0</v>
      </c>
      <c r="AS191" s="197">
        <f t="shared" si="114"/>
        <v>0</v>
      </c>
      <c r="AT191" s="197">
        <f t="shared" si="114"/>
        <v>0</v>
      </c>
      <c r="AU191" s="31"/>
      <c r="AV191" s="31"/>
      <c r="AW191" s="31"/>
      <c r="AX191" s="31"/>
      <c r="AY191" s="74"/>
    </row>
    <row r="192" spans="3:51">
      <c r="C192" s="177" t="s">
        <v>67</v>
      </c>
      <c r="D192" s="4">
        <v>0.43</v>
      </c>
      <c r="E192" s="191" t="s">
        <v>196</v>
      </c>
      <c r="I192" s="53">
        <v>187</v>
      </c>
      <c r="J192" s="31">
        <f t="shared" si="104"/>
        <v>0</v>
      </c>
      <c r="K192" s="31">
        <f t="shared" si="105"/>
        <v>0</v>
      </c>
      <c r="L192" s="31">
        <f t="shared" si="106"/>
        <v>0</v>
      </c>
      <c r="M192" s="31">
        <f t="shared" si="107"/>
        <v>0</v>
      </c>
      <c r="N192" s="31">
        <f t="shared" si="84"/>
        <v>0</v>
      </c>
      <c r="O192" s="32">
        <f t="shared" si="85"/>
        <v>0</v>
      </c>
      <c r="P192" s="53">
        <v>187</v>
      </c>
      <c r="Q192" s="31">
        <f t="shared" si="99"/>
        <v>0</v>
      </c>
      <c r="R192" s="31">
        <f t="shared" si="108"/>
        <v>0</v>
      </c>
      <c r="S192" s="31">
        <f t="shared" si="109"/>
        <v>0</v>
      </c>
      <c r="T192" s="31">
        <f t="shared" si="86"/>
        <v>0</v>
      </c>
      <c r="U192" s="31">
        <f t="shared" si="100"/>
        <v>0</v>
      </c>
      <c r="V192" s="31">
        <f t="shared" si="87"/>
        <v>0</v>
      </c>
      <c r="W192" s="31">
        <v>0</v>
      </c>
      <c r="X192" s="31">
        <f t="shared" si="88"/>
        <v>0</v>
      </c>
      <c r="Y192" s="36">
        <f t="shared" si="89"/>
        <v>0</v>
      </c>
      <c r="AA192" s="69">
        <v>187</v>
      </c>
      <c r="AB192" s="31">
        <f t="shared" si="90"/>
        <v>0</v>
      </c>
      <c r="AC192" s="212">
        <f t="shared" si="91"/>
        <v>0</v>
      </c>
      <c r="AD192" s="99">
        <f t="shared" si="92"/>
        <v>0</v>
      </c>
      <c r="AE192" s="99">
        <f t="shared" si="93"/>
        <v>0</v>
      </c>
      <c r="AF192" s="197">
        <f t="shared" si="111"/>
        <v>0</v>
      </c>
      <c r="AG192" s="197">
        <f t="shared" si="112"/>
        <v>0</v>
      </c>
      <c r="AH192" s="197">
        <f t="shared" si="113"/>
        <v>0</v>
      </c>
      <c r="AI192" s="202">
        <f t="shared" si="110"/>
        <v>0</v>
      </c>
      <c r="AK192" s="69">
        <v>187</v>
      </c>
      <c r="AL192" s="31">
        <f t="shared" si="94"/>
        <v>0</v>
      </c>
      <c r="AM192" s="31">
        <f t="shared" si="95"/>
        <v>0</v>
      </c>
      <c r="AN192" s="31">
        <f t="shared" si="96"/>
        <v>0</v>
      </c>
      <c r="AO192" s="31">
        <f t="shared" si="97"/>
        <v>0</v>
      </c>
      <c r="AP192" s="31">
        <f t="shared" si="98"/>
        <v>0</v>
      </c>
      <c r="AQ192" s="197">
        <f t="shared" si="114"/>
        <v>0</v>
      </c>
      <c r="AR192" s="197">
        <f t="shared" si="114"/>
        <v>0</v>
      </c>
      <c r="AS192" s="197">
        <f t="shared" si="114"/>
        <v>0</v>
      </c>
      <c r="AT192" s="197">
        <f t="shared" si="114"/>
        <v>0</v>
      </c>
      <c r="AU192" s="31"/>
      <c r="AV192" s="31"/>
      <c r="AW192" s="31"/>
      <c r="AX192" s="31"/>
      <c r="AY192" s="74"/>
    </row>
    <row r="193" spans="3:51">
      <c r="C193" s="177" t="s">
        <v>68</v>
      </c>
      <c r="D193" s="4">
        <v>0.38</v>
      </c>
      <c r="E193" s="191" t="s">
        <v>196</v>
      </c>
      <c r="I193" s="53">
        <v>188</v>
      </c>
      <c r="J193" s="31">
        <f t="shared" si="104"/>
        <v>0</v>
      </c>
      <c r="K193" s="31">
        <f t="shared" si="105"/>
        <v>0</v>
      </c>
      <c r="L193" s="31">
        <f t="shared" si="106"/>
        <v>0</v>
      </c>
      <c r="M193" s="31">
        <f t="shared" si="107"/>
        <v>0</v>
      </c>
      <c r="N193" s="31">
        <f t="shared" si="84"/>
        <v>0</v>
      </c>
      <c r="O193" s="32">
        <f t="shared" si="85"/>
        <v>0</v>
      </c>
      <c r="P193" s="53">
        <v>188</v>
      </c>
      <c r="Q193" s="31">
        <f t="shared" si="99"/>
        <v>0</v>
      </c>
      <c r="R193" s="31">
        <f t="shared" si="108"/>
        <v>0</v>
      </c>
      <c r="S193" s="31">
        <f t="shared" si="109"/>
        <v>0</v>
      </c>
      <c r="T193" s="31">
        <f t="shared" si="86"/>
        <v>0</v>
      </c>
      <c r="U193" s="31">
        <f t="shared" si="100"/>
        <v>0</v>
      </c>
      <c r="V193" s="31">
        <f t="shared" si="87"/>
        <v>0</v>
      </c>
      <c r="W193" s="31">
        <v>0</v>
      </c>
      <c r="X193" s="31">
        <f t="shared" si="88"/>
        <v>0</v>
      </c>
      <c r="Y193" s="36">
        <f t="shared" si="89"/>
        <v>0</v>
      </c>
      <c r="AA193" s="69">
        <v>188</v>
      </c>
      <c r="AB193" s="31">
        <f t="shared" si="90"/>
        <v>0</v>
      </c>
      <c r="AC193" s="212">
        <f t="shared" si="91"/>
        <v>0</v>
      </c>
      <c r="AD193" s="99">
        <f t="shared" si="92"/>
        <v>0</v>
      </c>
      <c r="AE193" s="99">
        <f t="shared" si="93"/>
        <v>0</v>
      </c>
      <c r="AF193" s="197">
        <f t="shared" si="111"/>
        <v>0</v>
      </c>
      <c r="AG193" s="197">
        <f t="shared" si="112"/>
        <v>0</v>
      </c>
      <c r="AH193" s="197">
        <f t="shared" si="113"/>
        <v>0</v>
      </c>
      <c r="AI193" s="202">
        <f t="shared" si="110"/>
        <v>0</v>
      </c>
      <c r="AK193" s="69">
        <v>188</v>
      </c>
      <c r="AL193" s="31">
        <f t="shared" si="94"/>
        <v>0</v>
      </c>
      <c r="AM193" s="31">
        <f t="shared" si="95"/>
        <v>0</v>
      </c>
      <c r="AN193" s="31">
        <f t="shared" si="96"/>
        <v>0</v>
      </c>
      <c r="AO193" s="31">
        <f t="shared" si="97"/>
        <v>0</v>
      </c>
      <c r="AP193" s="31">
        <f t="shared" si="98"/>
        <v>0</v>
      </c>
      <c r="AQ193" s="197">
        <f t="shared" si="114"/>
        <v>0</v>
      </c>
      <c r="AR193" s="197">
        <f t="shared" si="114"/>
        <v>0</v>
      </c>
      <c r="AS193" s="197">
        <f t="shared" si="114"/>
        <v>0</v>
      </c>
      <c r="AT193" s="197">
        <f t="shared" si="114"/>
        <v>0</v>
      </c>
      <c r="AU193" s="31"/>
      <c r="AV193" s="31"/>
      <c r="AW193" s="31"/>
      <c r="AX193" s="31"/>
      <c r="AY193" s="74"/>
    </row>
    <row r="194" spans="3:51">
      <c r="C194" s="179" t="s">
        <v>69</v>
      </c>
      <c r="D194" s="3">
        <v>0.42</v>
      </c>
      <c r="E194" s="191" t="s">
        <v>197</v>
      </c>
      <c r="I194" s="53">
        <v>189</v>
      </c>
      <c r="J194" s="31">
        <f t="shared" si="104"/>
        <v>0</v>
      </c>
      <c r="K194" s="31">
        <f t="shared" si="105"/>
        <v>0</v>
      </c>
      <c r="L194" s="31">
        <f t="shared" si="106"/>
        <v>0</v>
      </c>
      <c r="M194" s="31">
        <f t="shared" si="107"/>
        <v>0</v>
      </c>
      <c r="N194" s="31">
        <f t="shared" si="84"/>
        <v>0</v>
      </c>
      <c r="O194" s="32">
        <f t="shared" si="85"/>
        <v>0</v>
      </c>
      <c r="P194" s="53">
        <v>189</v>
      </c>
      <c r="Q194" s="31">
        <f t="shared" si="99"/>
        <v>0</v>
      </c>
      <c r="R194" s="31">
        <f t="shared" si="108"/>
        <v>0</v>
      </c>
      <c r="S194" s="31">
        <f t="shared" si="109"/>
        <v>0</v>
      </c>
      <c r="T194" s="31">
        <f t="shared" si="86"/>
        <v>0</v>
      </c>
      <c r="U194" s="31">
        <f t="shared" si="100"/>
        <v>0</v>
      </c>
      <c r="V194" s="31">
        <f t="shared" si="87"/>
        <v>0</v>
      </c>
      <c r="W194" s="31">
        <v>0</v>
      </c>
      <c r="X194" s="31">
        <f t="shared" si="88"/>
        <v>0</v>
      </c>
      <c r="Y194" s="36">
        <f t="shared" si="89"/>
        <v>0</v>
      </c>
      <c r="AA194" s="69">
        <v>189</v>
      </c>
      <c r="AB194" s="31">
        <f t="shared" si="90"/>
        <v>0</v>
      </c>
      <c r="AC194" s="212">
        <f t="shared" si="91"/>
        <v>0</v>
      </c>
      <c r="AD194" s="99">
        <f t="shared" si="92"/>
        <v>0</v>
      </c>
      <c r="AE194" s="99">
        <f t="shared" si="93"/>
        <v>0</v>
      </c>
      <c r="AF194" s="197">
        <f t="shared" si="111"/>
        <v>0</v>
      </c>
      <c r="AG194" s="197">
        <f t="shared" si="112"/>
        <v>0</v>
      </c>
      <c r="AH194" s="197">
        <f t="shared" si="113"/>
        <v>0</v>
      </c>
      <c r="AI194" s="202">
        <f t="shared" si="110"/>
        <v>0</v>
      </c>
      <c r="AK194" s="69">
        <v>189</v>
      </c>
      <c r="AL194" s="31">
        <f t="shared" si="94"/>
        <v>0</v>
      </c>
      <c r="AM194" s="31">
        <f t="shared" si="95"/>
        <v>0</v>
      </c>
      <c r="AN194" s="31">
        <f t="shared" si="96"/>
        <v>0</v>
      </c>
      <c r="AO194" s="31">
        <f t="shared" si="97"/>
        <v>0</v>
      </c>
      <c r="AP194" s="31">
        <f t="shared" si="98"/>
        <v>0</v>
      </c>
      <c r="AQ194" s="197">
        <f t="shared" si="114"/>
        <v>0</v>
      </c>
      <c r="AR194" s="197">
        <f t="shared" si="114"/>
        <v>0</v>
      </c>
      <c r="AS194" s="197">
        <f t="shared" si="114"/>
        <v>0</v>
      </c>
      <c r="AT194" s="197">
        <f t="shared" si="114"/>
        <v>0</v>
      </c>
      <c r="AU194" s="31"/>
      <c r="AV194" s="31"/>
      <c r="AW194" s="31"/>
      <c r="AX194" s="31"/>
      <c r="AY194" s="74"/>
    </row>
    <row r="195" spans="3:51">
      <c r="C195" s="179" t="s">
        <v>70</v>
      </c>
      <c r="D195" s="3">
        <v>0.56999999999999995</v>
      </c>
      <c r="E195" s="191" t="s">
        <v>196</v>
      </c>
      <c r="I195" s="53">
        <v>190</v>
      </c>
      <c r="J195" s="31">
        <f t="shared" si="104"/>
        <v>0</v>
      </c>
      <c r="K195" s="31">
        <f t="shared" si="105"/>
        <v>0</v>
      </c>
      <c r="L195" s="31">
        <f t="shared" si="106"/>
        <v>0</v>
      </c>
      <c r="M195" s="31">
        <f t="shared" si="107"/>
        <v>0</v>
      </c>
      <c r="N195" s="31">
        <f t="shared" si="84"/>
        <v>0</v>
      </c>
      <c r="O195" s="32">
        <f t="shared" si="85"/>
        <v>0</v>
      </c>
      <c r="P195" s="53">
        <v>190</v>
      </c>
      <c r="Q195" s="31">
        <f t="shared" si="99"/>
        <v>0</v>
      </c>
      <c r="R195" s="31">
        <f t="shared" si="108"/>
        <v>0</v>
      </c>
      <c r="S195" s="31">
        <f t="shared" si="109"/>
        <v>0</v>
      </c>
      <c r="T195" s="31">
        <f t="shared" si="86"/>
        <v>0</v>
      </c>
      <c r="U195" s="31">
        <f t="shared" si="100"/>
        <v>0</v>
      </c>
      <c r="V195" s="31">
        <f t="shared" si="87"/>
        <v>0</v>
      </c>
      <c r="W195" s="31">
        <v>0</v>
      </c>
      <c r="X195" s="31">
        <f t="shared" si="88"/>
        <v>0</v>
      </c>
      <c r="Y195" s="36">
        <f t="shared" si="89"/>
        <v>0</v>
      </c>
      <c r="AA195" s="69">
        <v>190</v>
      </c>
      <c r="AB195" s="31">
        <f t="shared" si="90"/>
        <v>0</v>
      </c>
      <c r="AC195" s="212">
        <f t="shared" si="91"/>
        <v>0</v>
      </c>
      <c r="AD195" s="99">
        <f t="shared" si="92"/>
        <v>0</v>
      </c>
      <c r="AE195" s="99">
        <f t="shared" si="93"/>
        <v>0</v>
      </c>
      <c r="AF195" s="197">
        <f t="shared" si="111"/>
        <v>0</v>
      </c>
      <c r="AG195" s="197">
        <f t="shared" si="112"/>
        <v>0</v>
      </c>
      <c r="AH195" s="197">
        <f t="shared" si="113"/>
        <v>0</v>
      </c>
      <c r="AI195" s="202">
        <f t="shared" si="110"/>
        <v>0</v>
      </c>
      <c r="AK195" s="69">
        <v>190</v>
      </c>
      <c r="AL195" s="31">
        <f t="shared" si="94"/>
        <v>0</v>
      </c>
      <c r="AM195" s="31">
        <f t="shared" si="95"/>
        <v>0</v>
      </c>
      <c r="AN195" s="31">
        <f t="shared" si="96"/>
        <v>0</v>
      </c>
      <c r="AO195" s="31">
        <f t="shared" si="97"/>
        <v>0</v>
      </c>
      <c r="AP195" s="31">
        <f t="shared" si="98"/>
        <v>0</v>
      </c>
      <c r="AQ195" s="197">
        <f t="shared" si="114"/>
        <v>0</v>
      </c>
      <c r="AR195" s="197">
        <f t="shared" si="114"/>
        <v>0</v>
      </c>
      <c r="AS195" s="197">
        <f t="shared" si="114"/>
        <v>0</v>
      </c>
      <c r="AT195" s="197">
        <f t="shared" si="114"/>
        <v>0</v>
      </c>
      <c r="AU195" s="31"/>
      <c r="AV195" s="31"/>
      <c r="AW195" s="31"/>
      <c r="AX195" s="31"/>
      <c r="AY195" s="74"/>
    </row>
    <row r="196" spans="3:51">
      <c r="C196" s="179" t="s">
        <v>71</v>
      </c>
      <c r="D196" s="3">
        <v>0.54</v>
      </c>
      <c r="E196" s="191"/>
      <c r="I196" s="53">
        <v>191</v>
      </c>
      <c r="J196" s="31">
        <f t="shared" si="104"/>
        <v>0</v>
      </c>
      <c r="K196" s="31">
        <f t="shared" si="105"/>
        <v>0</v>
      </c>
      <c r="L196" s="31">
        <f t="shared" si="106"/>
        <v>0</v>
      </c>
      <c r="M196" s="31">
        <f t="shared" si="107"/>
        <v>0</v>
      </c>
      <c r="N196" s="31">
        <f t="shared" si="84"/>
        <v>0</v>
      </c>
      <c r="O196" s="32">
        <f t="shared" si="85"/>
        <v>0</v>
      </c>
      <c r="P196" s="53">
        <v>191</v>
      </c>
      <c r="Q196" s="31">
        <f t="shared" si="99"/>
        <v>0</v>
      </c>
      <c r="R196" s="31">
        <f t="shared" si="108"/>
        <v>0</v>
      </c>
      <c r="S196" s="31">
        <f t="shared" si="109"/>
        <v>0</v>
      </c>
      <c r="T196" s="31">
        <f t="shared" si="86"/>
        <v>0</v>
      </c>
      <c r="U196" s="31">
        <f t="shared" si="100"/>
        <v>0</v>
      </c>
      <c r="V196" s="31">
        <f t="shared" si="87"/>
        <v>0</v>
      </c>
      <c r="W196" s="31">
        <v>0</v>
      </c>
      <c r="X196" s="31">
        <f t="shared" si="88"/>
        <v>0</v>
      </c>
      <c r="Y196" s="36">
        <f t="shared" si="89"/>
        <v>0</v>
      </c>
      <c r="AA196" s="69">
        <v>191</v>
      </c>
      <c r="AB196" s="31">
        <f t="shared" si="90"/>
        <v>0</v>
      </c>
      <c r="AC196" s="212">
        <f t="shared" si="91"/>
        <v>0</v>
      </c>
      <c r="AD196" s="99">
        <f t="shared" si="92"/>
        <v>0</v>
      </c>
      <c r="AE196" s="99">
        <f t="shared" si="93"/>
        <v>0</v>
      </c>
      <c r="AF196" s="197">
        <f t="shared" si="111"/>
        <v>0</v>
      </c>
      <c r="AG196" s="197">
        <f t="shared" si="112"/>
        <v>0</v>
      </c>
      <c r="AH196" s="197">
        <f t="shared" si="113"/>
        <v>0</v>
      </c>
      <c r="AI196" s="202">
        <f t="shared" si="110"/>
        <v>0</v>
      </c>
      <c r="AK196" s="69">
        <v>191</v>
      </c>
      <c r="AL196" s="31">
        <f t="shared" si="94"/>
        <v>0</v>
      </c>
      <c r="AM196" s="31">
        <f t="shared" si="95"/>
        <v>0</v>
      </c>
      <c r="AN196" s="31">
        <f t="shared" si="96"/>
        <v>0</v>
      </c>
      <c r="AO196" s="31">
        <f t="shared" si="97"/>
        <v>0</v>
      </c>
      <c r="AP196" s="31">
        <f t="shared" si="98"/>
        <v>0</v>
      </c>
      <c r="AQ196" s="197">
        <f t="shared" si="114"/>
        <v>0</v>
      </c>
      <c r="AR196" s="197">
        <f t="shared" si="114"/>
        <v>0</v>
      </c>
      <c r="AS196" s="197">
        <f t="shared" si="114"/>
        <v>0</v>
      </c>
      <c r="AT196" s="197">
        <f t="shared" si="114"/>
        <v>0</v>
      </c>
      <c r="AU196" s="31"/>
      <c r="AV196" s="31"/>
      <c r="AW196" s="31"/>
      <c r="AX196" s="31"/>
      <c r="AY196" s="74"/>
    </row>
    <row r="197" spans="3:51">
      <c r="E197" s="22"/>
      <c r="I197" s="53">
        <v>192</v>
      </c>
      <c r="J197" s="31">
        <f t="shared" si="104"/>
        <v>0</v>
      </c>
      <c r="K197" s="31">
        <f t="shared" si="105"/>
        <v>0</v>
      </c>
      <c r="L197" s="31">
        <f t="shared" si="106"/>
        <v>0</v>
      </c>
      <c r="M197" s="31">
        <f t="shared" si="107"/>
        <v>0</v>
      </c>
      <c r="N197" s="31">
        <f t="shared" ref="N197:N204" si="115">IF(P198&lt;=$F$18,0,)</f>
        <v>0</v>
      </c>
      <c r="O197" s="32">
        <f t="shared" ref="O197:O205" si="116">((J197+K197)*0.475+L197+M197+N197)*44/12</f>
        <v>0</v>
      </c>
      <c r="P197" s="53">
        <v>192</v>
      </c>
      <c r="Q197" s="31">
        <f t="shared" si="99"/>
        <v>0</v>
      </c>
      <c r="R197" s="31">
        <f t="shared" si="108"/>
        <v>0</v>
      </c>
      <c r="S197" s="31">
        <f t="shared" si="109"/>
        <v>0</v>
      </c>
      <c r="T197" s="31">
        <f t="shared" ref="T197:T205" si="117">IF(S197=0,0,EXP(-1.0587+0.8836*LN(S197)+0.284))</f>
        <v>0</v>
      </c>
      <c r="U197" s="31">
        <f t="shared" si="100"/>
        <v>0</v>
      </c>
      <c r="V197" s="31">
        <f t="shared" ref="V197:V205" si="118">IF(P197&lt;=$F$18,IF(P197&lt;=30,P197*($F$16-$F$6)/30,$F$16-$F$6),)</f>
        <v>0</v>
      </c>
      <c r="W197" s="31">
        <v>0</v>
      </c>
      <c r="X197" s="31">
        <f t="shared" ref="X197:X205" si="119">((S197+T197)*0.475+U197+V197+W197)*44/12</f>
        <v>0</v>
      </c>
      <c r="Y197" s="36">
        <f t="shared" ref="Y197:Y205" si="120">IF(P197&lt;=$F$18,X197-O197,)</f>
        <v>0</v>
      </c>
      <c r="AA197" s="69">
        <v>192</v>
      </c>
      <c r="AB197" s="31">
        <f t="shared" ref="AB197:AB205" si="121">IF(AA197&lt;=$F$18,IFERROR(VLOOKUP($AA197,$B$82:$G$96,2,FALSE),0),)</f>
        <v>0</v>
      </c>
      <c r="AC197" s="212">
        <f t="shared" ref="AC197:AC205" si="122">IF(AA197&lt;=$F$18,IFERROR(VLOOKUP($AA197,$B$82:$G$96,3,FALSE),0),)*50%</f>
        <v>0</v>
      </c>
      <c r="AD197" s="99">
        <f t="shared" ref="AD197:AD205" si="123">IF(AA197&lt;=$F$18,IFERROR(VLOOKUP($AA197,$B$82:$G$96,4,FALSE),0),)</f>
        <v>0</v>
      </c>
      <c r="AE197" s="99">
        <f t="shared" ref="AE197:AE205" si="124">IF(AA197&lt;=$F$18,IFERROR(VLOOKUP($AA197,$B$82:$G$96,5,FALSE),0),)</f>
        <v>0</v>
      </c>
      <c r="AF197" s="197">
        <f t="shared" si="111"/>
        <v>0</v>
      </c>
      <c r="AG197" s="197">
        <f t="shared" si="112"/>
        <v>0</v>
      </c>
      <c r="AH197" s="197">
        <f t="shared" si="113"/>
        <v>0</v>
      </c>
      <c r="AI197" s="202">
        <f t="shared" si="110"/>
        <v>0</v>
      </c>
      <c r="AK197" s="69">
        <v>192</v>
      </c>
      <c r="AL197" s="31">
        <f t="shared" ref="AL197:AL205" si="125">IF(AK197&lt;=$F$18,IFERROR(VLOOKUP($AA197,$B$82:$G$96,2,FALSE),0),)</f>
        <v>0</v>
      </c>
      <c r="AM197" s="31">
        <f t="shared" ref="AM197:AM205" si="126">IF(AK197&lt;=$F$18,IFERROR(VLOOKUP($AA197,$B$82:$G$96,3,FALSE),0),)</f>
        <v>0</v>
      </c>
      <c r="AN197" s="31">
        <f t="shared" ref="AN197:AN205" si="127">IF(AK197&lt;=$F$18,IFERROR(VLOOKUP($AA197,$B$82:$G$96,4,FALSE),0),)</f>
        <v>0</v>
      </c>
      <c r="AO197" s="31">
        <f t="shared" ref="AO197:AO205" si="128">IF(AK197&lt;=$F$18,IFERROR(VLOOKUP($AA197,$B$82:$G$96,5,FALSE),0),)</f>
        <v>0</v>
      </c>
      <c r="AP197" s="31">
        <f t="shared" ref="AP197:AP205" si="129">IF(AK197&lt;=$F$18,IFERROR(VLOOKUP($AA197,$B$82:$G$96,6,FALSE),0),)</f>
        <v>0</v>
      </c>
      <c r="AQ197" s="197">
        <f t="shared" si="114"/>
        <v>0</v>
      </c>
      <c r="AR197" s="197">
        <f t="shared" si="114"/>
        <v>0</v>
      </c>
      <c r="AS197" s="197">
        <f t="shared" si="114"/>
        <v>0</v>
      </c>
      <c r="AT197" s="197">
        <f t="shared" si="114"/>
        <v>0</v>
      </c>
      <c r="AU197" s="31"/>
      <c r="AV197" s="31"/>
      <c r="AW197" s="31"/>
      <c r="AX197" s="31"/>
      <c r="AY197" s="74"/>
    </row>
    <row r="198" spans="3:51">
      <c r="E198" s="22"/>
      <c r="I198" s="53">
        <v>193</v>
      </c>
      <c r="J198" s="31">
        <f t="shared" si="104"/>
        <v>0</v>
      </c>
      <c r="K198" s="31">
        <f t="shared" si="105"/>
        <v>0</v>
      </c>
      <c r="L198" s="31">
        <f t="shared" si="106"/>
        <v>0</v>
      </c>
      <c r="M198" s="31">
        <f t="shared" si="107"/>
        <v>0</v>
      </c>
      <c r="N198" s="31">
        <f t="shared" si="115"/>
        <v>0</v>
      </c>
      <c r="O198" s="32">
        <f t="shared" si="116"/>
        <v>0</v>
      </c>
      <c r="P198" s="53">
        <v>193</v>
      </c>
      <c r="Q198" s="31">
        <f t="shared" ref="Q198:Q205" si="130">IF(P198&lt;=$F$18,LOOKUP(P198-1,$B$25:$B$78,$G$25:$G$78),)</f>
        <v>0</v>
      </c>
      <c r="R198" s="31">
        <f t="shared" si="108"/>
        <v>0</v>
      </c>
      <c r="S198" s="31">
        <f t="shared" si="109"/>
        <v>0</v>
      </c>
      <c r="T198" s="31">
        <f t="shared" si="117"/>
        <v>0</v>
      </c>
      <c r="U198" s="31">
        <f t="shared" ref="U198:U205" si="131">IF(P198&lt;=$F$18,$F$5+($F$15-$F$5)*(1-EXP(-0.0175*P198)),)</f>
        <v>0</v>
      </c>
      <c r="V198" s="31">
        <f t="shared" si="118"/>
        <v>0</v>
      </c>
      <c r="W198" s="31">
        <v>0</v>
      </c>
      <c r="X198" s="31">
        <f t="shared" si="119"/>
        <v>0</v>
      </c>
      <c r="Y198" s="36">
        <f t="shared" si="120"/>
        <v>0</v>
      </c>
      <c r="AA198" s="69">
        <v>193</v>
      </c>
      <c r="AB198" s="31">
        <f t="shared" si="121"/>
        <v>0</v>
      </c>
      <c r="AC198" s="212">
        <f t="shared" si="122"/>
        <v>0</v>
      </c>
      <c r="AD198" s="99">
        <f t="shared" si="123"/>
        <v>0</v>
      </c>
      <c r="AE198" s="99">
        <f t="shared" si="124"/>
        <v>0</v>
      </c>
      <c r="AF198" s="197">
        <f t="shared" ref="AF198:AF205" si="132">IF(OR(AA198&lt;=$F$18,AA198&lt;=30),EXP(-LN(2)/$D$105)*AF197+((1-EXP(-LN(2)/$D$105))/(LN(2)/$D$105))*$AB198*AC198*0.475*$F$19*44/12,)</f>
        <v>0</v>
      </c>
      <c r="AG198" s="197">
        <f t="shared" ref="AG198:AG205" si="133">IF(OR(AA198&lt;=$F$18,AA198&lt;=30),EXP(-LN(2)/$D$107)*AG197+((1-EXP(-LN(2)/$D$107))/(LN(2)/$D$107))*$AB198*AD198*0.475*$F$19*44/12,)</f>
        <v>0</v>
      </c>
      <c r="AH198" s="197">
        <f t="shared" ref="AH198:AH205" si="134">IF(OR(AA198&lt;=$F$18,AA198&lt;=30),EXP(-LN(2)/$D$106)*AH197+((1-EXP(-LN(2)/$D$106))/(LN(2)/$D$106))*$AB198*AE198*0.475*$F$19*44/12,)</f>
        <v>0</v>
      </c>
      <c r="AI198" s="202">
        <f t="shared" si="110"/>
        <v>0</v>
      </c>
      <c r="AK198" s="69">
        <v>193</v>
      </c>
      <c r="AL198" s="31">
        <f t="shared" si="125"/>
        <v>0</v>
      </c>
      <c r="AM198" s="31">
        <f t="shared" si="126"/>
        <v>0</v>
      </c>
      <c r="AN198" s="31">
        <f t="shared" si="127"/>
        <v>0</v>
      </c>
      <c r="AO198" s="31">
        <f t="shared" si="128"/>
        <v>0</v>
      </c>
      <c r="AP198" s="31">
        <f t="shared" si="129"/>
        <v>0</v>
      </c>
      <c r="AQ198" s="197">
        <f t="shared" si="114"/>
        <v>0</v>
      </c>
      <c r="AR198" s="197">
        <f t="shared" si="114"/>
        <v>0</v>
      </c>
      <c r="AS198" s="197">
        <f t="shared" si="114"/>
        <v>0</v>
      </c>
      <c r="AT198" s="197">
        <f t="shared" si="114"/>
        <v>0</v>
      </c>
      <c r="AU198" s="31"/>
      <c r="AV198" s="31"/>
      <c r="AW198" s="31"/>
      <c r="AX198" s="31"/>
      <c r="AY198" s="74"/>
    </row>
    <row r="199" spans="3:51">
      <c r="E199" s="22"/>
      <c r="I199" s="53">
        <v>194</v>
      </c>
      <c r="J199" s="31">
        <f t="shared" ref="J199:J205" si="135">IF($I199&lt;=$F$10,$F$11*$F$13+J198,)</f>
        <v>0</v>
      </c>
      <c r="K199" s="31">
        <f t="shared" ref="K199:K205" si="136">IF(J199=0,0,EXP(-1.0587+0.8836*LN(J199)+0.284))</f>
        <v>0</v>
      </c>
      <c r="L199" s="31">
        <f t="shared" ref="L199:L205" si="137">IF(I199&lt;=$F$10,$F$5+($F$8-$F$5)*(1-EXP(-0.0175*I199)),)</f>
        <v>0</v>
      </c>
      <c r="M199" s="31">
        <f t="shared" ref="M199:M205" si="138">IF(I199&lt;=$F$10,IF(I199&lt;=30,I199*($F$9-$F$6)/30,$F$9-$F$6),)</f>
        <v>0</v>
      </c>
      <c r="N199" s="31">
        <f t="shared" si="115"/>
        <v>0</v>
      </c>
      <c r="O199" s="32">
        <f t="shared" si="116"/>
        <v>0</v>
      </c>
      <c r="P199" s="53">
        <v>194</v>
      </c>
      <c r="Q199" s="31">
        <f t="shared" si="130"/>
        <v>0</v>
      </c>
      <c r="R199" s="31">
        <f t="shared" ref="R199:R205" si="139">IF(P199&lt;=$F$18,Q199+R198,)</f>
        <v>0</v>
      </c>
      <c r="S199" s="31">
        <f t="shared" ref="S199:S205" si="140">$F$19*R199</f>
        <v>0</v>
      </c>
      <c r="T199" s="31">
        <f t="shared" si="117"/>
        <v>0</v>
      </c>
      <c r="U199" s="31">
        <f t="shared" si="131"/>
        <v>0</v>
      </c>
      <c r="V199" s="31">
        <f t="shared" si="118"/>
        <v>0</v>
      </c>
      <c r="W199" s="31">
        <v>0</v>
      </c>
      <c r="X199" s="31">
        <f t="shared" si="119"/>
        <v>0</v>
      </c>
      <c r="Y199" s="36">
        <f t="shared" si="120"/>
        <v>0</v>
      </c>
      <c r="AA199" s="69">
        <v>194</v>
      </c>
      <c r="AB199" s="31">
        <f t="shared" si="121"/>
        <v>0</v>
      </c>
      <c r="AC199" s="212">
        <f t="shared" si="122"/>
        <v>0</v>
      </c>
      <c r="AD199" s="99">
        <f t="shared" si="123"/>
        <v>0</v>
      </c>
      <c r="AE199" s="99">
        <f t="shared" si="124"/>
        <v>0</v>
      </c>
      <c r="AF199" s="197">
        <f t="shared" si="132"/>
        <v>0</v>
      </c>
      <c r="AG199" s="197">
        <f t="shared" si="133"/>
        <v>0</v>
      </c>
      <c r="AH199" s="197">
        <f t="shared" si="134"/>
        <v>0</v>
      </c>
      <c r="AI199" s="202">
        <f t="shared" si="110"/>
        <v>0</v>
      </c>
      <c r="AK199" s="69">
        <v>194</v>
      </c>
      <c r="AL199" s="31">
        <f t="shared" si="125"/>
        <v>0</v>
      </c>
      <c r="AM199" s="31">
        <f t="shared" si="126"/>
        <v>0</v>
      </c>
      <c r="AN199" s="31">
        <f t="shared" si="127"/>
        <v>0</v>
      </c>
      <c r="AO199" s="31">
        <f t="shared" si="128"/>
        <v>0</v>
      </c>
      <c r="AP199" s="31">
        <f t="shared" si="129"/>
        <v>0</v>
      </c>
      <c r="AQ199" s="197">
        <f t="shared" si="114"/>
        <v>0</v>
      </c>
      <c r="AR199" s="197">
        <f t="shared" si="114"/>
        <v>0</v>
      </c>
      <c r="AS199" s="197">
        <f t="shared" si="114"/>
        <v>0</v>
      </c>
      <c r="AT199" s="197">
        <f t="shared" si="114"/>
        <v>0</v>
      </c>
      <c r="AU199" s="31"/>
      <c r="AV199" s="31"/>
      <c r="AW199" s="31"/>
      <c r="AX199" s="31"/>
      <c r="AY199" s="74"/>
    </row>
    <row r="200" spans="3:51">
      <c r="E200" s="22"/>
      <c r="I200" s="53">
        <v>195</v>
      </c>
      <c r="J200" s="31">
        <f t="shared" si="135"/>
        <v>0</v>
      </c>
      <c r="K200" s="31">
        <f t="shared" si="136"/>
        <v>0</v>
      </c>
      <c r="L200" s="31">
        <f t="shared" si="137"/>
        <v>0</v>
      </c>
      <c r="M200" s="31">
        <f t="shared" si="138"/>
        <v>0</v>
      </c>
      <c r="N200" s="31">
        <f t="shared" si="115"/>
        <v>0</v>
      </c>
      <c r="O200" s="32">
        <f t="shared" si="116"/>
        <v>0</v>
      </c>
      <c r="P200" s="53">
        <v>195</v>
      </c>
      <c r="Q200" s="31">
        <f t="shared" si="130"/>
        <v>0</v>
      </c>
      <c r="R200" s="31">
        <f t="shared" si="139"/>
        <v>0</v>
      </c>
      <c r="S200" s="31">
        <f t="shared" si="140"/>
        <v>0</v>
      </c>
      <c r="T200" s="31">
        <f t="shared" si="117"/>
        <v>0</v>
      </c>
      <c r="U200" s="31">
        <f t="shared" si="131"/>
        <v>0</v>
      </c>
      <c r="V200" s="31">
        <f t="shared" si="118"/>
        <v>0</v>
      </c>
      <c r="W200" s="31">
        <v>0</v>
      </c>
      <c r="X200" s="31">
        <f t="shared" si="119"/>
        <v>0</v>
      </c>
      <c r="Y200" s="36">
        <f t="shared" si="120"/>
        <v>0</v>
      </c>
      <c r="AA200" s="69">
        <v>195</v>
      </c>
      <c r="AB200" s="31">
        <f t="shared" si="121"/>
        <v>0</v>
      </c>
      <c r="AC200" s="212">
        <f t="shared" si="122"/>
        <v>0</v>
      </c>
      <c r="AD200" s="99">
        <f t="shared" si="123"/>
        <v>0</v>
      </c>
      <c r="AE200" s="99">
        <f t="shared" si="124"/>
        <v>0</v>
      </c>
      <c r="AF200" s="197">
        <f t="shared" si="132"/>
        <v>0</v>
      </c>
      <c r="AG200" s="197">
        <f t="shared" si="133"/>
        <v>0</v>
      </c>
      <c r="AH200" s="197">
        <f t="shared" si="134"/>
        <v>0</v>
      </c>
      <c r="AI200" s="202">
        <f t="shared" si="110"/>
        <v>0</v>
      </c>
      <c r="AK200" s="69">
        <v>195</v>
      </c>
      <c r="AL200" s="31">
        <f t="shared" si="125"/>
        <v>0</v>
      </c>
      <c r="AM200" s="31">
        <f t="shared" si="126"/>
        <v>0</v>
      </c>
      <c r="AN200" s="31">
        <f t="shared" si="127"/>
        <v>0</v>
      </c>
      <c r="AO200" s="31">
        <f t="shared" si="128"/>
        <v>0</v>
      </c>
      <c r="AP200" s="31">
        <f t="shared" si="129"/>
        <v>0</v>
      </c>
      <c r="AQ200" s="197">
        <f t="shared" si="114"/>
        <v>0</v>
      </c>
      <c r="AR200" s="197">
        <f t="shared" si="114"/>
        <v>0</v>
      </c>
      <c r="AS200" s="197">
        <f t="shared" si="114"/>
        <v>0</v>
      </c>
      <c r="AT200" s="197">
        <f t="shared" si="114"/>
        <v>0</v>
      </c>
      <c r="AU200" s="31"/>
      <c r="AV200" s="31"/>
      <c r="AW200" s="31"/>
      <c r="AX200" s="31"/>
      <c r="AY200" s="74"/>
    </row>
    <row r="201" spans="3:51">
      <c r="E201" s="22"/>
      <c r="I201" s="53">
        <v>196</v>
      </c>
      <c r="J201" s="31">
        <f t="shared" si="135"/>
        <v>0</v>
      </c>
      <c r="K201" s="31">
        <f t="shared" si="136"/>
        <v>0</v>
      </c>
      <c r="L201" s="31">
        <f t="shared" si="137"/>
        <v>0</v>
      </c>
      <c r="M201" s="31">
        <f t="shared" si="138"/>
        <v>0</v>
      </c>
      <c r="N201" s="31">
        <f t="shared" si="115"/>
        <v>0</v>
      </c>
      <c r="O201" s="32">
        <f t="shared" si="116"/>
        <v>0</v>
      </c>
      <c r="P201" s="53">
        <v>196</v>
      </c>
      <c r="Q201" s="31">
        <f t="shared" si="130"/>
        <v>0</v>
      </c>
      <c r="R201" s="31">
        <f t="shared" si="139"/>
        <v>0</v>
      </c>
      <c r="S201" s="31">
        <f t="shared" si="140"/>
        <v>0</v>
      </c>
      <c r="T201" s="31">
        <f t="shared" si="117"/>
        <v>0</v>
      </c>
      <c r="U201" s="31">
        <f t="shared" si="131"/>
        <v>0</v>
      </c>
      <c r="V201" s="31">
        <f t="shared" si="118"/>
        <v>0</v>
      </c>
      <c r="W201" s="31">
        <v>0</v>
      </c>
      <c r="X201" s="31">
        <f t="shared" si="119"/>
        <v>0</v>
      </c>
      <c r="Y201" s="36">
        <f t="shared" si="120"/>
        <v>0</v>
      </c>
      <c r="AA201" s="69">
        <v>196</v>
      </c>
      <c r="AB201" s="31">
        <f t="shared" si="121"/>
        <v>0</v>
      </c>
      <c r="AC201" s="212">
        <f t="shared" si="122"/>
        <v>0</v>
      </c>
      <c r="AD201" s="99">
        <f t="shared" si="123"/>
        <v>0</v>
      </c>
      <c r="AE201" s="99">
        <f t="shared" si="124"/>
        <v>0</v>
      </c>
      <c r="AF201" s="197">
        <f t="shared" si="132"/>
        <v>0</v>
      </c>
      <c r="AG201" s="197">
        <f t="shared" si="133"/>
        <v>0</v>
      </c>
      <c r="AH201" s="197">
        <f t="shared" si="134"/>
        <v>0</v>
      </c>
      <c r="AI201" s="202">
        <f t="shared" si="110"/>
        <v>0</v>
      </c>
      <c r="AK201" s="69">
        <v>196</v>
      </c>
      <c r="AL201" s="31">
        <f t="shared" si="125"/>
        <v>0</v>
      </c>
      <c r="AM201" s="31">
        <f t="shared" si="126"/>
        <v>0</v>
      </c>
      <c r="AN201" s="31">
        <f t="shared" si="127"/>
        <v>0</v>
      </c>
      <c r="AO201" s="31">
        <f t="shared" si="128"/>
        <v>0</v>
      </c>
      <c r="AP201" s="31">
        <f t="shared" si="129"/>
        <v>0</v>
      </c>
      <c r="AQ201" s="197">
        <f t="shared" si="114"/>
        <v>0</v>
      </c>
      <c r="AR201" s="197">
        <f t="shared" si="114"/>
        <v>0</v>
      </c>
      <c r="AS201" s="197">
        <f t="shared" si="114"/>
        <v>0</v>
      </c>
      <c r="AT201" s="197">
        <f t="shared" si="114"/>
        <v>0</v>
      </c>
      <c r="AU201" s="31"/>
      <c r="AV201" s="31"/>
      <c r="AW201" s="31"/>
      <c r="AX201" s="31"/>
      <c r="AY201" s="74"/>
    </row>
    <row r="202" spans="3:51">
      <c r="E202" s="22"/>
      <c r="I202" s="53">
        <v>197</v>
      </c>
      <c r="J202" s="31">
        <f t="shared" si="135"/>
        <v>0</v>
      </c>
      <c r="K202" s="31">
        <f t="shared" si="136"/>
        <v>0</v>
      </c>
      <c r="L202" s="31">
        <f t="shared" si="137"/>
        <v>0</v>
      </c>
      <c r="M202" s="31">
        <f t="shared" si="138"/>
        <v>0</v>
      </c>
      <c r="N202" s="31">
        <f t="shared" si="115"/>
        <v>0</v>
      </c>
      <c r="O202" s="32">
        <f t="shared" si="116"/>
        <v>0</v>
      </c>
      <c r="P202" s="53">
        <v>197</v>
      </c>
      <c r="Q202" s="31">
        <f t="shared" si="130"/>
        <v>0</v>
      </c>
      <c r="R202" s="31">
        <f t="shared" si="139"/>
        <v>0</v>
      </c>
      <c r="S202" s="31">
        <f t="shared" si="140"/>
        <v>0</v>
      </c>
      <c r="T202" s="31">
        <f t="shared" si="117"/>
        <v>0</v>
      </c>
      <c r="U202" s="31">
        <f t="shared" si="131"/>
        <v>0</v>
      </c>
      <c r="V202" s="31">
        <f t="shared" si="118"/>
        <v>0</v>
      </c>
      <c r="W202" s="31">
        <v>0</v>
      </c>
      <c r="X202" s="31">
        <f t="shared" si="119"/>
        <v>0</v>
      </c>
      <c r="Y202" s="36">
        <f t="shared" si="120"/>
        <v>0</v>
      </c>
      <c r="AA202" s="69">
        <v>197</v>
      </c>
      <c r="AB202" s="31">
        <f t="shared" si="121"/>
        <v>0</v>
      </c>
      <c r="AC202" s="212">
        <f t="shared" si="122"/>
        <v>0</v>
      </c>
      <c r="AD202" s="99">
        <f t="shared" si="123"/>
        <v>0</v>
      </c>
      <c r="AE202" s="99">
        <f t="shared" si="124"/>
        <v>0</v>
      </c>
      <c r="AF202" s="197">
        <f t="shared" si="132"/>
        <v>0</v>
      </c>
      <c r="AG202" s="197">
        <f t="shared" si="133"/>
        <v>0</v>
      </c>
      <c r="AH202" s="197">
        <f t="shared" si="134"/>
        <v>0</v>
      </c>
      <c r="AI202" s="202">
        <f t="shared" si="110"/>
        <v>0</v>
      </c>
      <c r="AK202" s="69">
        <v>197</v>
      </c>
      <c r="AL202" s="31">
        <f t="shared" si="125"/>
        <v>0</v>
      </c>
      <c r="AM202" s="31">
        <f t="shared" si="126"/>
        <v>0</v>
      </c>
      <c r="AN202" s="31">
        <f t="shared" si="127"/>
        <v>0</v>
      </c>
      <c r="AO202" s="31">
        <f t="shared" si="128"/>
        <v>0</v>
      </c>
      <c r="AP202" s="31">
        <f t="shared" si="129"/>
        <v>0</v>
      </c>
      <c r="AQ202" s="197">
        <f t="shared" si="114"/>
        <v>0</v>
      </c>
      <c r="AR202" s="197">
        <f t="shared" si="114"/>
        <v>0</v>
      </c>
      <c r="AS202" s="197">
        <f t="shared" si="114"/>
        <v>0</v>
      </c>
      <c r="AT202" s="197">
        <f t="shared" si="114"/>
        <v>0</v>
      </c>
      <c r="AU202" s="31"/>
      <c r="AV202" s="31"/>
      <c r="AW202" s="31"/>
      <c r="AX202" s="31"/>
      <c r="AY202" s="74"/>
    </row>
    <row r="203" spans="3:51">
      <c r="E203" s="22"/>
      <c r="I203" s="53">
        <v>198</v>
      </c>
      <c r="J203" s="31">
        <f t="shared" si="135"/>
        <v>0</v>
      </c>
      <c r="K203" s="31">
        <f t="shared" si="136"/>
        <v>0</v>
      </c>
      <c r="L203" s="31">
        <f t="shared" si="137"/>
        <v>0</v>
      </c>
      <c r="M203" s="31">
        <f t="shared" si="138"/>
        <v>0</v>
      </c>
      <c r="N203" s="31">
        <f t="shared" si="115"/>
        <v>0</v>
      </c>
      <c r="O203" s="32">
        <f t="shared" si="116"/>
        <v>0</v>
      </c>
      <c r="P203" s="53">
        <v>198</v>
      </c>
      <c r="Q203" s="31">
        <f t="shared" si="130"/>
        <v>0</v>
      </c>
      <c r="R203" s="31">
        <f t="shared" si="139"/>
        <v>0</v>
      </c>
      <c r="S203" s="31">
        <f t="shared" si="140"/>
        <v>0</v>
      </c>
      <c r="T203" s="31">
        <f t="shared" si="117"/>
        <v>0</v>
      </c>
      <c r="U203" s="31">
        <f t="shared" si="131"/>
        <v>0</v>
      </c>
      <c r="V203" s="31">
        <f t="shared" si="118"/>
        <v>0</v>
      </c>
      <c r="W203" s="31">
        <v>0</v>
      </c>
      <c r="X203" s="31">
        <f t="shared" si="119"/>
        <v>0</v>
      </c>
      <c r="Y203" s="36">
        <f t="shared" si="120"/>
        <v>0</v>
      </c>
      <c r="AA203" s="69">
        <v>198</v>
      </c>
      <c r="AB203" s="31">
        <f t="shared" si="121"/>
        <v>0</v>
      </c>
      <c r="AC203" s="212">
        <f t="shared" si="122"/>
        <v>0</v>
      </c>
      <c r="AD203" s="99">
        <f t="shared" si="123"/>
        <v>0</v>
      </c>
      <c r="AE203" s="99">
        <f t="shared" si="124"/>
        <v>0</v>
      </c>
      <c r="AF203" s="197">
        <f t="shared" si="132"/>
        <v>0</v>
      </c>
      <c r="AG203" s="197">
        <f t="shared" si="133"/>
        <v>0</v>
      </c>
      <c r="AH203" s="197">
        <f t="shared" si="134"/>
        <v>0</v>
      </c>
      <c r="AI203" s="202">
        <f t="shared" si="110"/>
        <v>0</v>
      </c>
      <c r="AK203" s="69">
        <v>198</v>
      </c>
      <c r="AL203" s="31">
        <f t="shared" si="125"/>
        <v>0</v>
      </c>
      <c r="AM203" s="31">
        <f t="shared" si="126"/>
        <v>0</v>
      </c>
      <c r="AN203" s="31">
        <f t="shared" si="127"/>
        <v>0</v>
      </c>
      <c r="AO203" s="31">
        <f t="shared" si="128"/>
        <v>0</v>
      </c>
      <c r="AP203" s="31">
        <f t="shared" si="129"/>
        <v>0</v>
      </c>
      <c r="AQ203" s="197">
        <f t="shared" si="114"/>
        <v>0</v>
      </c>
      <c r="AR203" s="197">
        <f t="shared" si="114"/>
        <v>0</v>
      </c>
      <c r="AS203" s="197">
        <f t="shared" si="114"/>
        <v>0</v>
      </c>
      <c r="AT203" s="197">
        <f t="shared" si="114"/>
        <v>0</v>
      </c>
      <c r="AU203" s="31"/>
      <c r="AV203" s="31"/>
      <c r="AW203" s="31"/>
      <c r="AX203" s="31"/>
      <c r="AY203" s="74"/>
    </row>
    <row r="204" spans="3:51">
      <c r="E204" s="22"/>
      <c r="I204" s="53">
        <v>199</v>
      </c>
      <c r="J204" s="31">
        <f t="shared" si="135"/>
        <v>0</v>
      </c>
      <c r="K204" s="31">
        <f t="shared" si="136"/>
        <v>0</v>
      </c>
      <c r="L204" s="31">
        <f t="shared" si="137"/>
        <v>0</v>
      </c>
      <c r="M204" s="31">
        <f t="shared" si="138"/>
        <v>0</v>
      </c>
      <c r="N204" s="31">
        <f t="shared" si="115"/>
        <v>0</v>
      </c>
      <c r="O204" s="32">
        <f t="shared" si="116"/>
        <v>0</v>
      </c>
      <c r="P204" s="53">
        <v>199</v>
      </c>
      <c r="Q204" s="31">
        <f t="shared" si="130"/>
        <v>0</v>
      </c>
      <c r="R204" s="31">
        <f t="shared" si="139"/>
        <v>0</v>
      </c>
      <c r="S204" s="31">
        <f t="shared" si="140"/>
        <v>0</v>
      </c>
      <c r="T204" s="31">
        <f t="shared" si="117"/>
        <v>0</v>
      </c>
      <c r="U204" s="31">
        <f t="shared" si="131"/>
        <v>0</v>
      </c>
      <c r="V204" s="31">
        <f t="shared" si="118"/>
        <v>0</v>
      </c>
      <c r="W204" s="31">
        <v>0</v>
      </c>
      <c r="X204" s="31">
        <f t="shared" si="119"/>
        <v>0</v>
      </c>
      <c r="Y204" s="36">
        <f t="shared" si="120"/>
        <v>0</v>
      </c>
      <c r="AA204" s="69">
        <v>199</v>
      </c>
      <c r="AB204" s="31">
        <f t="shared" si="121"/>
        <v>0</v>
      </c>
      <c r="AC204" s="212">
        <f t="shared" si="122"/>
        <v>0</v>
      </c>
      <c r="AD204" s="99">
        <f t="shared" si="123"/>
        <v>0</v>
      </c>
      <c r="AE204" s="99">
        <f t="shared" si="124"/>
        <v>0</v>
      </c>
      <c r="AF204" s="197">
        <f t="shared" si="132"/>
        <v>0</v>
      </c>
      <c r="AG204" s="197">
        <f t="shared" si="133"/>
        <v>0</v>
      </c>
      <c r="AH204" s="197">
        <f t="shared" si="134"/>
        <v>0</v>
      </c>
      <c r="AI204" s="202">
        <f t="shared" si="110"/>
        <v>0</v>
      </c>
      <c r="AK204" s="69">
        <v>199</v>
      </c>
      <c r="AL204" s="31">
        <f t="shared" si="125"/>
        <v>0</v>
      </c>
      <c r="AM204" s="31">
        <f t="shared" si="126"/>
        <v>0</v>
      </c>
      <c r="AN204" s="31">
        <f t="shared" si="127"/>
        <v>0</v>
      </c>
      <c r="AO204" s="31">
        <f t="shared" si="128"/>
        <v>0</v>
      </c>
      <c r="AP204" s="31">
        <f t="shared" si="129"/>
        <v>0</v>
      </c>
      <c r="AQ204" s="197">
        <f t="shared" si="114"/>
        <v>0</v>
      </c>
      <c r="AR204" s="197">
        <f t="shared" si="114"/>
        <v>0</v>
      </c>
      <c r="AS204" s="197">
        <f t="shared" si="114"/>
        <v>0</v>
      </c>
      <c r="AT204" s="197">
        <f t="shared" si="114"/>
        <v>0</v>
      </c>
      <c r="AU204" s="31"/>
      <c r="AV204" s="31"/>
      <c r="AW204" s="31"/>
      <c r="AX204" s="31"/>
      <c r="AY204" s="74"/>
    </row>
    <row r="205" spans="3:51">
      <c r="E205" s="22"/>
      <c r="I205" s="54">
        <v>200</v>
      </c>
      <c r="J205" s="31">
        <f t="shared" si="135"/>
        <v>0</v>
      </c>
      <c r="K205" s="31">
        <f t="shared" si="136"/>
        <v>0</v>
      </c>
      <c r="L205" s="31">
        <f t="shared" si="137"/>
        <v>0</v>
      </c>
      <c r="M205" s="31">
        <f t="shared" si="138"/>
        <v>0</v>
      </c>
      <c r="N205" s="33">
        <f>IF(F208&lt;=$F$18,0,)</f>
        <v>0</v>
      </c>
      <c r="O205" s="32">
        <f t="shared" si="116"/>
        <v>0</v>
      </c>
      <c r="P205" s="54">
        <v>200</v>
      </c>
      <c r="Q205" s="33">
        <f t="shared" si="130"/>
        <v>0</v>
      </c>
      <c r="R205" s="33">
        <f t="shared" si="139"/>
        <v>0</v>
      </c>
      <c r="S205" s="33">
        <f t="shared" si="140"/>
        <v>0</v>
      </c>
      <c r="T205" s="33">
        <f t="shared" si="117"/>
        <v>0</v>
      </c>
      <c r="U205" s="33">
        <f t="shared" si="131"/>
        <v>0</v>
      </c>
      <c r="V205" s="33">
        <f t="shared" si="118"/>
        <v>0</v>
      </c>
      <c r="W205" s="33">
        <v>0</v>
      </c>
      <c r="X205" s="164">
        <f t="shared" si="119"/>
        <v>0</v>
      </c>
      <c r="Y205" s="37">
        <f t="shared" si="120"/>
        <v>0</v>
      </c>
      <c r="AA205" s="70">
        <v>200</v>
      </c>
      <c r="AB205" s="148">
        <f t="shared" si="121"/>
        <v>0</v>
      </c>
      <c r="AC205" s="212">
        <f t="shared" si="122"/>
        <v>0</v>
      </c>
      <c r="AD205" s="100">
        <f t="shared" si="123"/>
        <v>0</v>
      </c>
      <c r="AE205" s="100">
        <f t="shared" si="124"/>
        <v>0</v>
      </c>
      <c r="AF205" s="199">
        <f t="shared" si="132"/>
        <v>0</v>
      </c>
      <c r="AG205" s="199">
        <f t="shared" si="133"/>
        <v>0</v>
      </c>
      <c r="AH205" s="199">
        <f t="shared" si="134"/>
        <v>0</v>
      </c>
      <c r="AI205" s="206">
        <f t="shared" si="110"/>
        <v>0</v>
      </c>
      <c r="AK205" s="70">
        <v>200</v>
      </c>
      <c r="AL205" s="148">
        <f t="shared" si="125"/>
        <v>0</v>
      </c>
      <c r="AM205" s="33">
        <f t="shared" si="126"/>
        <v>0</v>
      </c>
      <c r="AN205" s="33">
        <f t="shared" si="127"/>
        <v>0</v>
      </c>
      <c r="AO205" s="33">
        <f t="shared" si="128"/>
        <v>0</v>
      </c>
      <c r="AP205" s="33">
        <f t="shared" si="129"/>
        <v>0</v>
      </c>
      <c r="AQ205" s="199">
        <f t="shared" si="114"/>
        <v>0</v>
      </c>
      <c r="AR205" s="199">
        <f t="shared" si="114"/>
        <v>0</v>
      </c>
      <c r="AS205" s="199">
        <f t="shared" si="114"/>
        <v>0</v>
      </c>
      <c r="AT205" s="199">
        <f t="shared" si="114"/>
        <v>0</v>
      </c>
      <c r="AU205" s="33"/>
      <c r="AV205" s="33"/>
      <c r="AW205" s="33"/>
      <c r="AX205" s="33"/>
      <c r="AY205" s="75"/>
    </row>
    <row r="206" spans="3:51">
      <c r="E206" s="22"/>
    </row>
    <row r="207" spans="3:51">
      <c r="E207" s="22"/>
    </row>
  </sheetData>
  <mergeCells count="29">
    <mergeCell ref="AK3:AY3"/>
    <mergeCell ref="B4:F4"/>
    <mergeCell ref="B7:B13"/>
    <mergeCell ref="C7:F7"/>
    <mergeCell ref="D8:E8"/>
    <mergeCell ref="D9:E9"/>
    <mergeCell ref="C10:C13"/>
    <mergeCell ref="D10:E10"/>
    <mergeCell ref="D11:E11"/>
    <mergeCell ref="D12:E12"/>
    <mergeCell ref="D13:E13"/>
    <mergeCell ref="B5:B6"/>
    <mergeCell ref="D5:E5"/>
    <mergeCell ref="D6:E6"/>
    <mergeCell ref="B80:G80"/>
    <mergeCell ref="I3:O3"/>
    <mergeCell ref="P3:X3"/>
    <mergeCell ref="AA3:AI3"/>
    <mergeCell ref="B14:B21"/>
    <mergeCell ref="C14:F14"/>
    <mergeCell ref="D15:E15"/>
    <mergeCell ref="D16:E16"/>
    <mergeCell ref="C17:C21"/>
    <mergeCell ref="D17:E17"/>
    <mergeCell ref="D18:E18"/>
    <mergeCell ref="D19:E19"/>
    <mergeCell ref="D20:E20"/>
    <mergeCell ref="D21:E21"/>
    <mergeCell ref="B23:G23"/>
  </mergeCells>
  <dataValidations count="4">
    <dataValidation type="list" allowBlank="1" showInputMessage="1" showErrorMessage="1" sqref="F12" xr:uid="{00000000-0002-0000-0400-000000000000}">
      <formula1>$C$194:$C$195</formula1>
    </dataValidation>
    <dataValidation type="list" allowBlank="1" showInputMessage="1" showErrorMessage="1" sqref="F20" xr:uid="{00000000-0002-0000-0400-000001000000}">
      <mc:AlternateContent xmlns:x12ac="http://schemas.microsoft.com/office/spreadsheetml/2011/1/ac" xmlns:mc="http://schemas.openxmlformats.org/markup-compatibility/2006">
        <mc:Choice Requires="x12ac">
          <x12ac:list>"1,3","1,56"</x12ac:list>
        </mc:Choice>
        <mc:Fallback>
          <formula1>"1,3,1,56"</formula1>
        </mc:Fallback>
      </mc:AlternateContent>
    </dataValidation>
    <dataValidation type="list" allowBlank="1" showInputMessage="1" showErrorMessage="1" sqref="D81:G81" xr:uid="{00000000-0002-0000-0400-000002000000}">
      <formula1>$B$105:$B$109</formula1>
    </dataValidation>
    <dataValidation type="list" allowBlank="1" showInputMessage="1" showErrorMessage="1" sqref="D8:E8 D5:E5 D15" xr:uid="{00000000-0002-0000-0400-000003000000}">
      <formula1>$B$99:$B$102</formula1>
    </dataValidation>
  </dataValidations>
  <hyperlinks>
    <hyperlink ref="G20" r:id="rId1" xr:uid="{00000000-0004-0000-0400-000000000000}"/>
  </hyperlinks>
  <pageMargins left="0.7" right="0.7" top="0.75" bottom="0.75" header="0.3" footer="0.3"/>
  <pageSetup paperSize="9" orientation="portrait"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79998168889431442"/>
  </sheetPr>
  <dimension ref="B3:BC207"/>
  <sheetViews>
    <sheetView topLeftCell="A61" zoomScale="85" zoomScaleNormal="85" workbookViewId="0">
      <selection activeCell="E78" sqref="E34:G78"/>
    </sheetView>
  </sheetViews>
  <sheetFormatPr baseColWidth="10" defaultRowHeight="15"/>
  <cols>
    <col min="3" max="5" width="13.6640625" customWidth="1"/>
    <col min="6" max="6" width="16.5" style="24" customWidth="1"/>
    <col min="7" max="7" width="14.5" style="22" customWidth="1"/>
    <col min="8" max="8" width="11.5" style="22"/>
    <col min="9" max="9" width="10.5" style="22" customWidth="1"/>
    <col min="10" max="11" width="10.5" style="8" customWidth="1"/>
    <col min="12" max="23" width="10.5" customWidth="1"/>
    <col min="24" max="25" width="11.5" customWidth="1"/>
    <col min="26" max="42" width="10.5" customWidth="1"/>
    <col min="43" max="46" width="10.5" style="135" customWidth="1"/>
    <col min="47" max="51" width="10.5" customWidth="1"/>
    <col min="54" max="54" width="19.33203125" customWidth="1"/>
  </cols>
  <sheetData>
    <row r="3" spans="2:51" ht="16">
      <c r="I3" s="266" t="s">
        <v>172</v>
      </c>
      <c r="J3" s="267"/>
      <c r="K3" s="267"/>
      <c r="L3" s="267"/>
      <c r="M3" s="267"/>
      <c r="N3" s="267"/>
      <c r="O3" s="268"/>
      <c r="P3" s="269" t="s">
        <v>144</v>
      </c>
      <c r="Q3" s="270"/>
      <c r="R3" s="270"/>
      <c r="S3" s="270"/>
      <c r="T3" s="270"/>
      <c r="U3" s="270"/>
      <c r="V3" s="270"/>
      <c r="W3" s="270"/>
      <c r="X3" s="271"/>
      <c r="Y3" s="88"/>
      <c r="Z3" s="88"/>
      <c r="AA3" s="257" t="s">
        <v>159</v>
      </c>
      <c r="AB3" s="258"/>
      <c r="AC3" s="258"/>
      <c r="AD3" s="258"/>
      <c r="AE3" s="258"/>
      <c r="AF3" s="258"/>
      <c r="AG3" s="258"/>
      <c r="AH3" s="258"/>
      <c r="AI3" s="259"/>
      <c r="AJ3" s="88"/>
      <c r="AK3" s="257" t="s">
        <v>171</v>
      </c>
      <c r="AL3" s="258"/>
      <c r="AM3" s="258"/>
      <c r="AN3" s="258"/>
      <c r="AO3" s="258"/>
      <c r="AP3" s="258"/>
      <c r="AQ3" s="258"/>
      <c r="AR3" s="258"/>
      <c r="AS3" s="258"/>
      <c r="AT3" s="258"/>
      <c r="AU3" s="258"/>
      <c r="AV3" s="258"/>
      <c r="AW3" s="258"/>
      <c r="AX3" s="258"/>
      <c r="AY3" s="259"/>
    </row>
    <row r="4" spans="2:51" ht="45" customHeight="1">
      <c r="B4" s="261" t="s">
        <v>173</v>
      </c>
      <c r="C4" s="261"/>
      <c r="D4" s="261"/>
      <c r="E4" s="261"/>
      <c r="F4" s="261"/>
      <c r="I4" s="57" t="s">
        <v>76</v>
      </c>
      <c r="J4" s="58" t="s">
        <v>108</v>
      </c>
      <c r="K4" s="58" t="s">
        <v>109</v>
      </c>
      <c r="L4" s="58" t="s">
        <v>72</v>
      </c>
      <c r="M4" s="58" t="s">
        <v>110</v>
      </c>
      <c r="N4" s="58" t="s">
        <v>111</v>
      </c>
      <c r="O4" s="86" t="s">
        <v>113</v>
      </c>
      <c r="P4" s="57" t="s">
        <v>76</v>
      </c>
      <c r="Q4" s="59" t="s">
        <v>118</v>
      </c>
      <c r="R4" s="59" t="s">
        <v>119</v>
      </c>
      <c r="S4" s="60" t="s">
        <v>105</v>
      </c>
      <c r="T4" s="61" t="s">
        <v>104</v>
      </c>
      <c r="U4" s="58" t="s">
        <v>3</v>
      </c>
      <c r="V4" s="58" t="s">
        <v>106</v>
      </c>
      <c r="W4" s="58" t="s">
        <v>107</v>
      </c>
      <c r="X4" s="87" t="s">
        <v>112</v>
      </c>
      <c r="Y4" s="64" t="s">
        <v>120</v>
      </c>
      <c r="AA4" s="68" t="s">
        <v>76</v>
      </c>
      <c r="AB4" s="59" t="s">
        <v>146</v>
      </c>
      <c r="AC4" s="60" t="s">
        <v>147</v>
      </c>
      <c r="AD4" s="66" t="s">
        <v>148</v>
      </c>
      <c r="AE4" s="62" t="s">
        <v>149</v>
      </c>
      <c r="AF4" s="62" t="s">
        <v>150</v>
      </c>
      <c r="AG4" s="62" t="s">
        <v>151</v>
      </c>
      <c r="AH4" s="62" t="s">
        <v>152</v>
      </c>
      <c r="AI4" s="73" t="s">
        <v>153</v>
      </c>
      <c r="AK4" s="68" t="s">
        <v>76</v>
      </c>
      <c r="AL4" s="59" t="s">
        <v>146</v>
      </c>
      <c r="AM4" s="60" t="s">
        <v>147</v>
      </c>
      <c r="AN4" s="66" t="s">
        <v>148</v>
      </c>
      <c r="AO4" s="62" t="s">
        <v>149</v>
      </c>
      <c r="AP4" s="62" t="s">
        <v>161</v>
      </c>
      <c r="AQ4" s="196" t="s">
        <v>187</v>
      </c>
      <c r="AR4" s="196" t="s">
        <v>188</v>
      </c>
      <c r="AS4" s="196" t="s">
        <v>189</v>
      </c>
      <c r="AT4" s="196" t="s">
        <v>190</v>
      </c>
      <c r="AU4" s="62" t="s">
        <v>162</v>
      </c>
      <c r="AV4" s="62" t="s">
        <v>163</v>
      </c>
      <c r="AW4" s="62" t="s">
        <v>164</v>
      </c>
      <c r="AX4" s="62" t="s">
        <v>165</v>
      </c>
      <c r="AY4" s="73" t="s">
        <v>153</v>
      </c>
    </row>
    <row r="5" spans="2:51">
      <c r="B5" s="250" t="s">
        <v>133</v>
      </c>
      <c r="C5" s="89" t="s">
        <v>73</v>
      </c>
      <c r="D5" s="262" t="s">
        <v>135</v>
      </c>
      <c r="E5" s="262"/>
      <c r="F5" s="90">
        <f>IF(D5="","",VLOOKUP(D5,$B$97:$C$100,2,0))</f>
        <v>70</v>
      </c>
      <c r="I5" s="53">
        <v>0</v>
      </c>
      <c r="J5" s="31">
        <v>0</v>
      </c>
      <c r="K5" s="31">
        <v>0</v>
      </c>
      <c r="L5" s="31">
        <v>0</v>
      </c>
      <c r="M5" s="31">
        <f>IF(I5&lt;=$F$10,IF(I5&lt;=30,I5*($F$9-$F$6)/30,$F$9-$F$6),)</f>
        <v>0</v>
      </c>
      <c r="N5" s="31">
        <f t="shared" ref="N5:N68" si="0">IF(P6&lt;=$F$18,0,)</f>
        <v>0</v>
      </c>
      <c r="O5" s="32">
        <f t="shared" ref="O5:O68" si="1">((J5+K5)*0.475+L5+M5+N5)*44/12</f>
        <v>0</v>
      </c>
      <c r="P5" s="53">
        <v>0</v>
      </c>
      <c r="Q5" s="31">
        <v>0</v>
      </c>
      <c r="R5" s="31">
        <v>0</v>
      </c>
      <c r="S5" s="31">
        <f>$F$19*R5</f>
        <v>0</v>
      </c>
      <c r="T5" s="31">
        <f t="shared" ref="T5:T68" si="2">IF(S5=0,0,EXP(-1.0587+0.8836*LN(S5)+0.284))</f>
        <v>0</v>
      </c>
      <c r="U5" s="31">
        <v>0</v>
      </c>
      <c r="V5" s="31">
        <f t="shared" ref="V5:V68" si="3">IF(P5&lt;=$F$18,IF(P5&lt;=30,P5*($F$16-$F$6)/30,$F$16-$F$6),)</f>
        <v>0</v>
      </c>
      <c r="W5" s="31">
        <v>0</v>
      </c>
      <c r="X5" s="31">
        <f t="shared" ref="X5:X68" si="4">((S5+T5)*0.475+U5+V5+W5)*44/12</f>
        <v>0</v>
      </c>
      <c r="Y5" s="36">
        <f t="shared" ref="Y5:Y68" si="5">IF(P5&lt;=$F$18,X5-O5,)</f>
        <v>0</v>
      </c>
      <c r="AA5" s="69">
        <v>0</v>
      </c>
      <c r="AB5" s="31">
        <f t="shared" ref="AB5:AB68" si="6">IF(AA5&lt;=$F$18,IFERROR(VLOOKUP($AA5,$B$82:$G$94,2,FALSE),0),)</f>
        <v>0</v>
      </c>
      <c r="AC5" s="212">
        <f t="shared" ref="AC5:AC29" si="7">IF(AA5&lt;=$F$18,IFERROR(VLOOKUP($AA5,$B$82:$G$94,3,FALSE),0),)*50%</f>
        <v>0</v>
      </c>
      <c r="AD5" s="99">
        <f t="shared" ref="AD5:AD68" si="8">IF(AA5&lt;=$F$18,IFERROR(VLOOKUP($AA5,$B$82:$G$94,4,FALSE),0),)</f>
        <v>0</v>
      </c>
      <c r="AE5" s="99">
        <f t="shared" ref="AE5:AE68" si="9">IF(AA5&lt;=$F$18,IFERROR(VLOOKUP($AA5,$B$82:$G$94,5,FALSE),0),)</f>
        <v>0</v>
      </c>
      <c r="AF5" s="31">
        <v>0</v>
      </c>
      <c r="AG5" s="31">
        <v>0</v>
      </c>
      <c r="AH5" s="31">
        <v>0</v>
      </c>
      <c r="AI5" s="74">
        <f>SUM(AF5:AH5)</f>
        <v>0</v>
      </c>
      <c r="AK5" s="69">
        <v>0</v>
      </c>
      <c r="AL5" s="31">
        <f t="shared" ref="AL5:AL35" si="10">IF(AK5&lt;=$F$18,IFERROR(VLOOKUP($AA5,$B$82:$G$94,2,FALSE),0),)</f>
        <v>0</v>
      </c>
      <c r="AM5" s="31">
        <f t="shared" ref="AM5:AM35" si="11">IF(AK5&lt;=$F$18,IFERROR(VLOOKUP($AA5,$B$82:$G$94,3,FALSE),0),)</f>
        <v>0</v>
      </c>
      <c r="AN5" s="31">
        <f t="shared" ref="AN5:AN35" si="12">IF(AK5&lt;=$F$18,IFERROR(VLOOKUP($AA5,$B$82:$G$94,4,FALSE),0),)</f>
        <v>0</v>
      </c>
      <c r="AO5" s="31">
        <f t="shared" ref="AO5:AO35" si="13">IF(AK5&lt;=$F$18,IFERROR(VLOOKUP($AA5,$B$82:$G$94,5,FALSE),0),)</f>
        <v>0</v>
      </c>
      <c r="AP5" s="31">
        <f t="shared" ref="AP5:AP35" si="14">IF(AK5&lt;=$F$18,IFERROR(VLOOKUP($AA5,$B$82:$G$94,6,FALSE),0),)</f>
        <v>1</v>
      </c>
      <c r="AQ5" s="197">
        <v>0</v>
      </c>
      <c r="AR5" s="197">
        <v>0</v>
      </c>
      <c r="AS5" s="197">
        <v>0</v>
      </c>
      <c r="AT5" s="197">
        <v>0</v>
      </c>
      <c r="AU5" s="31"/>
      <c r="AV5" s="31"/>
      <c r="AW5" s="31"/>
      <c r="AX5" s="31"/>
      <c r="AY5" s="172">
        <v>0</v>
      </c>
    </row>
    <row r="6" spans="2:51">
      <c r="B6" s="251"/>
      <c r="C6" s="97" t="s">
        <v>74</v>
      </c>
      <c r="D6" s="253" t="s">
        <v>206</v>
      </c>
      <c r="E6" s="253"/>
      <c r="F6" s="98">
        <f>VLOOKUP(D5,$B$97:$D$100,3,FALSE)</f>
        <v>0</v>
      </c>
      <c r="I6" s="53">
        <v>1</v>
      </c>
      <c r="J6" s="31">
        <f>IF(D8&lt;&gt;"Cultures",IF($I6&lt;=$F$10,$F$11*$F$13+J5,),5)</f>
        <v>0</v>
      </c>
      <c r="K6" s="31">
        <f>IF(J6=0,0,EXP(-1.0587+0.8836*LN(J6)+0.284))</f>
        <v>0</v>
      </c>
      <c r="L6" s="31">
        <f>IF(I6&lt;=$F$10,$F$5+($F$8-$F$5)*(1-EXP(-0.0175*I6)),)</f>
        <v>0</v>
      </c>
      <c r="M6" s="31">
        <f>IF(I6&lt;=$F$10,IF(I6&lt;=30,I6*($F$9-$F$6)/30,$F$9-$F$6),)</f>
        <v>0</v>
      </c>
      <c r="N6" s="31">
        <f t="shared" si="0"/>
        <v>0</v>
      </c>
      <c r="O6" s="32">
        <f t="shared" si="1"/>
        <v>0</v>
      </c>
      <c r="P6" s="53">
        <v>1</v>
      </c>
      <c r="Q6" s="31">
        <f t="shared" ref="Q6:Q37" si="15">IF(P6&lt;=$F$18,LOOKUP(P6-1,$B$25:$B$78,$G$25:$G$78),)</f>
        <v>0</v>
      </c>
      <c r="R6" s="31">
        <f>IF(P6&lt;=$F$18,Q6+R5,)</f>
        <v>0</v>
      </c>
      <c r="S6" s="31">
        <f>$F$19*R6</f>
        <v>0</v>
      </c>
      <c r="T6" s="31">
        <f t="shared" si="2"/>
        <v>0</v>
      </c>
      <c r="U6" s="31">
        <f t="shared" ref="U6:U69" si="16">IF(P6&lt;=$F$18,$F$5+($F$15-$F$5)*(1-EXP(-0.0175*P6)),)</f>
        <v>0</v>
      </c>
      <c r="V6" s="31">
        <f t="shared" si="3"/>
        <v>0</v>
      </c>
      <c r="W6" s="31">
        <v>0</v>
      </c>
      <c r="X6" s="31">
        <f t="shared" si="4"/>
        <v>0</v>
      </c>
      <c r="Y6" s="36">
        <f t="shared" si="5"/>
        <v>0</v>
      </c>
      <c r="AA6" s="69">
        <v>1</v>
      </c>
      <c r="AB6" s="31">
        <f t="shared" si="6"/>
        <v>0</v>
      </c>
      <c r="AC6" s="212">
        <f t="shared" si="7"/>
        <v>0</v>
      </c>
      <c r="AD6" s="99">
        <f t="shared" si="8"/>
        <v>0</v>
      </c>
      <c r="AE6" s="99">
        <f t="shared" si="9"/>
        <v>0</v>
      </c>
      <c r="AF6" s="197">
        <f>IF(OR(AA6&lt;=$F$18,AA6&lt;=30),EXP(-LN(2)/$D$104)*AF5+((1-EXP(-LN(2)/$D$104))/(LN(2)/$D$104))*$AB6*AC6*0.475*$F$19*44/12,)</f>
        <v>0</v>
      </c>
      <c r="AG6" s="197">
        <f>IF(OR(AA6&lt;=$F$18,AA6&lt;=30),EXP(-LN(2)/$D$106)*AG5+((1-EXP(-LN(2)/$D$106))/(LN(2)/$D$106))*$AB6*AD6*0.475*$F$19*44/12,)</f>
        <v>0</v>
      </c>
      <c r="AH6" s="197">
        <f>IF(OR(AA6&lt;=$F$18,AA6&lt;=30),EXP(-LN(2)/$D$105)*AH5+((1-EXP(-LN(2)/$D$105))/(LN(2)/$D$105))*$AB6*AE6*0.475*$F$19*44/12,)</f>
        <v>0</v>
      </c>
      <c r="AI6" s="202">
        <f>IF(OR(AA6&lt;=$F$18,AA6&lt;=30),SUM(AF6:AH6),)</f>
        <v>0</v>
      </c>
      <c r="AK6" s="69">
        <v>1</v>
      </c>
      <c r="AL6" s="31">
        <f t="shared" si="10"/>
        <v>0</v>
      </c>
      <c r="AM6" s="31">
        <f t="shared" si="11"/>
        <v>0</v>
      </c>
      <c r="AN6" s="31">
        <f t="shared" si="12"/>
        <v>0</v>
      </c>
      <c r="AO6" s="31">
        <f t="shared" si="13"/>
        <v>0</v>
      </c>
      <c r="AP6" s="31">
        <f t="shared" si="14"/>
        <v>0</v>
      </c>
      <c r="AQ6" s="197">
        <f t="shared" ref="AQ6:AT24" si="17">IF($AK6&lt;=$F$18,$AL6*AM6,)</f>
        <v>0</v>
      </c>
      <c r="AR6" s="197">
        <f t="shared" si="17"/>
        <v>0</v>
      </c>
      <c r="AS6" s="197">
        <f t="shared" si="17"/>
        <v>0</v>
      </c>
      <c r="AT6" s="197">
        <f t="shared" si="17"/>
        <v>0</v>
      </c>
      <c r="AU6" s="31"/>
      <c r="AV6" s="31"/>
      <c r="AW6" s="31"/>
      <c r="AX6" s="31"/>
      <c r="AY6" s="172">
        <f>IF(AK6&lt;=$F$18,AL6*$G$108+AY5,)</f>
        <v>0</v>
      </c>
    </row>
    <row r="7" spans="2:51">
      <c r="B7" s="250" t="s">
        <v>134</v>
      </c>
      <c r="C7" s="263"/>
      <c r="D7" s="264"/>
      <c r="E7" s="264"/>
      <c r="F7" s="265"/>
      <c r="I7" s="53">
        <v>2</v>
      </c>
      <c r="J7" s="31">
        <f t="shared" ref="J7:J70" si="18">IF($I7&lt;=$F$10,$F$11*$F$13+J6,)</f>
        <v>0</v>
      </c>
      <c r="K7" s="31">
        <f t="shared" ref="K7:K70" si="19">IF(J7=0,0,EXP(-1.0587+0.8836*LN(J7)+0.284))</f>
        <v>0</v>
      </c>
      <c r="L7" s="31">
        <f t="shared" ref="L7:L70" si="20">IF(I7&lt;=$F$10,$F$5+($F$8-$F$5)*(1-EXP(-0.0175*I7)),)</f>
        <v>0</v>
      </c>
      <c r="M7" s="31">
        <f t="shared" ref="M7:M70" si="21">IF(I7&lt;=$F$10,IF(I7&lt;=30,I7*($F$9-$F$6)/30,$F$9-$F$6),)</f>
        <v>0</v>
      </c>
      <c r="N7" s="31">
        <f t="shared" si="0"/>
        <v>0</v>
      </c>
      <c r="O7" s="32">
        <f t="shared" si="1"/>
        <v>0</v>
      </c>
      <c r="P7" s="53">
        <v>2</v>
      </c>
      <c r="Q7" s="31">
        <f t="shared" si="15"/>
        <v>0</v>
      </c>
      <c r="R7" s="31">
        <f t="shared" ref="R7:R70" si="22">IF(P7&lt;=$F$18,Q7+R6,)</f>
        <v>0</v>
      </c>
      <c r="S7" s="31">
        <f t="shared" ref="S7:S70" si="23">$F$19*R7</f>
        <v>0</v>
      </c>
      <c r="T7" s="31">
        <f t="shared" si="2"/>
        <v>0</v>
      </c>
      <c r="U7" s="31">
        <f t="shared" si="16"/>
        <v>0</v>
      </c>
      <c r="V7" s="31">
        <f t="shared" si="3"/>
        <v>0</v>
      </c>
      <c r="W7" s="31">
        <v>0</v>
      </c>
      <c r="X7" s="31">
        <f t="shared" si="4"/>
        <v>0</v>
      </c>
      <c r="Y7" s="36">
        <f t="shared" si="5"/>
        <v>0</v>
      </c>
      <c r="AA7" s="69">
        <v>2</v>
      </c>
      <c r="AB7" s="31">
        <f t="shared" si="6"/>
        <v>0</v>
      </c>
      <c r="AC7" s="212">
        <f t="shared" si="7"/>
        <v>0</v>
      </c>
      <c r="AD7" s="99">
        <f t="shared" si="8"/>
        <v>0</v>
      </c>
      <c r="AE7" s="99">
        <f t="shared" si="9"/>
        <v>0</v>
      </c>
      <c r="AF7" s="197">
        <f>IF(OR(AA7&lt;=$F$18,AA7&lt;=30),EXP(-LN(2)/$D$104)*AF6+((1-EXP(-LN(2)/$D$104))/(LN(2)/$D$104))*$AB7*AC7*0.475*$F$19*44/12,)</f>
        <v>0</v>
      </c>
      <c r="AG7" s="197">
        <f>IF(OR(AA7&lt;=$F$18,AA7&lt;=30),EXP(-LN(2)/$D$106)*AG6+((1-EXP(-LN(2)/$D$106))/(LN(2)/$D$106))*$AB7*AD7*0.475*$F$19*44/12,)</f>
        <v>0</v>
      </c>
      <c r="AH7" s="197">
        <f>IF(OR(AA7&lt;=$F$18,AA7&lt;=30),EXP(-LN(2)/$D$105)*AH6+((1-EXP(-LN(2)/$D$105))/(LN(2)/$D$105))*$AB7*AE7*0.475*$F$19*44/12,)</f>
        <v>0</v>
      </c>
      <c r="AI7" s="202">
        <f>IF(OR(AA7&lt;=$F$18,AA7&lt;=30),SUM(AF7:AH7),)</f>
        <v>0</v>
      </c>
      <c r="AK7" s="69">
        <v>2</v>
      </c>
      <c r="AL7" s="31">
        <f t="shared" si="10"/>
        <v>0</v>
      </c>
      <c r="AM7" s="31">
        <f t="shared" si="11"/>
        <v>0</v>
      </c>
      <c r="AN7" s="31">
        <f t="shared" si="12"/>
        <v>0</v>
      </c>
      <c r="AO7" s="31">
        <f t="shared" si="13"/>
        <v>0</v>
      </c>
      <c r="AP7" s="31">
        <f t="shared" si="14"/>
        <v>0</v>
      </c>
      <c r="AQ7" s="197">
        <f t="shared" si="17"/>
        <v>0</v>
      </c>
      <c r="AR7" s="197">
        <f t="shared" si="17"/>
        <v>0</v>
      </c>
      <c r="AS7" s="197">
        <f t="shared" si="17"/>
        <v>0</v>
      </c>
      <c r="AT7" s="197">
        <f t="shared" si="17"/>
        <v>0</v>
      </c>
      <c r="AU7" s="31"/>
      <c r="AV7" s="31"/>
      <c r="AW7" s="31"/>
      <c r="AX7" s="31"/>
      <c r="AY7" s="172">
        <f t="shared" ref="AY7:AY35" si="24">IF(AK7&lt;=$F$18,AL7*$G$108+AY6,)</f>
        <v>0</v>
      </c>
    </row>
    <row r="8" spans="2:51">
      <c r="B8" s="260"/>
      <c r="C8" s="91" t="s">
        <v>73</v>
      </c>
      <c r="D8" s="256" t="s">
        <v>135</v>
      </c>
      <c r="E8" s="256"/>
      <c r="F8" s="92">
        <f>IF(D8="","",VLOOKUP(D8,$B$97:$C$100,2,0))</f>
        <v>70</v>
      </c>
      <c r="I8" s="53">
        <v>3</v>
      </c>
      <c r="J8" s="31">
        <f t="shared" si="18"/>
        <v>0</v>
      </c>
      <c r="K8" s="31">
        <f t="shared" si="19"/>
        <v>0</v>
      </c>
      <c r="L8" s="31">
        <f t="shared" si="20"/>
        <v>0</v>
      </c>
      <c r="M8" s="31">
        <f t="shared" si="21"/>
        <v>0</v>
      </c>
      <c r="N8" s="31">
        <f t="shared" si="0"/>
        <v>0</v>
      </c>
      <c r="O8" s="32">
        <f t="shared" si="1"/>
        <v>0</v>
      </c>
      <c r="P8" s="53">
        <v>3</v>
      </c>
      <c r="Q8" s="31">
        <f t="shared" si="15"/>
        <v>0</v>
      </c>
      <c r="R8" s="31">
        <f t="shared" si="22"/>
        <v>0</v>
      </c>
      <c r="S8" s="31">
        <f t="shared" si="23"/>
        <v>0</v>
      </c>
      <c r="T8" s="31">
        <f t="shared" si="2"/>
        <v>0</v>
      </c>
      <c r="U8" s="31">
        <f t="shared" si="16"/>
        <v>0</v>
      </c>
      <c r="V8" s="31">
        <f t="shared" si="3"/>
        <v>0</v>
      </c>
      <c r="W8" s="31">
        <v>0</v>
      </c>
      <c r="X8" s="31">
        <f t="shared" si="4"/>
        <v>0</v>
      </c>
      <c r="Y8" s="36">
        <f t="shared" si="5"/>
        <v>0</v>
      </c>
      <c r="AA8" s="69">
        <v>3</v>
      </c>
      <c r="AB8" s="31">
        <f t="shared" si="6"/>
        <v>0</v>
      </c>
      <c r="AC8" s="212">
        <f t="shared" si="7"/>
        <v>0</v>
      </c>
      <c r="AD8" s="99">
        <f t="shared" si="8"/>
        <v>0</v>
      </c>
      <c r="AE8" s="99">
        <f t="shared" si="9"/>
        <v>0</v>
      </c>
      <c r="AF8" s="197">
        <f>IF(OR(AA8&lt;=$F$18,AA8&lt;=30),EXP(-LN(2)/$D$104)*AF7+((1-EXP(-LN(2)/$D$104))/(LN(2)/$D$104))*$AB8*AC8*0.475*$F$19*44/12,)</f>
        <v>0</v>
      </c>
      <c r="AG8" s="197">
        <f>IF(OR(AA8&lt;=$F$18,AA8&lt;=30),EXP(-LN(2)/$D$106)*AG7+((1-EXP(-LN(2)/$D$106))/(LN(2)/$D$106))*$AB8*AD8*0.475*$F$19*44/12,)</f>
        <v>0</v>
      </c>
      <c r="AH8" s="197">
        <f>IF(OR(AA8&lt;=$F$18,AA8&lt;=30),EXP(-LN(2)/$D$105)*AH7+((1-EXP(-LN(2)/$D$105))/(LN(2)/$D$105))*$AB8*AE8*0.475*$F$19*44/12,)</f>
        <v>0</v>
      </c>
      <c r="AI8" s="202">
        <f>IF(OR(AA8&lt;=$F$18,AA8&lt;=30),SUM(AF8:AH8),)</f>
        <v>0</v>
      </c>
      <c r="AK8" s="69">
        <v>3</v>
      </c>
      <c r="AL8" s="31">
        <f t="shared" si="10"/>
        <v>0</v>
      </c>
      <c r="AM8" s="31">
        <f t="shared" si="11"/>
        <v>0</v>
      </c>
      <c r="AN8" s="31">
        <f t="shared" si="12"/>
        <v>0</v>
      </c>
      <c r="AO8" s="31">
        <f t="shared" si="13"/>
        <v>0</v>
      </c>
      <c r="AP8" s="31">
        <f t="shared" si="14"/>
        <v>0</v>
      </c>
      <c r="AQ8" s="197">
        <f t="shared" si="17"/>
        <v>0</v>
      </c>
      <c r="AR8" s="197">
        <f t="shared" si="17"/>
        <v>0</v>
      </c>
      <c r="AS8" s="197">
        <f t="shared" si="17"/>
        <v>0</v>
      </c>
      <c r="AT8" s="197">
        <f t="shared" si="17"/>
        <v>0</v>
      </c>
      <c r="AU8" s="31"/>
      <c r="AV8" s="31"/>
      <c r="AW8" s="31"/>
      <c r="AX8" s="31"/>
      <c r="AY8" s="172">
        <f t="shared" si="24"/>
        <v>0</v>
      </c>
    </row>
    <row r="9" spans="2:51">
      <c r="B9" s="260"/>
      <c r="C9" s="91" t="s">
        <v>74</v>
      </c>
      <c r="D9" s="252" t="str">
        <f>IF(D8=$B$100,"totale","néant")</f>
        <v>totale</v>
      </c>
      <c r="E9" s="252"/>
      <c r="F9" s="92">
        <f>IF(D8=B100,10,VLOOKUP(D8,$B$97:$D$100,3,FALSE))</f>
        <v>10</v>
      </c>
      <c r="I9" s="53">
        <v>4</v>
      </c>
      <c r="J9" s="31">
        <f t="shared" si="18"/>
        <v>0</v>
      </c>
      <c r="K9" s="31">
        <f t="shared" si="19"/>
        <v>0</v>
      </c>
      <c r="L9" s="31">
        <f t="shared" si="20"/>
        <v>0</v>
      </c>
      <c r="M9" s="31">
        <f t="shared" si="21"/>
        <v>0</v>
      </c>
      <c r="N9" s="31">
        <f t="shared" si="0"/>
        <v>0</v>
      </c>
      <c r="O9" s="32">
        <f t="shared" si="1"/>
        <v>0</v>
      </c>
      <c r="P9" s="53">
        <v>4</v>
      </c>
      <c r="Q9" s="31">
        <f t="shared" si="15"/>
        <v>0</v>
      </c>
      <c r="R9" s="31">
        <f t="shared" si="22"/>
        <v>0</v>
      </c>
      <c r="S9" s="31">
        <f t="shared" si="23"/>
        <v>0</v>
      </c>
      <c r="T9" s="31">
        <f t="shared" si="2"/>
        <v>0</v>
      </c>
      <c r="U9" s="31">
        <f t="shared" si="16"/>
        <v>0</v>
      </c>
      <c r="V9" s="31">
        <f t="shared" si="3"/>
        <v>0</v>
      </c>
      <c r="W9" s="31">
        <v>0</v>
      </c>
      <c r="X9" s="31">
        <f t="shared" si="4"/>
        <v>0</v>
      </c>
      <c r="Y9" s="36">
        <f t="shared" si="5"/>
        <v>0</v>
      </c>
      <c r="AA9" s="69">
        <v>4</v>
      </c>
      <c r="AB9" s="31">
        <f t="shared" si="6"/>
        <v>0</v>
      </c>
      <c r="AC9" s="212">
        <f t="shared" si="7"/>
        <v>0</v>
      </c>
      <c r="AD9" s="99">
        <f t="shared" si="8"/>
        <v>0</v>
      </c>
      <c r="AE9" s="99">
        <f t="shared" si="9"/>
        <v>0</v>
      </c>
      <c r="AF9" s="197">
        <f>IF(OR(AA9&lt;=$F$18,AA9&lt;=30),EXP(-LN(2)/$D$104)*AF8+((1-EXP(-LN(2)/$D$104))/(LN(2)/$D$104))*$AB9*AC9*0.475*$F$19*44/12,)</f>
        <v>0</v>
      </c>
      <c r="AG9" s="197">
        <f>IF(OR(AA9&lt;=$F$18,AA9&lt;=30),EXP(-LN(2)/$D$106)*AG8+((1-EXP(-LN(2)/$D$106))/(LN(2)/$D$106))*$AB9*AD9*0.475*$F$19*44/12,)</f>
        <v>0</v>
      </c>
      <c r="AH9" s="197">
        <f>IF(OR(AA9&lt;=$F$18,AA9&lt;=30),EXP(-LN(2)/$D$105)*AH8+((1-EXP(-LN(2)/$D$105))/(LN(2)/$D$105))*$AB9*AE9*0.475*$F$19*44/12,)</f>
        <v>0</v>
      </c>
      <c r="AI9" s="202">
        <f>IF(OR(AA9&lt;=$F$18,AA9&lt;=30),SUM(AF9:AH9),)</f>
        <v>0</v>
      </c>
      <c r="AK9" s="69">
        <v>4</v>
      </c>
      <c r="AL9" s="31">
        <f t="shared" si="10"/>
        <v>0</v>
      </c>
      <c r="AM9" s="31">
        <f t="shared" si="11"/>
        <v>0</v>
      </c>
      <c r="AN9" s="31">
        <f t="shared" si="12"/>
        <v>0</v>
      </c>
      <c r="AO9" s="31">
        <f t="shared" si="13"/>
        <v>0</v>
      </c>
      <c r="AP9" s="31">
        <f t="shared" si="14"/>
        <v>0</v>
      </c>
      <c r="AQ9" s="197">
        <f t="shared" si="17"/>
        <v>0</v>
      </c>
      <c r="AR9" s="197">
        <f t="shared" si="17"/>
        <v>0</v>
      </c>
      <c r="AS9" s="197">
        <f t="shared" si="17"/>
        <v>0</v>
      </c>
      <c r="AT9" s="197">
        <f t="shared" si="17"/>
        <v>0</v>
      </c>
      <c r="AU9" s="31"/>
      <c r="AV9" s="31"/>
      <c r="AW9" s="31"/>
      <c r="AX9" s="31"/>
      <c r="AY9" s="172">
        <f t="shared" si="24"/>
        <v>0</v>
      </c>
    </row>
    <row r="10" spans="2:51">
      <c r="B10" s="260"/>
      <c r="C10" s="254" t="s">
        <v>124</v>
      </c>
      <c r="D10" s="249" t="s">
        <v>136</v>
      </c>
      <c r="E10" s="249"/>
      <c r="F10" s="93">
        <f>F18</f>
        <v>0</v>
      </c>
      <c r="I10" s="53">
        <v>5</v>
      </c>
      <c r="J10" s="31">
        <f t="shared" si="18"/>
        <v>0</v>
      </c>
      <c r="K10" s="31">
        <f t="shared" si="19"/>
        <v>0</v>
      </c>
      <c r="L10" s="31">
        <f t="shared" si="20"/>
        <v>0</v>
      </c>
      <c r="M10" s="31">
        <f t="shared" si="21"/>
        <v>0</v>
      </c>
      <c r="N10" s="31">
        <f t="shared" si="0"/>
        <v>0</v>
      </c>
      <c r="O10" s="32">
        <f t="shared" si="1"/>
        <v>0</v>
      </c>
      <c r="P10" s="53">
        <v>5</v>
      </c>
      <c r="Q10" s="31">
        <f t="shared" si="15"/>
        <v>0</v>
      </c>
      <c r="R10" s="31">
        <f t="shared" si="22"/>
        <v>0</v>
      </c>
      <c r="S10" s="31">
        <f t="shared" si="23"/>
        <v>0</v>
      </c>
      <c r="T10" s="31">
        <f t="shared" si="2"/>
        <v>0</v>
      </c>
      <c r="U10" s="31">
        <f t="shared" si="16"/>
        <v>0</v>
      </c>
      <c r="V10" s="31">
        <f t="shared" si="3"/>
        <v>0</v>
      </c>
      <c r="W10" s="31">
        <v>0</v>
      </c>
      <c r="X10" s="31">
        <f t="shared" si="4"/>
        <v>0</v>
      </c>
      <c r="Y10" s="36">
        <f t="shared" si="5"/>
        <v>0</v>
      </c>
      <c r="AA10" s="69">
        <v>5</v>
      </c>
      <c r="AB10" s="31">
        <f t="shared" si="6"/>
        <v>0</v>
      </c>
      <c r="AC10" s="212">
        <f t="shared" si="7"/>
        <v>0</v>
      </c>
      <c r="AD10" s="99">
        <f t="shared" si="8"/>
        <v>0</v>
      </c>
      <c r="AE10" s="99">
        <f t="shared" si="9"/>
        <v>0</v>
      </c>
      <c r="AF10" s="197">
        <f t="shared" ref="AF10:AF24" si="25">IF(OR(AA10&lt;=$F$18,AA10&lt;=30),EXP(-LN(2)/$D$104)*AF9+((1-EXP(-LN(2)/$D$104))/(LN(2)/$D$104))*$AB10*AC10*0.475*$F$19*44/12,)</f>
        <v>0</v>
      </c>
      <c r="AG10" s="197">
        <f t="shared" ref="AG10:AG24" si="26">IF(OR(AA10&lt;=$F$18,AA10&lt;=30),EXP(-LN(2)/$D$106)*AG9+((1-EXP(-LN(2)/$D$106))/(LN(2)/$D$106))*$AB10*AD10*0.475*$F$19*44/12,)</f>
        <v>0</v>
      </c>
      <c r="AH10" s="197">
        <f t="shared" ref="AH10:AH24" si="27">IF(OR(AA10&lt;=$F$18,AA10&lt;=30),EXP(-LN(2)/$D$105)*AH9+((1-EXP(-LN(2)/$D$105))/(LN(2)/$D$105))*$AB10*AE10*0.475*$F$19*44/12,)</f>
        <v>0</v>
      </c>
      <c r="AI10" s="202">
        <f t="shared" ref="AI10:AI24" si="28">IF(OR(AA10&lt;=$F$18,AA10&lt;=30),SUM(AF10:AH10),)</f>
        <v>0</v>
      </c>
      <c r="AK10" s="69">
        <v>5</v>
      </c>
      <c r="AL10" s="31">
        <f t="shared" si="10"/>
        <v>0</v>
      </c>
      <c r="AM10" s="31">
        <f t="shared" si="11"/>
        <v>0</v>
      </c>
      <c r="AN10" s="31">
        <f t="shared" si="12"/>
        <v>0</v>
      </c>
      <c r="AO10" s="31">
        <f t="shared" si="13"/>
        <v>0</v>
      </c>
      <c r="AP10" s="31">
        <f t="shared" si="14"/>
        <v>0</v>
      </c>
      <c r="AQ10" s="197">
        <f t="shared" si="17"/>
        <v>0</v>
      </c>
      <c r="AR10" s="197">
        <f t="shared" si="17"/>
        <v>0</v>
      </c>
      <c r="AS10" s="197">
        <f t="shared" si="17"/>
        <v>0</v>
      </c>
      <c r="AT10" s="197">
        <f t="shared" si="17"/>
        <v>0</v>
      </c>
      <c r="AU10" s="31"/>
      <c r="AV10" s="31"/>
      <c r="AW10" s="31"/>
      <c r="AX10" s="31"/>
      <c r="AY10" s="172">
        <f t="shared" si="24"/>
        <v>0</v>
      </c>
    </row>
    <row r="11" spans="2:51">
      <c r="B11" s="260"/>
      <c r="C11" s="254"/>
      <c r="D11" s="252" t="s">
        <v>139</v>
      </c>
      <c r="E11" s="252"/>
      <c r="F11" s="34">
        <f>IF(D8=$B$100,1,0)</f>
        <v>1</v>
      </c>
      <c r="I11" s="53">
        <v>6</v>
      </c>
      <c r="J11" s="31">
        <f t="shared" si="18"/>
        <v>0</v>
      </c>
      <c r="K11" s="31">
        <f t="shared" si="19"/>
        <v>0</v>
      </c>
      <c r="L11" s="31">
        <f t="shared" si="20"/>
        <v>0</v>
      </c>
      <c r="M11" s="31">
        <f t="shared" si="21"/>
        <v>0</v>
      </c>
      <c r="N11" s="31">
        <f t="shared" si="0"/>
        <v>0</v>
      </c>
      <c r="O11" s="32">
        <f t="shared" si="1"/>
        <v>0</v>
      </c>
      <c r="P11" s="53">
        <v>6</v>
      </c>
      <c r="Q11" s="31">
        <f t="shared" si="15"/>
        <v>0</v>
      </c>
      <c r="R11" s="31">
        <f t="shared" si="22"/>
        <v>0</v>
      </c>
      <c r="S11" s="31">
        <f t="shared" si="23"/>
        <v>0</v>
      </c>
      <c r="T11" s="31">
        <f t="shared" si="2"/>
        <v>0</v>
      </c>
      <c r="U11" s="31">
        <f t="shared" si="16"/>
        <v>0</v>
      </c>
      <c r="V11" s="31">
        <f t="shared" si="3"/>
        <v>0</v>
      </c>
      <c r="W11" s="31">
        <v>0</v>
      </c>
      <c r="X11" s="31">
        <f t="shared" si="4"/>
        <v>0</v>
      </c>
      <c r="Y11" s="36">
        <f t="shared" si="5"/>
        <v>0</v>
      </c>
      <c r="AA11" s="69">
        <v>6</v>
      </c>
      <c r="AB11" s="31">
        <f t="shared" si="6"/>
        <v>0</v>
      </c>
      <c r="AC11" s="212">
        <f t="shared" si="7"/>
        <v>0</v>
      </c>
      <c r="AD11" s="99">
        <f t="shared" si="8"/>
        <v>0</v>
      </c>
      <c r="AE11" s="99">
        <f t="shared" si="9"/>
        <v>0</v>
      </c>
      <c r="AF11" s="197">
        <f t="shared" si="25"/>
        <v>0</v>
      </c>
      <c r="AG11" s="197">
        <f t="shared" si="26"/>
        <v>0</v>
      </c>
      <c r="AH11" s="197">
        <f t="shared" si="27"/>
        <v>0</v>
      </c>
      <c r="AI11" s="202">
        <f t="shared" si="28"/>
        <v>0</v>
      </c>
      <c r="AK11" s="69">
        <v>6</v>
      </c>
      <c r="AL11" s="31">
        <f t="shared" si="10"/>
        <v>0</v>
      </c>
      <c r="AM11" s="31">
        <f t="shared" si="11"/>
        <v>0</v>
      </c>
      <c r="AN11" s="31">
        <f t="shared" si="12"/>
        <v>0</v>
      </c>
      <c r="AO11" s="31">
        <f t="shared" si="13"/>
        <v>0</v>
      </c>
      <c r="AP11" s="31">
        <f t="shared" si="14"/>
        <v>0</v>
      </c>
      <c r="AQ11" s="197">
        <f t="shared" si="17"/>
        <v>0</v>
      </c>
      <c r="AR11" s="197">
        <f t="shared" si="17"/>
        <v>0</v>
      </c>
      <c r="AS11" s="197">
        <f t="shared" si="17"/>
        <v>0</v>
      </c>
      <c r="AT11" s="197">
        <f t="shared" si="17"/>
        <v>0</v>
      </c>
      <c r="AU11" s="31"/>
      <c r="AV11" s="31"/>
      <c r="AW11" s="31"/>
      <c r="AX11" s="31"/>
      <c r="AY11" s="172">
        <f t="shared" si="24"/>
        <v>0</v>
      </c>
    </row>
    <row r="12" spans="2:51" ht="16">
      <c r="B12" s="260"/>
      <c r="C12" s="254"/>
      <c r="D12" s="249" t="s">
        <v>131</v>
      </c>
      <c r="E12" s="249"/>
      <c r="F12" s="94" t="s">
        <v>70</v>
      </c>
      <c r="I12" s="53">
        <v>7</v>
      </c>
      <c r="J12" s="31">
        <f t="shared" si="18"/>
        <v>0</v>
      </c>
      <c r="K12" s="31">
        <f t="shared" si="19"/>
        <v>0</v>
      </c>
      <c r="L12" s="31">
        <f t="shared" si="20"/>
        <v>0</v>
      </c>
      <c r="M12" s="31">
        <f t="shared" si="21"/>
        <v>0</v>
      </c>
      <c r="N12" s="31">
        <f t="shared" si="0"/>
        <v>0</v>
      </c>
      <c r="O12" s="32">
        <f t="shared" si="1"/>
        <v>0</v>
      </c>
      <c r="P12" s="53">
        <v>7</v>
      </c>
      <c r="Q12" s="31">
        <f t="shared" si="15"/>
        <v>0</v>
      </c>
      <c r="R12" s="31">
        <f t="shared" si="22"/>
        <v>0</v>
      </c>
      <c r="S12" s="31">
        <f t="shared" si="23"/>
        <v>0</v>
      </c>
      <c r="T12" s="31">
        <f t="shared" si="2"/>
        <v>0</v>
      </c>
      <c r="U12" s="31">
        <f t="shared" si="16"/>
        <v>0</v>
      </c>
      <c r="V12" s="31">
        <f t="shared" si="3"/>
        <v>0</v>
      </c>
      <c r="W12" s="31">
        <v>0</v>
      </c>
      <c r="X12" s="31">
        <f t="shared" si="4"/>
        <v>0</v>
      </c>
      <c r="Y12" s="36">
        <f t="shared" si="5"/>
        <v>0</v>
      </c>
      <c r="AA12" s="69">
        <v>7</v>
      </c>
      <c r="AB12" s="31">
        <f t="shared" si="6"/>
        <v>0</v>
      </c>
      <c r="AC12" s="212">
        <f t="shared" si="7"/>
        <v>0</v>
      </c>
      <c r="AD12" s="99">
        <f t="shared" si="8"/>
        <v>0</v>
      </c>
      <c r="AE12" s="99">
        <f t="shared" si="9"/>
        <v>0</v>
      </c>
      <c r="AF12" s="197">
        <f t="shared" si="25"/>
        <v>0</v>
      </c>
      <c r="AG12" s="197">
        <f t="shared" si="26"/>
        <v>0</v>
      </c>
      <c r="AH12" s="197">
        <f t="shared" si="27"/>
        <v>0</v>
      </c>
      <c r="AI12" s="202">
        <f t="shared" si="28"/>
        <v>0</v>
      </c>
      <c r="AK12" s="69">
        <v>7</v>
      </c>
      <c r="AL12" s="31">
        <f t="shared" si="10"/>
        <v>0</v>
      </c>
      <c r="AM12" s="31">
        <f t="shared" si="11"/>
        <v>0</v>
      </c>
      <c r="AN12" s="31">
        <f t="shared" si="12"/>
        <v>0</v>
      </c>
      <c r="AO12" s="31">
        <f t="shared" si="13"/>
        <v>0</v>
      </c>
      <c r="AP12" s="31">
        <f t="shared" si="14"/>
        <v>0</v>
      </c>
      <c r="AQ12" s="197">
        <f t="shared" si="17"/>
        <v>0</v>
      </c>
      <c r="AR12" s="197">
        <f t="shared" si="17"/>
        <v>0</v>
      </c>
      <c r="AS12" s="197">
        <f t="shared" si="17"/>
        <v>0</v>
      </c>
      <c r="AT12" s="197">
        <f t="shared" si="17"/>
        <v>0</v>
      </c>
      <c r="AU12" s="31"/>
      <c r="AV12" s="31"/>
      <c r="AW12" s="31"/>
      <c r="AX12" s="31"/>
      <c r="AY12" s="172">
        <f t="shared" si="24"/>
        <v>0</v>
      </c>
    </row>
    <row r="13" spans="2:51">
      <c r="B13" s="251"/>
      <c r="C13" s="255"/>
      <c r="D13" s="253" t="s">
        <v>155</v>
      </c>
      <c r="E13" s="253"/>
      <c r="F13" s="35">
        <f>IF(ISBLANK(F$12),,VLOOKUP(F$12,C131:D195,2,FALSE))</f>
        <v>0.56999999999999995</v>
      </c>
      <c r="I13" s="53">
        <v>8</v>
      </c>
      <c r="J13" s="31">
        <f t="shared" si="18"/>
        <v>0</v>
      </c>
      <c r="K13" s="31">
        <f t="shared" si="19"/>
        <v>0</v>
      </c>
      <c r="L13" s="31">
        <f t="shared" si="20"/>
        <v>0</v>
      </c>
      <c r="M13" s="31">
        <f t="shared" si="21"/>
        <v>0</v>
      </c>
      <c r="N13" s="31">
        <f t="shared" si="0"/>
        <v>0</v>
      </c>
      <c r="O13" s="32">
        <f t="shared" si="1"/>
        <v>0</v>
      </c>
      <c r="P13" s="53">
        <v>8</v>
      </c>
      <c r="Q13" s="31">
        <f t="shared" si="15"/>
        <v>0</v>
      </c>
      <c r="R13" s="31">
        <f t="shared" si="22"/>
        <v>0</v>
      </c>
      <c r="S13" s="31">
        <f t="shared" si="23"/>
        <v>0</v>
      </c>
      <c r="T13" s="31">
        <f t="shared" si="2"/>
        <v>0</v>
      </c>
      <c r="U13" s="31">
        <f t="shared" si="16"/>
        <v>0</v>
      </c>
      <c r="V13" s="31">
        <f t="shared" si="3"/>
        <v>0</v>
      </c>
      <c r="W13" s="31">
        <v>0</v>
      </c>
      <c r="X13" s="31">
        <f t="shared" si="4"/>
        <v>0</v>
      </c>
      <c r="Y13" s="36">
        <f t="shared" si="5"/>
        <v>0</v>
      </c>
      <c r="AA13" s="69">
        <v>8</v>
      </c>
      <c r="AB13" s="31">
        <f t="shared" si="6"/>
        <v>0</v>
      </c>
      <c r="AC13" s="212">
        <f t="shared" si="7"/>
        <v>0</v>
      </c>
      <c r="AD13" s="99">
        <f t="shared" si="8"/>
        <v>0</v>
      </c>
      <c r="AE13" s="99">
        <f t="shared" si="9"/>
        <v>0</v>
      </c>
      <c r="AF13" s="197">
        <f t="shared" si="25"/>
        <v>0</v>
      </c>
      <c r="AG13" s="197">
        <f t="shared" si="26"/>
        <v>0</v>
      </c>
      <c r="AH13" s="197">
        <f t="shared" si="27"/>
        <v>0</v>
      </c>
      <c r="AI13" s="202">
        <f t="shared" si="28"/>
        <v>0</v>
      </c>
      <c r="AK13" s="69">
        <v>8</v>
      </c>
      <c r="AL13" s="31">
        <f t="shared" si="10"/>
        <v>0</v>
      </c>
      <c r="AM13" s="31">
        <f t="shared" si="11"/>
        <v>0</v>
      </c>
      <c r="AN13" s="31">
        <f t="shared" si="12"/>
        <v>0</v>
      </c>
      <c r="AO13" s="31">
        <f t="shared" si="13"/>
        <v>0</v>
      </c>
      <c r="AP13" s="31">
        <f t="shared" si="14"/>
        <v>0</v>
      </c>
      <c r="AQ13" s="197">
        <f t="shared" si="17"/>
        <v>0</v>
      </c>
      <c r="AR13" s="197">
        <f t="shared" si="17"/>
        <v>0</v>
      </c>
      <c r="AS13" s="197">
        <f t="shared" si="17"/>
        <v>0</v>
      </c>
      <c r="AT13" s="197">
        <f t="shared" si="17"/>
        <v>0</v>
      </c>
      <c r="AU13" s="31"/>
      <c r="AV13" s="31"/>
      <c r="AW13" s="31"/>
      <c r="AX13" s="31"/>
      <c r="AY13" s="172">
        <f t="shared" si="24"/>
        <v>0</v>
      </c>
    </row>
    <row r="14" spans="2:51">
      <c r="B14" s="250" t="s">
        <v>132</v>
      </c>
      <c r="C14" s="246"/>
      <c r="D14" s="247"/>
      <c r="E14" s="247"/>
      <c r="F14" s="248"/>
      <c r="I14" s="53">
        <v>9</v>
      </c>
      <c r="J14" s="31">
        <f t="shared" si="18"/>
        <v>0</v>
      </c>
      <c r="K14" s="31">
        <f t="shared" si="19"/>
        <v>0</v>
      </c>
      <c r="L14" s="31">
        <f t="shared" si="20"/>
        <v>0</v>
      </c>
      <c r="M14" s="31">
        <f t="shared" si="21"/>
        <v>0</v>
      </c>
      <c r="N14" s="31">
        <f t="shared" si="0"/>
        <v>0</v>
      </c>
      <c r="O14" s="32">
        <f t="shared" si="1"/>
        <v>0</v>
      </c>
      <c r="P14" s="53">
        <v>9</v>
      </c>
      <c r="Q14" s="31">
        <f t="shared" si="15"/>
        <v>0</v>
      </c>
      <c r="R14" s="31">
        <f t="shared" si="22"/>
        <v>0</v>
      </c>
      <c r="S14" s="31">
        <f t="shared" si="23"/>
        <v>0</v>
      </c>
      <c r="T14" s="31">
        <f t="shared" si="2"/>
        <v>0</v>
      </c>
      <c r="U14" s="31">
        <f t="shared" si="16"/>
        <v>0</v>
      </c>
      <c r="V14" s="31">
        <f t="shared" si="3"/>
        <v>0</v>
      </c>
      <c r="W14" s="31">
        <v>0</v>
      </c>
      <c r="X14" s="31">
        <f t="shared" si="4"/>
        <v>0</v>
      </c>
      <c r="Y14" s="36">
        <f t="shared" si="5"/>
        <v>0</v>
      </c>
      <c r="AA14" s="69">
        <v>9</v>
      </c>
      <c r="AB14" s="31">
        <f t="shared" si="6"/>
        <v>0</v>
      </c>
      <c r="AC14" s="212">
        <f t="shared" si="7"/>
        <v>0</v>
      </c>
      <c r="AD14" s="99">
        <f t="shared" si="8"/>
        <v>0</v>
      </c>
      <c r="AE14" s="99">
        <f t="shared" si="9"/>
        <v>0</v>
      </c>
      <c r="AF14" s="197">
        <f t="shared" si="25"/>
        <v>0</v>
      </c>
      <c r="AG14" s="197">
        <f t="shared" si="26"/>
        <v>0</v>
      </c>
      <c r="AH14" s="197">
        <f t="shared" si="27"/>
        <v>0</v>
      </c>
      <c r="AI14" s="202">
        <f t="shared" si="28"/>
        <v>0</v>
      </c>
      <c r="AK14" s="69">
        <v>9</v>
      </c>
      <c r="AL14" s="31">
        <f t="shared" si="10"/>
        <v>0</v>
      </c>
      <c r="AM14" s="31">
        <f t="shared" si="11"/>
        <v>0</v>
      </c>
      <c r="AN14" s="31">
        <f t="shared" si="12"/>
        <v>0</v>
      </c>
      <c r="AO14" s="31">
        <f t="shared" si="13"/>
        <v>0</v>
      </c>
      <c r="AP14" s="31">
        <f t="shared" si="14"/>
        <v>0</v>
      </c>
      <c r="AQ14" s="197">
        <f t="shared" si="17"/>
        <v>0</v>
      </c>
      <c r="AR14" s="197">
        <f t="shared" si="17"/>
        <v>0</v>
      </c>
      <c r="AS14" s="197">
        <f t="shared" si="17"/>
        <v>0</v>
      </c>
      <c r="AT14" s="197">
        <f t="shared" si="17"/>
        <v>0</v>
      </c>
      <c r="AU14" s="31"/>
      <c r="AV14" s="31"/>
      <c r="AW14" s="31"/>
      <c r="AX14" s="31"/>
      <c r="AY14" s="172">
        <f t="shared" si="24"/>
        <v>0</v>
      </c>
    </row>
    <row r="15" spans="2:51">
      <c r="B15" s="260"/>
      <c r="C15" s="91" t="s">
        <v>73</v>
      </c>
      <c r="D15" s="256" t="s">
        <v>135</v>
      </c>
      <c r="E15" s="256"/>
      <c r="F15" s="92">
        <f>IF(D15="","",VLOOKUP(D15,$B$97:$C$100,2,0))</f>
        <v>70</v>
      </c>
      <c r="I15" s="53">
        <v>10</v>
      </c>
      <c r="J15" s="31">
        <f t="shared" si="18"/>
        <v>0</v>
      </c>
      <c r="K15" s="31">
        <f t="shared" si="19"/>
        <v>0</v>
      </c>
      <c r="L15" s="31">
        <f t="shared" si="20"/>
        <v>0</v>
      </c>
      <c r="M15" s="31">
        <f t="shared" si="21"/>
        <v>0</v>
      </c>
      <c r="N15" s="31">
        <f t="shared" si="0"/>
        <v>0</v>
      </c>
      <c r="O15" s="32">
        <f t="shared" si="1"/>
        <v>0</v>
      </c>
      <c r="P15" s="53">
        <v>10</v>
      </c>
      <c r="Q15" s="31">
        <f t="shared" si="15"/>
        <v>0</v>
      </c>
      <c r="R15" s="31">
        <f t="shared" si="22"/>
        <v>0</v>
      </c>
      <c r="S15" s="31">
        <f t="shared" si="23"/>
        <v>0</v>
      </c>
      <c r="T15" s="31">
        <f t="shared" si="2"/>
        <v>0</v>
      </c>
      <c r="U15" s="31">
        <f t="shared" si="16"/>
        <v>0</v>
      </c>
      <c r="V15" s="31">
        <f t="shared" si="3"/>
        <v>0</v>
      </c>
      <c r="W15" s="31">
        <v>0</v>
      </c>
      <c r="X15" s="31">
        <f t="shared" si="4"/>
        <v>0</v>
      </c>
      <c r="Y15" s="36">
        <f t="shared" si="5"/>
        <v>0</v>
      </c>
      <c r="AA15" s="69">
        <v>10</v>
      </c>
      <c r="AB15" s="31">
        <f t="shared" si="6"/>
        <v>0</v>
      </c>
      <c r="AC15" s="212">
        <f t="shared" si="7"/>
        <v>0</v>
      </c>
      <c r="AD15" s="99">
        <f t="shared" si="8"/>
        <v>0</v>
      </c>
      <c r="AE15" s="99">
        <f t="shared" si="9"/>
        <v>0</v>
      </c>
      <c r="AF15" s="197">
        <f t="shared" si="25"/>
        <v>0</v>
      </c>
      <c r="AG15" s="197">
        <f t="shared" si="26"/>
        <v>0</v>
      </c>
      <c r="AH15" s="197">
        <f t="shared" si="27"/>
        <v>0</v>
      </c>
      <c r="AI15" s="202">
        <f t="shared" si="28"/>
        <v>0</v>
      </c>
      <c r="AK15" s="69">
        <v>10</v>
      </c>
      <c r="AL15" s="31">
        <f t="shared" si="10"/>
        <v>0</v>
      </c>
      <c r="AM15" s="31">
        <f t="shared" si="11"/>
        <v>0</v>
      </c>
      <c r="AN15" s="31">
        <f t="shared" si="12"/>
        <v>0</v>
      </c>
      <c r="AO15" s="31">
        <f t="shared" si="13"/>
        <v>0</v>
      </c>
      <c r="AP15" s="31">
        <f t="shared" si="14"/>
        <v>0</v>
      </c>
      <c r="AQ15" s="197">
        <f t="shared" si="17"/>
        <v>0</v>
      </c>
      <c r="AR15" s="197">
        <f t="shared" si="17"/>
        <v>0</v>
      </c>
      <c r="AS15" s="197">
        <f t="shared" si="17"/>
        <v>0</v>
      </c>
      <c r="AT15" s="197">
        <f t="shared" si="17"/>
        <v>0</v>
      </c>
      <c r="AU15" s="31"/>
      <c r="AV15" s="31"/>
      <c r="AW15" s="31"/>
      <c r="AX15" s="31"/>
      <c r="AY15" s="172">
        <f t="shared" si="24"/>
        <v>0</v>
      </c>
    </row>
    <row r="16" spans="2:51">
      <c r="B16" s="260"/>
      <c r="C16" s="91" t="s">
        <v>74</v>
      </c>
      <c r="D16" s="252" t="s">
        <v>138</v>
      </c>
      <c r="E16" s="252"/>
      <c r="F16" s="92">
        <v>10</v>
      </c>
      <c r="I16" s="53">
        <v>11</v>
      </c>
      <c r="J16" s="31">
        <f t="shared" si="18"/>
        <v>0</v>
      </c>
      <c r="K16" s="31">
        <f t="shared" si="19"/>
        <v>0</v>
      </c>
      <c r="L16" s="31">
        <f t="shared" si="20"/>
        <v>0</v>
      </c>
      <c r="M16" s="31">
        <f t="shared" si="21"/>
        <v>0</v>
      </c>
      <c r="N16" s="31">
        <f t="shared" si="0"/>
        <v>0</v>
      </c>
      <c r="O16" s="32">
        <f t="shared" si="1"/>
        <v>0</v>
      </c>
      <c r="P16" s="53">
        <v>11</v>
      </c>
      <c r="Q16" s="31">
        <f t="shared" si="15"/>
        <v>0</v>
      </c>
      <c r="R16" s="31">
        <f t="shared" si="22"/>
        <v>0</v>
      </c>
      <c r="S16" s="31">
        <f t="shared" si="23"/>
        <v>0</v>
      </c>
      <c r="T16" s="31">
        <f t="shared" si="2"/>
        <v>0</v>
      </c>
      <c r="U16" s="31">
        <f t="shared" si="16"/>
        <v>0</v>
      </c>
      <c r="V16" s="31">
        <f t="shared" si="3"/>
        <v>0</v>
      </c>
      <c r="W16" s="31">
        <v>0</v>
      </c>
      <c r="X16" s="31">
        <f t="shared" si="4"/>
        <v>0</v>
      </c>
      <c r="Y16" s="36">
        <f t="shared" si="5"/>
        <v>0</v>
      </c>
      <c r="AA16" s="69">
        <v>11</v>
      </c>
      <c r="AB16" s="31">
        <f t="shared" si="6"/>
        <v>0</v>
      </c>
      <c r="AC16" s="212">
        <f t="shared" si="7"/>
        <v>0</v>
      </c>
      <c r="AD16" s="99">
        <f t="shared" si="8"/>
        <v>0</v>
      </c>
      <c r="AE16" s="99">
        <f t="shared" si="9"/>
        <v>0</v>
      </c>
      <c r="AF16" s="197">
        <f t="shared" si="25"/>
        <v>0</v>
      </c>
      <c r="AG16" s="197">
        <f t="shared" si="26"/>
        <v>0</v>
      </c>
      <c r="AH16" s="197">
        <f t="shared" si="27"/>
        <v>0</v>
      </c>
      <c r="AI16" s="202">
        <f t="shared" si="28"/>
        <v>0</v>
      </c>
      <c r="AK16" s="69">
        <v>11</v>
      </c>
      <c r="AL16" s="31">
        <f t="shared" si="10"/>
        <v>0</v>
      </c>
      <c r="AM16" s="31">
        <f t="shared" si="11"/>
        <v>0</v>
      </c>
      <c r="AN16" s="31">
        <f t="shared" si="12"/>
        <v>0</v>
      </c>
      <c r="AO16" s="31">
        <f t="shared" si="13"/>
        <v>0</v>
      </c>
      <c r="AP16" s="31">
        <f t="shared" si="14"/>
        <v>0</v>
      </c>
      <c r="AQ16" s="197">
        <f t="shared" si="17"/>
        <v>0</v>
      </c>
      <c r="AR16" s="197">
        <f t="shared" si="17"/>
        <v>0</v>
      </c>
      <c r="AS16" s="197">
        <f t="shared" si="17"/>
        <v>0</v>
      </c>
      <c r="AT16" s="197">
        <f t="shared" si="17"/>
        <v>0</v>
      </c>
      <c r="AU16" s="31"/>
      <c r="AV16" s="31"/>
      <c r="AW16" s="31"/>
      <c r="AX16" s="31"/>
      <c r="AY16" s="172">
        <f t="shared" si="24"/>
        <v>0</v>
      </c>
    </row>
    <row r="17" spans="2:55" ht="16">
      <c r="B17" s="260"/>
      <c r="C17" s="254" t="s">
        <v>124</v>
      </c>
      <c r="D17" s="249" t="s">
        <v>131</v>
      </c>
      <c r="E17" s="249"/>
      <c r="F17" s="94" t="s">
        <v>7</v>
      </c>
      <c r="I17" s="53">
        <v>12</v>
      </c>
      <c r="J17" s="31">
        <f t="shared" si="18"/>
        <v>0</v>
      </c>
      <c r="K17" s="31">
        <f t="shared" si="19"/>
        <v>0</v>
      </c>
      <c r="L17" s="31">
        <f t="shared" si="20"/>
        <v>0</v>
      </c>
      <c r="M17" s="31">
        <f t="shared" si="21"/>
        <v>0</v>
      </c>
      <c r="N17" s="31">
        <f t="shared" si="0"/>
        <v>0</v>
      </c>
      <c r="O17" s="32">
        <f t="shared" si="1"/>
        <v>0</v>
      </c>
      <c r="P17" s="53">
        <v>12</v>
      </c>
      <c r="Q17" s="31">
        <f t="shared" si="15"/>
        <v>0</v>
      </c>
      <c r="R17" s="31">
        <f t="shared" si="22"/>
        <v>0</v>
      </c>
      <c r="S17" s="31">
        <f t="shared" si="23"/>
        <v>0</v>
      </c>
      <c r="T17" s="31">
        <f t="shared" si="2"/>
        <v>0</v>
      </c>
      <c r="U17" s="31">
        <f t="shared" si="16"/>
        <v>0</v>
      </c>
      <c r="V17" s="31">
        <f t="shared" si="3"/>
        <v>0</v>
      </c>
      <c r="W17" s="31">
        <v>0</v>
      </c>
      <c r="X17" s="31">
        <f t="shared" si="4"/>
        <v>0</v>
      </c>
      <c r="Y17" s="36">
        <f t="shared" si="5"/>
        <v>0</v>
      </c>
      <c r="AA17" s="69">
        <v>12</v>
      </c>
      <c r="AB17" s="31">
        <f t="shared" si="6"/>
        <v>0</v>
      </c>
      <c r="AC17" s="212">
        <f t="shared" si="7"/>
        <v>0</v>
      </c>
      <c r="AD17" s="99">
        <f t="shared" si="8"/>
        <v>0</v>
      </c>
      <c r="AE17" s="99">
        <f t="shared" si="9"/>
        <v>0</v>
      </c>
      <c r="AF17" s="197">
        <f t="shared" si="25"/>
        <v>0</v>
      </c>
      <c r="AG17" s="197">
        <f t="shared" si="26"/>
        <v>0</v>
      </c>
      <c r="AH17" s="197">
        <f t="shared" si="27"/>
        <v>0</v>
      </c>
      <c r="AI17" s="202">
        <f t="shared" si="28"/>
        <v>0</v>
      </c>
      <c r="AK17" s="69">
        <v>12</v>
      </c>
      <c r="AL17" s="31">
        <f t="shared" si="10"/>
        <v>0</v>
      </c>
      <c r="AM17" s="31">
        <f t="shared" si="11"/>
        <v>0</v>
      </c>
      <c r="AN17" s="31">
        <f t="shared" si="12"/>
        <v>0</v>
      </c>
      <c r="AO17" s="31">
        <f t="shared" si="13"/>
        <v>0</v>
      </c>
      <c r="AP17" s="31">
        <f t="shared" si="14"/>
        <v>0</v>
      </c>
      <c r="AQ17" s="197">
        <f t="shared" si="17"/>
        <v>0</v>
      </c>
      <c r="AR17" s="197">
        <f t="shared" si="17"/>
        <v>0</v>
      </c>
      <c r="AS17" s="197">
        <f t="shared" si="17"/>
        <v>0</v>
      </c>
      <c r="AT17" s="197">
        <f t="shared" si="17"/>
        <v>0</v>
      </c>
      <c r="AU17" s="31"/>
      <c r="AV17" s="31"/>
      <c r="AW17" s="31"/>
      <c r="AX17" s="31"/>
      <c r="AY17" s="172">
        <f t="shared" si="24"/>
        <v>0</v>
      </c>
    </row>
    <row r="18" spans="2:55">
      <c r="B18" s="260"/>
      <c r="C18" s="254"/>
      <c r="D18" s="249" t="s">
        <v>136</v>
      </c>
      <c r="E18" s="249"/>
      <c r="F18" s="95"/>
      <c r="I18" s="53">
        <v>13</v>
      </c>
      <c r="J18" s="31">
        <f t="shared" si="18"/>
        <v>0</v>
      </c>
      <c r="K18" s="31">
        <f t="shared" si="19"/>
        <v>0</v>
      </c>
      <c r="L18" s="31">
        <f t="shared" si="20"/>
        <v>0</v>
      </c>
      <c r="M18" s="31">
        <f t="shared" si="21"/>
        <v>0</v>
      </c>
      <c r="N18" s="31">
        <f t="shared" si="0"/>
        <v>0</v>
      </c>
      <c r="O18" s="32">
        <f t="shared" si="1"/>
        <v>0</v>
      </c>
      <c r="P18" s="53">
        <v>13</v>
      </c>
      <c r="Q18" s="31">
        <f t="shared" si="15"/>
        <v>0</v>
      </c>
      <c r="R18" s="31">
        <f t="shared" si="22"/>
        <v>0</v>
      </c>
      <c r="S18" s="31">
        <f t="shared" si="23"/>
        <v>0</v>
      </c>
      <c r="T18" s="31">
        <f t="shared" si="2"/>
        <v>0</v>
      </c>
      <c r="U18" s="31">
        <f t="shared" si="16"/>
        <v>0</v>
      </c>
      <c r="V18" s="31">
        <f t="shared" si="3"/>
        <v>0</v>
      </c>
      <c r="W18" s="31">
        <v>0</v>
      </c>
      <c r="X18" s="31">
        <f t="shared" si="4"/>
        <v>0</v>
      </c>
      <c r="Y18" s="36">
        <f t="shared" si="5"/>
        <v>0</v>
      </c>
      <c r="AA18" s="69">
        <v>13</v>
      </c>
      <c r="AB18" s="31">
        <f t="shared" si="6"/>
        <v>0</v>
      </c>
      <c r="AC18" s="212">
        <f t="shared" si="7"/>
        <v>0</v>
      </c>
      <c r="AD18" s="99">
        <f t="shared" si="8"/>
        <v>0</v>
      </c>
      <c r="AE18" s="99">
        <f t="shared" si="9"/>
        <v>0</v>
      </c>
      <c r="AF18" s="197">
        <f t="shared" si="25"/>
        <v>0</v>
      </c>
      <c r="AG18" s="197">
        <f t="shared" si="26"/>
        <v>0</v>
      </c>
      <c r="AH18" s="197">
        <f t="shared" si="27"/>
        <v>0</v>
      </c>
      <c r="AI18" s="202">
        <f t="shared" si="28"/>
        <v>0</v>
      </c>
      <c r="AK18" s="69">
        <v>13</v>
      </c>
      <c r="AL18" s="31">
        <f t="shared" si="10"/>
        <v>0</v>
      </c>
      <c r="AM18" s="31">
        <f t="shared" si="11"/>
        <v>0</v>
      </c>
      <c r="AN18" s="31">
        <f t="shared" si="12"/>
        <v>0</v>
      </c>
      <c r="AO18" s="31">
        <f t="shared" si="13"/>
        <v>0</v>
      </c>
      <c r="AP18" s="31">
        <f t="shared" si="14"/>
        <v>0</v>
      </c>
      <c r="AQ18" s="197">
        <f t="shared" si="17"/>
        <v>0</v>
      </c>
      <c r="AR18" s="197">
        <f t="shared" si="17"/>
        <v>0</v>
      </c>
      <c r="AS18" s="197">
        <f t="shared" si="17"/>
        <v>0</v>
      </c>
      <c r="AT18" s="197">
        <f t="shared" si="17"/>
        <v>0</v>
      </c>
      <c r="AU18" s="31"/>
      <c r="AV18" s="31"/>
      <c r="AW18" s="31"/>
      <c r="AX18" s="31"/>
      <c r="AY18" s="172">
        <f t="shared" si="24"/>
        <v>0</v>
      </c>
    </row>
    <row r="19" spans="2:55">
      <c r="B19" s="260"/>
      <c r="C19" s="254"/>
      <c r="D19" s="252" t="s">
        <v>155</v>
      </c>
      <c r="E19" s="252"/>
      <c r="F19" s="34">
        <f>IF(ISBLANK(F$17),,VLOOKUP(F$17,C131:D195,2,FALSE))</f>
        <v>0.62</v>
      </c>
      <c r="I19" s="53">
        <v>14</v>
      </c>
      <c r="J19" s="31">
        <f t="shared" si="18"/>
        <v>0</v>
      </c>
      <c r="K19" s="31">
        <f t="shared" si="19"/>
        <v>0</v>
      </c>
      <c r="L19" s="31">
        <f t="shared" si="20"/>
        <v>0</v>
      </c>
      <c r="M19" s="31">
        <f t="shared" si="21"/>
        <v>0</v>
      </c>
      <c r="N19" s="31">
        <f t="shared" si="0"/>
        <v>0</v>
      </c>
      <c r="O19" s="32">
        <f t="shared" si="1"/>
        <v>0</v>
      </c>
      <c r="P19" s="53">
        <v>14</v>
      </c>
      <c r="Q19" s="31">
        <f t="shared" si="15"/>
        <v>0</v>
      </c>
      <c r="R19" s="31">
        <f t="shared" si="22"/>
        <v>0</v>
      </c>
      <c r="S19" s="31">
        <f t="shared" si="23"/>
        <v>0</v>
      </c>
      <c r="T19" s="31">
        <f t="shared" si="2"/>
        <v>0</v>
      </c>
      <c r="U19" s="31">
        <f t="shared" si="16"/>
        <v>0</v>
      </c>
      <c r="V19" s="31">
        <f t="shared" si="3"/>
        <v>0</v>
      </c>
      <c r="W19" s="31">
        <v>0</v>
      </c>
      <c r="X19" s="31">
        <f t="shared" si="4"/>
        <v>0</v>
      </c>
      <c r="Y19" s="36">
        <f t="shared" si="5"/>
        <v>0</v>
      </c>
      <c r="AA19" s="69">
        <v>14</v>
      </c>
      <c r="AB19" s="31">
        <f t="shared" si="6"/>
        <v>0</v>
      </c>
      <c r="AC19" s="212">
        <f t="shared" si="7"/>
        <v>0</v>
      </c>
      <c r="AD19" s="99">
        <f t="shared" si="8"/>
        <v>0</v>
      </c>
      <c r="AE19" s="99">
        <f t="shared" si="9"/>
        <v>0</v>
      </c>
      <c r="AF19" s="197">
        <f t="shared" si="25"/>
        <v>0</v>
      </c>
      <c r="AG19" s="197">
        <f t="shared" si="26"/>
        <v>0</v>
      </c>
      <c r="AH19" s="197">
        <f t="shared" si="27"/>
        <v>0</v>
      </c>
      <c r="AI19" s="202">
        <f t="shared" si="28"/>
        <v>0</v>
      </c>
      <c r="AK19" s="69">
        <v>14</v>
      </c>
      <c r="AL19" s="31">
        <f t="shared" si="10"/>
        <v>0</v>
      </c>
      <c r="AM19" s="31">
        <f t="shared" si="11"/>
        <v>0</v>
      </c>
      <c r="AN19" s="31">
        <f t="shared" si="12"/>
        <v>0</v>
      </c>
      <c r="AO19" s="31">
        <f t="shared" si="13"/>
        <v>0</v>
      </c>
      <c r="AP19" s="31">
        <f t="shared" si="14"/>
        <v>0</v>
      </c>
      <c r="AQ19" s="197">
        <f t="shared" si="17"/>
        <v>0</v>
      </c>
      <c r="AR19" s="197">
        <f t="shared" si="17"/>
        <v>0</v>
      </c>
      <c r="AS19" s="197">
        <f t="shared" si="17"/>
        <v>0</v>
      </c>
      <c r="AT19" s="197">
        <f t="shared" si="17"/>
        <v>0</v>
      </c>
      <c r="AU19" s="31"/>
      <c r="AV19" s="31"/>
      <c r="AW19" s="31"/>
      <c r="AX19" s="31"/>
      <c r="AY19" s="172">
        <f t="shared" si="24"/>
        <v>0</v>
      </c>
    </row>
    <row r="20" spans="2:55">
      <c r="B20" s="260"/>
      <c r="C20" s="254"/>
      <c r="D20" s="252" t="s">
        <v>140</v>
      </c>
      <c r="E20" s="252"/>
      <c r="F20" s="96">
        <v>1.56</v>
      </c>
      <c r="I20" s="53">
        <v>15</v>
      </c>
      <c r="J20" s="31">
        <f t="shared" si="18"/>
        <v>0</v>
      </c>
      <c r="K20" s="31">
        <f t="shared" si="19"/>
        <v>0</v>
      </c>
      <c r="L20" s="31">
        <f t="shared" si="20"/>
        <v>0</v>
      </c>
      <c r="M20" s="31">
        <f t="shared" si="21"/>
        <v>0</v>
      </c>
      <c r="N20" s="31">
        <f t="shared" si="0"/>
        <v>0</v>
      </c>
      <c r="O20" s="32">
        <f t="shared" si="1"/>
        <v>0</v>
      </c>
      <c r="P20" s="53">
        <v>15</v>
      </c>
      <c r="Q20" s="31">
        <f t="shared" si="15"/>
        <v>0</v>
      </c>
      <c r="R20" s="31">
        <f t="shared" si="22"/>
        <v>0</v>
      </c>
      <c r="S20" s="31">
        <f t="shared" si="23"/>
        <v>0</v>
      </c>
      <c r="T20" s="31">
        <f t="shared" si="2"/>
        <v>0</v>
      </c>
      <c r="U20" s="31">
        <f t="shared" si="16"/>
        <v>0</v>
      </c>
      <c r="V20" s="31">
        <f t="shared" si="3"/>
        <v>0</v>
      </c>
      <c r="W20" s="31">
        <v>0</v>
      </c>
      <c r="X20" s="31">
        <f t="shared" si="4"/>
        <v>0</v>
      </c>
      <c r="Y20" s="36">
        <f t="shared" si="5"/>
        <v>0</v>
      </c>
      <c r="AA20" s="69">
        <v>15</v>
      </c>
      <c r="AB20" s="31">
        <f t="shared" si="6"/>
        <v>0</v>
      </c>
      <c r="AC20" s="212">
        <f t="shared" si="7"/>
        <v>0</v>
      </c>
      <c r="AD20" s="99">
        <f t="shared" si="8"/>
        <v>0</v>
      </c>
      <c r="AE20" s="99">
        <f t="shared" si="9"/>
        <v>0</v>
      </c>
      <c r="AF20" s="197">
        <f t="shared" si="25"/>
        <v>0</v>
      </c>
      <c r="AG20" s="197">
        <f t="shared" si="26"/>
        <v>0</v>
      </c>
      <c r="AH20" s="197">
        <f t="shared" si="27"/>
        <v>0</v>
      </c>
      <c r="AI20" s="202">
        <f t="shared" si="28"/>
        <v>0</v>
      </c>
      <c r="AK20" s="69">
        <v>15</v>
      </c>
      <c r="AL20" s="31">
        <f t="shared" si="10"/>
        <v>0</v>
      </c>
      <c r="AM20" s="31">
        <f t="shared" si="11"/>
        <v>0</v>
      </c>
      <c r="AN20" s="31">
        <f t="shared" si="12"/>
        <v>0</v>
      </c>
      <c r="AO20" s="31">
        <f t="shared" si="13"/>
        <v>0</v>
      </c>
      <c r="AP20" s="31">
        <f t="shared" si="14"/>
        <v>0</v>
      </c>
      <c r="AQ20" s="197">
        <f t="shared" si="17"/>
        <v>0</v>
      </c>
      <c r="AR20" s="197">
        <f t="shared" si="17"/>
        <v>0</v>
      </c>
      <c r="AS20" s="197">
        <f t="shared" si="17"/>
        <v>0</v>
      </c>
      <c r="AT20" s="197">
        <f t="shared" si="17"/>
        <v>0</v>
      </c>
      <c r="AU20" s="31"/>
      <c r="AV20" s="31"/>
      <c r="AW20" s="31"/>
      <c r="AX20" s="31"/>
      <c r="AY20" s="172">
        <f t="shared" si="24"/>
        <v>0</v>
      </c>
    </row>
    <row r="21" spans="2:55">
      <c r="B21" s="251"/>
      <c r="C21" s="255"/>
      <c r="D21" s="253" t="s">
        <v>143</v>
      </c>
      <c r="E21" s="253"/>
      <c r="F21" s="101"/>
      <c r="I21" s="53">
        <v>16</v>
      </c>
      <c r="J21" s="31">
        <f t="shared" si="18"/>
        <v>0</v>
      </c>
      <c r="K21" s="31">
        <f t="shared" si="19"/>
        <v>0</v>
      </c>
      <c r="L21" s="31">
        <f t="shared" si="20"/>
        <v>0</v>
      </c>
      <c r="M21" s="31">
        <f t="shared" si="21"/>
        <v>0</v>
      </c>
      <c r="N21" s="31">
        <f t="shared" si="0"/>
        <v>0</v>
      </c>
      <c r="O21" s="32">
        <f t="shared" si="1"/>
        <v>0</v>
      </c>
      <c r="P21" s="53">
        <v>16</v>
      </c>
      <c r="Q21" s="31">
        <f t="shared" si="15"/>
        <v>0</v>
      </c>
      <c r="R21" s="31">
        <f t="shared" si="22"/>
        <v>0</v>
      </c>
      <c r="S21" s="31">
        <f t="shared" si="23"/>
        <v>0</v>
      </c>
      <c r="T21" s="31">
        <f t="shared" si="2"/>
        <v>0</v>
      </c>
      <c r="U21" s="31">
        <f t="shared" si="16"/>
        <v>0</v>
      </c>
      <c r="V21" s="31">
        <f t="shared" si="3"/>
        <v>0</v>
      </c>
      <c r="W21" s="31">
        <v>0</v>
      </c>
      <c r="X21" s="31">
        <f t="shared" si="4"/>
        <v>0</v>
      </c>
      <c r="Y21" s="36">
        <f t="shared" si="5"/>
        <v>0</v>
      </c>
      <c r="AA21" s="69">
        <v>16</v>
      </c>
      <c r="AB21" s="31">
        <f t="shared" si="6"/>
        <v>0</v>
      </c>
      <c r="AC21" s="212">
        <f t="shared" si="7"/>
        <v>0</v>
      </c>
      <c r="AD21" s="99">
        <f t="shared" si="8"/>
        <v>0</v>
      </c>
      <c r="AE21" s="99">
        <f t="shared" si="9"/>
        <v>0</v>
      </c>
      <c r="AF21" s="197">
        <f t="shared" si="25"/>
        <v>0</v>
      </c>
      <c r="AG21" s="197">
        <f t="shared" si="26"/>
        <v>0</v>
      </c>
      <c r="AH21" s="197">
        <f t="shared" si="27"/>
        <v>0</v>
      </c>
      <c r="AI21" s="202">
        <f t="shared" si="28"/>
        <v>0</v>
      </c>
      <c r="AK21" s="69">
        <v>16</v>
      </c>
      <c r="AL21" s="31">
        <f t="shared" si="10"/>
        <v>0</v>
      </c>
      <c r="AM21" s="31">
        <f t="shared" si="11"/>
        <v>0</v>
      </c>
      <c r="AN21" s="31">
        <f t="shared" si="12"/>
        <v>0</v>
      </c>
      <c r="AO21" s="31">
        <f t="shared" si="13"/>
        <v>0</v>
      </c>
      <c r="AP21" s="31">
        <f t="shared" si="14"/>
        <v>0</v>
      </c>
      <c r="AQ21" s="197">
        <f t="shared" si="17"/>
        <v>0</v>
      </c>
      <c r="AR21" s="197">
        <f t="shared" si="17"/>
        <v>0</v>
      </c>
      <c r="AS21" s="197">
        <f t="shared" si="17"/>
        <v>0</v>
      </c>
      <c r="AT21" s="197">
        <f t="shared" si="17"/>
        <v>0</v>
      </c>
      <c r="AU21" s="31"/>
      <c r="AV21" s="31"/>
      <c r="AW21" s="31"/>
      <c r="AX21" s="31"/>
      <c r="AY21" s="172">
        <f t="shared" si="24"/>
        <v>0</v>
      </c>
    </row>
    <row r="22" spans="2:55">
      <c r="E22" s="6"/>
      <c r="I22" s="53">
        <v>17</v>
      </c>
      <c r="J22" s="31">
        <f t="shared" si="18"/>
        <v>0</v>
      </c>
      <c r="K22" s="31">
        <f t="shared" si="19"/>
        <v>0</v>
      </c>
      <c r="L22" s="31">
        <f t="shared" si="20"/>
        <v>0</v>
      </c>
      <c r="M22" s="31">
        <f t="shared" si="21"/>
        <v>0</v>
      </c>
      <c r="N22" s="31">
        <f t="shared" si="0"/>
        <v>0</v>
      </c>
      <c r="O22" s="32">
        <f t="shared" si="1"/>
        <v>0</v>
      </c>
      <c r="P22" s="53">
        <v>17</v>
      </c>
      <c r="Q22" s="31">
        <f t="shared" si="15"/>
        <v>0</v>
      </c>
      <c r="R22" s="31">
        <f t="shared" si="22"/>
        <v>0</v>
      </c>
      <c r="S22" s="31">
        <f t="shared" si="23"/>
        <v>0</v>
      </c>
      <c r="T22" s="31">
        <f t="shared" si="2"/>
        <v>0</v>
      </c>
      <c r="U22" s="31">
        <f t="shared" si="16"/>
        <v>0</v>
      </c>
      <c r="V22" s="31">
        <f t="shared" si="3"/>
        <v>0</v>
      </c>
      <c r="W22" s="31">
        <v>0</v>
      </c>
      <c r="X22" s="31">
        <f t="shared" si="4"/>
        <v>0</v>
      </c>
      <c r="Y22" s="36">
        <f t="shared" si="5"/>
        <v>0</v>
      </c>
      <c r="AA22" s="69">
        <v>17</v>
      </c>
      <c r="AB22" s="31">
        <f t="shared" si="6"/>
        <v>0</v>
      </c>
      <c r="AC22" s="212">
        <f t="shared" si="7"/>
        <v>0</v>
      </c>
      <c r="AD22" s="99">
        <f t="shared" si="8"/>
        <v>0</v>
      </c>
      <c r="AE22" s="99">
        <f t="shared" si="9"/>
        <v>0</v>
      </c>
      <c r="AF22" s="197">
        <f t="shared" si="25"/>
        <v>0</v>
      </c>
      <c r="AG22" s="197">
        <f t="shared" si="26"/>
        <v>0</v>
      </c>
      <c r="AH22" s="197">
        <f t="shared" si="27"/>
        <v>0</v>
      </c>
      <c r="AI22" s="202">
        <f t="shared" si="28"/>
        <v>0</v>
      </c>
      <c r="AK22" s="69">
        <v>17</v>
      </c>
      <c r="AL22" s="31">
        <f t="shared" si="10"/>
        <v>0</v>
      </c>
      <c r="AM22" s="31">
        <f t="shared" si="11"/>
        <v>0</v>
      </c>
      <c r="AN22" s="31">
        <f t="shared" si="12"/>
        <v>0</v>
      </c>
      <c r="AO22" s="31">
        <f t="shared" si="13"/>
        <v>0</v>
      </c>
      <c r="AP22" s="31">
        <f t="shared" si="14"/>
        <v>0</v>
      </c>
      <c r="AQ22" s="197">
        <f t="shared" si="17"/>
        <v>0</v>
      </c>
      <c r="AR22" s="197">
        <f t="shared" si="17"/>
        <v>0</v>
      </c>
      <c r="AS22" s="197">
        <f t="shared" si="17"/>
        <v>0</v>
      </c>
      <c r="AT22" s="197">
        <f t="shared" si="17"/>
        <v>0</v>
      </c>
      <c r="AU22" s="31"/>
      <c r="AV22" s="31"/>
      <c r="AW22" s="31"/>
      <c r="AX22" s="31"/>
      <c r="AY22" s="172">
        <f t="shared" si="24"/>
        <v>0</v>
      </c>
    </row>
    <row r="23" spans="2:55">
      <c r="B23" s="272" t="s">
        <v>142</v>
      </c>
      <c r="C23" s="273"/>
      <c r="D23" s="273"/>
      <c r="E23" s="273"/>
      <c r="F23" s="273"/>
      <c r="G23" s="274"/>
      <c r="I23" s="53">
        <v>18</v>
      </c>
      <c r="J23" s="31">
        <f t="shared" si="18"/>
        <v>0</v>
      </c>
      <c r="K23" s="31">
        <f t="shared" si="19"/>
        <v>0</v>
      </c>
      <c r="L23" s="31">
        <f t="shared" si="20"/>
        <v>0</v>
      </c>
      <c r="M23" s="31">
        <f t="shared" si="21"/>
        <v>0</v>
      </c>
      <c r="N23" s="31">
        <f t="shared" si="0"/>
        <v>0</v>
      </c>
      <c r="O23" s="32">
        <f t="shared" si="1"/>
        <v>0</v>
      </c>
      <c r="P23" s="53">
        <v>18</v>
      </c>
      <c r="Q23" s="31">
        <f t="shared" si="15"/>
        <v>0</v>
      </c>
      <c r="R23" s="31">
        <f t="shared" si="22"/>
        <v>0</v>
      </c>
      <c r="S23" s="31">
        <f t="shared" si="23"/>
        <v>0</v>
      </c>
      <c r="T23" s="31">
        <f t="shared" si="2"/>
        <v>0</v>
      </c>
      <c r="U23" s="31">
        <f t="shared" si="16"/>
        <v>0</v>
      </c>
      <c r="V23" s="31">
        <f t="shared" si="3"/>
        <v>0</v>
      </c>
      <c r="W23" s="31">
        <v>0</v>
      </c>
      <c r="X23" s="31">
        <f t="shared" si="4"/>
        <v>0</v>
      </c>
      <c r="Y23" s="36">
        <f t="shared" si="5"/>
        <v>0</v>
      </c>
      <c r="AA23" s="69">
        <v>18</v>
      </c>
      <c r="AB23" s="31">
        <f t="shared" si="6"/>
        <v>0</v>
      </c>
      <c r="AC23" s="212">
        <f t="shared" si="7"/>
        <v>0</v>
      </c>
      <c r="AD23" s="99">
        <f t="shared" si="8"/>
        <v>0</v>
      </c>
      <c r="AE23" s="99">
        <f t="shared" si="9"/>
        <v>0</v>
      </c>
      <c r="AF23" s="197">
        <f t="shared" si="25"/>
        <v>0</v>
      </c>
      <c r="AG23" s="197">
        <f t="shared" si="26"/>
        <v>0</v>
      </c>
      <c r="AH23" s="197">
        <f t="shared" si="27"/>
        <v>0</v>
      </c>
      <c r="AI23" s="202">
        <f t="shared" si="28"/>
        <v>0</v>
      </c>
      <c r="AK23" s="69">
        <v>18</v>
      </c>
      <c r="AL23" s="31">
        <f t="shared" si="10"/>
        <v>0</v>
      </c>
      <c r="AM23" s="31">
        <f t="shared" si="11"/>
        <v>0</v>
      </c>
      <c r="AN23" s="31">
        <f t="shared" si="12"/>
        <v>0</v>
      </c>
      <c r="AO23" s="31">
        <f t="shared" si="13"/>
        <v>0</v>
      </c>
      <c r="AP23" s="31">
        <f t="shared" si="14"/>
        <v>0</v>
      </c>
      <c r="AQ23" s="197">
        <f t="shared" si="17"/>
        <v>0</v>
      </c>
      <c r="AR23" s="197">
        <f t="shared" si="17"/>
        <v>0</v>
      </c>
      <c r="AS23" s="197">
        <f t="shared" si="17"/>
        <v>0</v>
      </c>
      <c r="AT23" s="197">
        <f t="shared" si="17"/>
        <v>0</v>
      </c>
      <c r="AU23" s="31"/>
      <c r="AV23" s="31"/>
      <c r="AW23" s="31"/>
      <c r="AX23" s="31"/>
      <c r="AY23" s="172">
        <f t="shared" si="24"/>
        <v>0</v>
      </c>
    </row>
    <row r="24" spans="2:55">
      <c r="B24" s="45" t="s">
        <v>114</v>
      </c>
      <c r="C24" s="46" t="s">
        <v>115</v>
      </c>
      <c r="D24" s="46" t="s">
        <v>83</v>
      </c>
      <c r="E24" s="46" t="s">
        <v>117</v>
      </c>
      <c r="F24" s="46" t="s">
        <v>116</v>
      </c>
      <c r="G24" s="47" t="s">
        <v>141</v>
      </c>
      <c r="I24" s="53">
        <v>19</v>
      </c>
      <c r="J24" s="31">
        <f t="shared" si="18"/>
        <v>0</v>
      </c>
      <c r="K24" s="31">
        <f t="shared" si="19"/>
        <v>0</v>
      </c>
      <c r="L24" s="31">
        <f t="shared" si="20"/>
        <v>0</v>
      </c>
      <c r="M24" s="31">
        <f t="shared" si="21"/>
        <v>0</v>
      </c>
      <c r="N24" s="31">
        <f t="shared" si="0"/>
        <v>0</v>
      </c>
      <c r="O24" s="32">
        <f t="shared" si="1"/>
        <v>0</v>
      </c>
      <c r="P24" s="53">
        <v>19</v>
      </c>
      <c r="Q24" s="31">
        <f t="shared" si="15"/>
        <v>0</v>
      </c>
      <c r="R24" s="31">
        <f t="shared" si="22"/>
        <v>0</v>
      </c>
      <c r="S24" s="31">
        <f t="shared" si="23"/>
        <v>0</v>
      </c>
      <c r="T24" s="31">
        <f t="shared" si="2"/>
        <v>0</v>
      </c>
      <c r="U24" s="31">
        <f t="shared" si="16"/>
        <v>0</v>
      </c>
      <c r="V24" s="31">
        <f t="shared" si="3"/>
        <v>0</v>
      </c>
      <c r="W24" s="31">
        <v>0</v>
      </c>
      <c r="X24" s="31">
        <f t="shared" si="4"/>
        <v>0</v>
      </c>
      <c r="Y24" s="36">
        <f t="shared" si="5"/>
        <v>0</v>
      </c>
      <c r="AA24" s="69">
        <v>19</v>
      </c>
      <c r="AB24" s="31">
        <f t="shared" si="6"/>
        <v>0</v>
      </c>
      <c r="AC24" s="212">
        <f t="shared" si="7"/>
        <v>0</v>
      </c>
      <c r="AD24" s="99">
        <f t="shared" si="8"/>
        <v>0</v>
      </c>
      <c r="AE24" s="99">
        <f t="shared" si="9"/>
        <v>0</v>
      </c>
      <c r="AF24" s="197">
        <f t="shared" si="25"/>
        <v>0</v>
      </c>
      <c r="AG24" s="197">
        <f t="shared" si="26"/>
        <v>0</v>
      </c>
      <c r="AH24" s="197">
        <f t="shared" si="27"/>
        <v>0</v>
      </c>
      <c r="AI24" s="202">
        <f t="shared" si="28"/>
        <v>0</v>
      </c>
      <c r="AK24" s="69">
        <v>19</v>
      </c>
      <c r="AL24" s="31">
        <f t="shared" si="10"/>
        <v>0</v>
      </c>
      <c r="AM24" s="31">
        <f t="shared" si="11"/>
        <v>0</v>
      </c>
      <c r="AN24" s="31">
        <f t="shared" si="12"/>
        <v>0</v>
      </c>
      <c r="AO24" s="31">
        <f t="shared" si="13"/>
        <v>0</v>
      </c>
      <c r="AP24" s="31">
        <f t="shared" si="14"/>
        <v>0</v>
      </c>
      <c r="AQ24" s="197">
        <f t="shared" si="17"/>
        <v>0</v>
      </c>
      <c r="AR24" s="197">
        <f t="shared" si="17"/>
        <v>0</v>
      </c>
      <c r="AS24" s="197">
        <f t="shared" si="17"/>
        <v>0</v>
      </c>
      <c r="AT24" s="197">
        <f t="shared" si="17"/>
        <v>0</v>
      </c>
      <c r="AU24" s="31"/>
      <c r="AV24" s="31"/>
      <c r="AW24" s="31"/>
      <c r="AX24" s="31"/>
      <c r="AY24" s="172">
        <f t="shared" si="24"/>
        <v>0</v>
      </c>
      <c r="BA24" s="5"/>
      <c r="BB24" s="5"/>
      <c r="BC24" s="5"/>
    </row>
    <row r="25" spans="2:55">
      <c r="B25" s="43"/>
      <c r="C25" s="217"/>
      <c r="D25" s="140"/>
      <c r="E25" s="145">
        <f t="shared" ref="E25:E33" si="29">$F$20</f>
        <v>1.56</v>
      </c>
      <c r="F25" s="44">
        <f t="shared" ref="F25:F33" si="30">D25*E25</f>
        <v>0</v>
      </c>
      <c r="G25" s="48" t="e">
        <f>F25/(C25-B25)</f>
        <v>#DIV/0!</v>
      </c>
      <c r="I25" s="53">
        <v>20</v>
      </c>
      <c r="J25" s="31">
        <f t="shared" si="18"/>
        <v>0</v>
      </c>
      <c r="K25" s="31">
        <f t="shared" si="19"/>
        <v>0</v>
      </c>
      <c r="L25" s="31">
        <f t="shared" si="20"/>
        <v>0</v>
      </c>
      <c r="M25" s="31">
        <f t="shared" si="21"/>
        <v>0</v>
      </c>
      <c r="N25" s="31">
        <f t="shared" si="0"/>
        <v>0</v>
      </c>
      <c r="O25" s="32">
        <f t="shared" si="1"/>
        <v>0</v>
      </c>
      <c r="P25" s="53">
        <v>20</v>
      </c>
      <c r="Q25" s="31">
        <f t="shared" si="15"/>
        <v>0</v>
      </c>
      <c r="R25" s="31">
        <f t="shared" si="22"/>
        <v>0</v>
      </c>
      <c r="S25" s="31">
        <f t="shared" si="23"/>
        <v>0</v>
      </c>
      <c r="T25" s="31">
        <f t="shared" si="2"/>
        <v>0</v>
      </c>
      <c r="U25" s="31">
        <f t="shared" si="16"/>
        <v>0</v>
      </c>
      <c r="V25" s="31">
        <f t="shared" si="3"/>
        <v>0</v>
      </c>
      <c r="W25" s="31">
        <v>0</v>
      </c>
      <c r="X25" s="31">
        <f t="shared" si="4"/>
        <v>0</v>
      </c>
      <c r="Y25" s="36">
        <f t="shared" si="5"/>
        <v>0</v>
      </c>
      <c r="AA25" s="69">
        <v>20</v>
      </c>
      <c r="AB25" s="31">
        <f t="shared" si="6"/>
        <v>0</v>
      </c>
      <c r="AC25" s="212">
        <f t="shared" si="7"/>
        <v>0</v>
      </c>
      <c r="AD25" s="99">
        <f t="shared" si="8"/>
        <v>0</v>
      </c>
      <c r="AE25" s="99">
        <f t="shared" si="9"/>
        <v>0</v>
      </c>
      <c r="AF25" s="197">
        <f>IF(OR(AA25&lt;=$F$18,AA25&lt;=30),EXP(-LN(2)/$D$104)*AF24+((1-EXP(-LN(2)/$D$104))/(LN(2)/$D$104))*$AB25*AC25*0.475*$F$19*44/12,)</f>
        <v>0</v>
      </c>
      <c r="AG25" s="197">
        <f>IF(OR(AA25&lt;=$F$18,AA25&lt;=30),EXP(-LN(2)/$D$106)*AG24+((1-EXP(-LN(2)/$D$106))/(LN(2)/$D$106))*$AB25*AD25*0.475*$F$19*44/12,)</f>
        <v>0</v>
      </c>
      <c r="AH25" s="197">
        <f>IF(OR(AA25&lt;=$F$18,AA25&lt;=30),EXP(-LN(2)/$D$105)*AH24+((1-EXP(-LN(2)/$D$105))/(LN(2)/$D$105))*$AB25*AE25*0.475*$F$19*44/12,)</f>
        <v>0</v>
      </c>
      <c r="AI25" s="202">
        <f>IF(OR(AA25&lt;=$F$18,AA25&lt;=30),SUM(AF25:AH25),)</f>
        <v>0</v>
      </c>
      <c r="AK25" s="69">
        <v>20</v>
      </c>
      <c r="AL25" s="31">
        <f t="shared" si="10"/>
        <v>0</v>
      </c>
      <c r="AM25" s="31">
        <f t="shared" si="11"/>
        <v>0</v>
      </c>
      <c r="AN25" s="31">
        <f t="shared" si="12"/>
        <v>0</v>
      </c>
      <c r="AO25" s="31">
        <f t="shared" si="13"/>
        <v>0</v>
      </c>
      <c r="AP25" s="31">
        <f t="shared" si="14"/>
        <v>0</v>
      </c>
      <c r="AQ25" s="197">
        <f>IF($AK25&lt;=$F$18,$AL25*AM25,)</f>
        <v>0</v>
      </c>
      <c r="AR25" s="197">
        <f>IF($AK25&lt;=$F$18,$AL25*AN25,)</f>
        <v>0</v>
      </c>
      <c r="AS25" s="197">
        <f>IF($AK25&lt;=$F$18,$AL25*AO25,)</f>
        <v>0</v>
      </c>
      <c r="AT25" s="197">
        <f>IF($AK25&lt;=$F$18,$AL25*AP25,)</f>
        <v>0</v>
      </c>
      <c r="AU25" s="31"/>
      <c r="AV25" s="31"/>
      <c r="AW25" s="31"/>
      <c r="AX25" s="31"/>
      <c r="AY25" s="172">
        <f t="shared" si="24"/>
        <v>0</v>
      </c>
      <c r="BA25" s="5"/>
      <c r="BB25" s="5"/>
      <c r="BC25" s="5"/>
    </row>
    <row r="26" spans="2:55">
      <c r="B26" s="38"/>
      <c r="C26" s="39"/>
      <c r="D26" s="140"/>
      <c r="E26" s="146">
        <f t="shared" si="29"/>
        <v>1.56</v>
      </c>
      <c r="F26" s="40">
        <f t="shared" si="30"/>
        <v>0</v>
      </c>
      <c r="G26" s="147" t="e">
        <f>(F26-F25)/(C26-B26)</f>
        <v>#DIV/0!</v>
      </c>
      <c r="I26" s="53">
        <v>21</v>
      </c>
      <c r="J26" s="31">
        <f t="shared" si="18"/>
        <v>0</v>
      </c>
      <c r="K26" s="31">
        <f t="shared" si="19"/>
        <v>0</v>
      </c>
      <c r="L26" s="31">
        <f t="shared" si="20"/>
        <v>0</v>
      </c>
      <c r="M26" s="31">
        <f t="shared" si="21"/>
        <v>0</v>
      </c>
      <c r="N26" s="31">
        <f t="shared" si="0"/>
        <v>0</v>
      </c>
      <c r="O26" s="32">
        <f t="shared" si="1"/>
        <v>0</v>
      </c>
      <c r="P26" s="53">
        <v>21</v>
      </c>
      <c r="Q26" s="31">
        <f t="shared" si="15"/>
        <v>0</v>
      </c>
      <c r="R26" s="31">
        <f t="shared" si="22"/>
        <v>0</v>
      </c>
      <c r="S26" s="31">
        <f t="shared" si="23"/>
        <v>0</v>
      </c>
      <c r="T26" s="31">
        <f t="shared" si="2"/>
        <v>0</v>
      </c>
      <c r="U26" s="31">
        <f t="shared" si="16"/>
        <v>0</v>
      </c>
      <c r="V26" s="31">
        <f t="shared" si="3"/>
        <v>0</v>
      </c>
      <c r="W26" s="31">
        <v>0</v>
      </c>
      <c r="X26" s="31">
        <f t="shared" si="4"/>
        <v>0</v>
      </c>
      <c r="Y26" s="36">
        <f t="shared" si="5"/>
        <v>0</v>
      </c>
      <c r="AA26" s="69">
        <v>21</v>
      </c>
      <c r="AB26" s="31">
        <f t="shared" si="6"/>
        <v>0</v>
      </c>
      <c r="AC26" s="212">
        <f t="shared" si="7"/>
        <v>0</v>
      </c>
      <c r="AD26" s="99">
        <f t="shared" si="8"/>
        <v>0</v>
      </c>
      <c r="AE26" s="99">
        <f t="shared" si="9"/>
        <v>0</v>
      </c>
      <c r="AF26" s="197">
        <f>IF(OR(AA26&lt;=$F$18,AA26&lt;=30),EXP(-LN(2)/$D$104)*AF25+((1-EXP(-LN(2)/$D$104))/(LN(2)/$D$104))*$AB26*AC26*0.475*$F$19*44/12,)</f>
        <v>0</v>
      </c>
      <c r="AG26" s="197">
        <f>IF(OR(AA26&lt;=$F$18,AA26&lt;=30),EXP(-LN(2)/$D$106)*AG25+((1-EXP(-LN(2)/$D$106))/(LN(2)/$D$106))*$AB26*AD26*0.475*$F$19*44/12,)</f>
        <v>0</v>
      </c>
      <c r="AH26" s="197">
        <f>IF(OR(AA26&lt;=$F$18,AA26&lt;=30),EXP(-LN(2)/$D$105)*AH25+((1-EXP(-LN(2)/$D$105))/(LN(2)/$D$105))*$AB26*AE26*0.475*$F$19*44/12,)</f>
        <v>0</v>
      </c>
      <c r="AI26" s="202">
        <f>IF(OR(AA26&lt;=$F$18,AA26&lt;=30),SUM(AF26:AH26),)</f>
        <v>0</v>
      </c>
      <c r="AK26" s="69">
        <v>21</v>
      </c>
      <c r="AL26" s="31">
        <f t="shared" si="10"/>
        <v>0</v>
      </c>
      <c r="AM26" s="31">
        <f t="shared" si="11"/>
        <v>0</v>
      </c>
      <c r="AN26" s="31">
        <f t="shared" si="12"/>
        <v>0</v>
      </c>
      <c r="AO26" s="31">
        <f t="shared" si="13"/>
        <v>0</v>
      </c>
      <c r="AP26" s="31">
        <f t="shared" si="14"/>
        <v>0</v>
      </c>
      <c r="AQ26" s="197">
        <f t="shared" ref="AQ26:AT35" si="31">IF($AK26&lt;=$F$18,$AL26*AM26,)</f>
        <v>0</v>
      </c>
      <c r="AR26" s="197">
        <f t="shared" si="31"/>
        <v>0</v>
      </c>
      <c r="AS26" s="197">
        <f t="shared" si="31"/>
        <v>0</v>
      </c>
      <c r="AT26" s="197">
        <f t="shared" si="31"/>
        <v>0</v>
      </c>
      <c r="AU26" s="31"/>
      <c r="AV26" s="31"/>
      <c r="AW26" s="31"/>
      <c r="AX26" s="31"/>
      <c r="AY26" s="172">
        <f t="shared" si="24"/>
        <v>0</v>
      </c>
      <c r="BA26" s="5"/>
      <c r="BB26" s="5"/>
      <c r="BC26" s="167"/>
    </row>
    <row r="27" spans="2:55">
      <c r="B27" s="38"/>
      <c r="C27" s="160"/>
      <c r="D27" s="141"/>
      <c r="E27" s="146">
        <f t="shared" si="29"/>
        <v>1.56</v>
      </c>
      <c r="F27" s="40">
        <f t="shared" si="30"/>
        <v>0</v>
      </c>
      <c r="G27" s="49" t="e">
        <f t="shared" ref="G27:G33" si="32">(F27-F26)/(C27-B27)</f>
        <v>#DIV/0!</v>
      </c>
      <c r="I27" s="53">
        <v>22</v>
      </c>
      <c r="J27" s="31">
        <f t="shared" si="18"/>
        <v>0</v>
      </c>
      <c r="K27" s="31">
        <f t="shared" si="19"/>
        <v>0</v>
      </c>
      <c r="L27" s="31">
        <f t="shared" si="20"/>
        <v>0</v>
      </c>
      <c r="M27" s="31">
        <f t="shared" si="21"/>
        <v>0</v>
      </c>
      <c r="N27" s="31">
        <f t="shared" si="0"/>
        <v>0</v>
      </c>
      <c r="O27" s="32">
        <f t="shared" si="1"/>
        <v>0</v>
      </c>
      <c r="P27" s="53">
        <v>22</v>
      </c>
      <c r="Q27" s="31">
        <f t="shared" si="15"/>
        <v>0</v>
      </c>
      <c r="R27" s="31">
        <f t="shared" si="22"/>
        <v>0</v>
      </c>
      <c r="S27" s="31">
        <f t="shared" si="23"/>
        <v>0</v>
      </c>
      <c r="T27" s="31">
        <f t="shared" si="2"/>
        <v>0</v>
      </c>
      <c r="U27" s="31">
        <f t="shared" si="16"/>
        <v>0</v>
      </c>
      <c r="V27" s="31">
        <f t="shared" si="3"/>
        <v>0</v>
      </c>
      <c r="W27" s="31">
        <v>0</v>
      </c>
      <c r="X27" s="31">
        <f t="shared" si="4"/>
        <v>0</v>
      </c>
      <c r="Y27" s="36">
        <f t="shared" si="5"/>
        <v>0</v>
      </c>
      <c r="AA27" s="69">
        <v>22</v>
      </c>
      <c r="AB27" s="31">
        <f t="shared" si="6"/>
        <v>0</v>
      </c>
      <c r="AC27" s="212">
        <f t="shared" si="7"/>
        <v>0</v>
      </c>
      <c r="AD27" s="99">
        <f t="shared" si="8"/>
        <v>0</v>
      </c>
      <c r="AE27" s="99">
        <f t="shared" si="9"/>
        <v>0</v>
      </c>
      <c r="AF27" s="197">
        <f t="shared" ref="AF27:AF90" si="33">IF(OR(AA27&lt;=$F$18,AA27&lt;=30),EXP(-LN(2)/$D$104)*AF26+((1-EXP(-LN(2)/$D$104))/(LN(2)/$D$104))*$AB27*AC27*0.475*$F$19*44/12,)</f>
        <v>0</v>
      </c>
      <c r="AG27" s="197">
        <f t="shared" ref="AG27:AG90" si="34">IF(OR(AA27&lt;=$F$18,AA27&lt;=30),EXP(-LN(2)/$D$106)*AG26+((1-EXP(-LN(2)/$D$106))/(LN(2)/$D$106))*$AB27*AD27*0.475*$F$19*44/12,)</f>
        <v>0</v>
      </c>
      <c r="AH27" s="197">
        <f t="shared" ref="AH27:AH90" si="35">IF(OR(AA27&lt;=$F$18,AA27&lt;=30),EXP(-LN(2)/$D$105)*AH26+((1-EXP(-LN(2)/$D$105))/(LN(2)/$D$105))*$AB27*AE27*0.475*$F$19*44/12,)</f>
        <v>0</v>
      </c>
      <c r="AI27" s="202">
        <f t="shared" ref="AI27:AI90" si="36">IF(OR(AA27&lt;=$F$18,AA27&lt;=30),SUM(AF27:AH27),)</f>
        <v>0</v>
      </c>
      <c r="AK27" s="69">
        <v>22</v>
      </c>
      <c r="AL27" s="31">
        <f t="shared" si="10"/>
        <v>0</v>
      </c>
      <c r="AM27" s="31">
        <f t="shared" si="11"/>
        <v>0</v>
      </c>
      <c r="AN27" s="31">
        <f t="shared" si="12"/>
        <v>0</v>
      </c>
      <c r="AO27" s="31">
        <f t="shared" si="13"/>
        <v>0</v>
      </c>
      <c r="AP27" s="31">
        <f t="shared" si="14"/>
        <v>0</v>
      </c>
      <c r="AQ27" s="197">
        <f t="shared" si="31"/>
        <v>0</v>
      </c>
      <c r="AR27" s="197">
        <f t="shared" si="31"/>
        <v>0</v>
      </c>
      <c r="AS27" s="197">
        <f t="shared" si="31"/>
        <v>0</v>
      </c>
      <c r="AT27" s="197">
        <f t="shared" si="31"/>
        <v>0</v>
      </c>
      <c r="AU27" s="31"/>
      <c r="AV27" s="31"/>
      <c r="AW27" s="31"/>
      <c r="AX27" s="31"/>
      <c r="AY27" s="172">
        <f t="shared" si="24"/>
        <v>0</v>
      </c>
    </row>
    <row r="28" spans="2:55">
      <c r="B28" s="38"/>
      <c r="C28" s="160"/>
      <c r="D28" s="140"/>
      <c r="E28" s="146">
        <f t="shared" si="29"/>
        <v>1.56</v>
      </c>
      <c r="F28" s="40">
        <f t="shared" si="30"/>
        <v>0</v>
      </c>
      <c r="G28" s="49" t="e">
        <f t="shared" si="32"/>
        <v>#DIV/0!</v>
      </c>
      <c r="I28" s="53">
        <v>23</v>
      </c>
      <c r="J28" s="31">
        <f t="shared" si="18"/>
        <v>0</v>
      </c>
      <c r="K28" s="31">
        <f t="shared" si="19"/>
        <v>0</v>
      </c>
      <c r="L28" s="31">
        <f t="shared" si="20"/>
        <v>0</v>
      </c>
      <c r="M28" s="31">
        <f t="shared" si="21"/>
        <v>0</v>
      </c>
      <c r="N28" s="31">
        <f t="shared" si="0"/>
        <v>0</v>
      </c>
      <c r="O28" s="32">
        <f t="shared" si="1"/>
        <v>0</v>
      </c>
      <c r="P28" s="53">
        <v>23</v>
      </c>
      <c r="Q28" s="31">
        <f t="shared" si="15"/>
        <v>0</v>
      </c>
      <c r="R28" s="31">
        <f t="shared" si="22"/>
        <v>0</v>
      </c>
      <c r="S28" s="31">
        <f t="shared" si="23"/>
        <v>0</v>
      </c>
      <c r="T28" s="31">
        <f t="shared" si="2"/>
        <v>0</v>
      </c>
      <c r="U28" s="31">
        <f t="shared" si="16"/>
        <v>0</v>
      </c>
      <c r="V28" s="31">
        <f t="shared" si="3"/>
        <v>0</v>
      </c>
      <c r="W28" s="31">
        <v>0</v>
      </c>
      <c r="X28" s="31">
        <f t="shared" si="4"/>
        <v>0</v>
      </c>
      <c r="Y28" s="36">
        <f t="shared" si="5"/>
        <v>0</v>
      </c>
      <c r="AA28" s="69">
        <v>23</v>
      </c>
      <c r="AB28" s="31">
        <f t="shared" si="6"/>
        <v>0</v>
      </c>
      <c r="AC28" s="212">
        <f t="shared" si="7"/>
        <v>0</v>
      </c>
      <c r="AD28" s="99">
        <f t="shared" si="8"/>
        <v>0</v>
      </c>
      <c r="AE28" s="99">
        <f t="shared" si="9"/>
        <v>0</v>
      </c>
      <c r="AF28" s="197">
        <f t="shared" si="33"/>
        <v>0</v>
      </c>
      <c r="AG28" s="197">
        <f t="shared" si="34"/>
        <v>0</v>
      </c>
      <c r="AH28" s="197">
        <f t="shared" si="35"/>
        <v>0</v>
      </c>
      <c r="AI28" s="202">
        <f t="shared" si="36"/>
        <v>0</v>
      </c>
      <c r="AK28" s="69">
        <v>23</v>
      </c>
      <c r="AL28" s="31">
        <f t="shared" si="10"/>
        <v>0</v>
      </c>
      <c r="AM28" s="31">
        <f t="shared" si="11"/>
        <v>0</v>
      </c>
      <c r="AN28" s="31">
        <f t="shared" si="12"/>
        <v>0</v>
      </c>
      <c r="AO28" s="31">
        <f t="shared" si="13"/>
        <v>0</v>
      </c>
      <c r="AP28" s="31">
        <f t="shared" si="14"/>
        <v>0</v>
      </c>
      <c r="AQ28" s="197">
        <f t="shared" si="31"/>
        <v>0</v>
      </c>
      <c r="AR28" s="197">
        <f t="shared" si="31"/>
        <v>0</v>
      </c>
      <c r="AS28" s="197">
        <f t="shared" si="31"/>
        <v>0</v>
      </c>
      <c r="AT28" s="197">
        <f t="shared" si="31"/>
        <v>0</v>
      </c>
      <c r="AU28" s="31"/>
      <c r="AV28" s="31"/>
      <c r="AW28" s="31"/>
      <c r="AX28" s="31"/>
      <c r="AY28" s="172">
        <f t="shared" si="24"/>
        <v>0</v>
      </c>
    </row>
    <row r="29" spans="2:55">
      <c r="B29" s="38"/>
      <c r="C29" s="160"/>
      <c r="D29" s="141"/>
      <c r="E29" s="146">
        <f t="shared" si="29"/>
        <v>1.56</v>
      </c>
      <c r="F29" s="40">
        <f t="shared" si="30"/>
        <v>0</v>
      </c>
      <c r="G29" s="49" t="e">
        <f t="shared" si="32"/>
        <v>#DIV/0!</v>
      </c>
      <c r="I29" s="53">
        <v>24</v>
      </c>
      <c r="J29" s="31">
        <f t="shared" si="18"/>
        <v>0</v>
      </c>
      <c r="K29" s="31">
        <f t="shared" si="19"/>
        <v>0</v>
      </c>
      <c r="L29" s="31">
        <f t="shared" si="20"/>
        <v>0</v>
      </c>
      <c r="M29" s="31">
        <f t="shared" si="21"/>
        <v>0</v>
      </c>
      <c r="N29" s="31">
        <f t="shared" si="0"/>
        <v>0</v>
      </c>
      <c r="O29" s="32">
        <f t="shared" si="1"/>
        <v>0</v>
      </c>
      <c r="P29" s="53">
        <v>24</v>
      </c>
      <c r="Q29" s="31">
        <f t="shared" si="15"/>
        <v>0</v>
      </c>
      <c r="R29" s="31">
        <f t="shared" si="22"/>
        <v>0</v>
      </c>
      <c r="S29" s="31">
        <f t="shared" si="23"/>
        <v>0</v>
      </c>
      <c r="T29" s="31">
        <f t="shared" si="2"/>
        <v>0</v>
      </c>
      <c r="U29" s="31">
        <f t="shared" si="16"/>
        <v>0</v>
      </c>
      <c r="V29" s="31">
        <f t="shared" si="3"/>
        <v>0</v>
      </c>
      <c r="W29" s="31">
        <v>0</v>
      </c>
      <c r="X29" s="31">
        <f t="shared" si="4"/>
        <v>0</v>
      </c>
      <c r="Y29" s="36">
        <f t="shared" si="5"/>
        <v>0</v>
      </c>
      <c r="AA29" s="69">
        <v>24</v>
      </c>
      <c r="AB29" s="31">
        <f t="shared" si="6"/>
        <v>0</v>
      </c>
      <c r="AC29" s="212">
        <f t="shared" si="7"/>
        <v>0</v>
      </c>
      <c r="AD29" s="99">
        <f t="shared" si="8"/>
        <v>0</v>
      </c>
      <c r="AE29" s="99">
        <f t="shared" si="9"/>
        <v>0</v>
      </c>
      <c r="AF29" s="197">
        <f t="shared" si="33"/>
        <v>0</v>
      </c>
      <c r="AG29" s="197">
        <f t="shared" si="34"/>
        <v>0</v>
      </c>
      <c r="AH29" s="197">
        <f t="shared" si="35"/>
        <v>0</v>
      </c>
      <c r="AI29" s="202">
        <f t="shared" si="36"/>
        <v>0</v>
      </c>
      <c r="AK29" s="69">
        <v>24</v>
      </c>
      <c r="AL29" s="31">
        <f t="shared" si="10"/>
        <v>0</v>
      </c>
      <c r="AM29" s="31">
        <f t="shared" si="11"/>
        <v>0</v>
      </c>
      <c r="AN29" s="31">
        <f t="shared" si="12"/>
        <v>0</v>
      </c>
      <c r="AO29" s="31">
        <f t="shared" si="13"/>
        <v>0</v>
      </c>
      <c r="AP29" s="31">
        <f t="shared" si="14"/>
        <v>0</v>
      </c>
      <c r="AQ29" s="197">
        <f t="shared" si="31"/>
        <v>0</v>
      </c>
      <c r="AR29" s="197">
        <f t="shared" si="31"/>
        <v>0</v>
      </c>
      <c r="AS29" s="197">
        <f t="shared" si="31"/>
        <v>0</v>
      </c>
      <c r="AT29" s="197">
        <f t="shared" si="31"/>
        <v>0</v>
      </c>
      <c r="AU29" s="31"/>
      <c r="AV29" s="31"/>
      <c r="AW29" s="31"/>
      <c r="AX29" s="31"/>
      <c r="AY29" s="172">
        <f t="shared" si="24"/>
        <v>0</v>
      </c>
    </row>
    <row r="30" spans="2:55">
      <c r="B30" s="38"/>
      <c r="C30" s="160"/>
      <c r="D30" s="141"/>
      <c r="E30" s="146">
        <f t="shared" si="29"/>
        <v>1.56</v>
      </c>
      <c r="F30" s="40">
        <f t="shared" si="30"/>
        <v>0</v>
      </c>
      <c r="G30" s="49" t="e">
        <f t="shared" si="32"/>
        <v>#DIV/0!</v>
      </c>
      <c r="I30" s="53">
        <v>25</v>
      </c>
      <c r="J30" s="31">
        <f t="shared" si="18"/>
        <v>0</v>
      </c>
      <c r="K30" s="31">
        <f t="shared" si="19"/>
        <v>0</v>
      </c>
      <c r="L30" s="31">
        <f t="shared" si="20"/>
        <v>0</v>
      </c>
      <c r="M30" s="31">
        <f t="shared" si="21"/>
        <v>0</v>
      </c>
      <c r="N30" s="31">
        <f t="shared" si="0"/>
        <v>0</v>
      </c>
      <c r="O30" s="32">
        <f t="shared" si="1"/>
        <v>0</v>
      </c>
      <c r="P30" s="53">
        <v>25</v>
      </c>
      <c r="Q30" s="31">
        <f t="shared" si="15"/>
        <v>0</v>
      </c>
      <c r="R30" s="31">
        <f t="shared" si="22"/>
        <v>0</v>
      </c>
      <c r="S30" s="31">
        <f t="shared" si="23"/>
        <v>0</v>
      </c>
      <c r="T30" s="31">
        <f t="shared" si="2"/>
        <v>0</v>
      </c>
      <c r="U30" s="31">
        <f t="shared" si="16"/>
        <v>0</v>
      </c>
      <c r="V30" s="31">
        <f t="shared" si="3"/>
        <v>0</v>
      </c>
      <c r="W30" s="31">
        <v>0</v>
      </c>
      <c r="X30" s="31">
        <f t="shared" si="4"/>
        <v>0</v>
      </c>
      <c r="Y30" s="36">
        <f t="shared" si="5"/>
        <v>0</v>
      </c>
      <c r="AA30" s="69">
        <v>25</v>
      </c>
      <c r="AB30" s="31">
        <f t="shared" si="6"/>
        <v>0</v>
      </c>
      <c r="AC30" s="212">
        <f>IF(AA30&lt;=$F$18,IFERROR(VLOOKUP($AA30,$B$82:$G$94,3,FALSE),0),)*50%</f>
        <v>0</v>
      </c>
      <c r="AD30" s="99">
        <f t="shared" si="8"/>
        <v>0</v>
      </c>
      <c r="AE30" s="99">
        <f t="shared" si="9"/>
        <v>0</v>
      </c>
      <c r="AF30" s="197">
        <f t="shared" si="33"/>
        <v>0</v>
      </c>
      <c r="AG30" s="197">
        <f t="shared" si="34"/>
        <v>0</v>
      </c>
      <c r="AH30" s="197">
        <f t="shared" si="35"/>
        <v>0</v>
      </c>
      <c r="AI30" s="202">
        <f t="shared" si="36"/>
        <v>0</v>
      </c>
      <c r="AK30" s="69">
        <v>25</v>
      </c>
      <c r="AL30" s="31">
        <f t="shared" si="10"/>
        <v>0</v>
      </c>
      <c r="AM30" s="31">
        <f t="shared" si="11"/>
        <v>0</v>
      </c>
      <c r="AN30" s="31">
        <f t="shared" si="12"/>
        <v>0</v>
      </c>
      <c r="AO30" s="31">
        <f t="shared" si="13"/>
        <v>0</v>
      </c>
      <c r="AP30" s="31">
        <f t="shared" si="14"/>
        <v>0</v>
      </c>
      <c r="AQ30" s="197">
        <f t="shared" si="31"/>
        <v>0</v>
      </c>
      <c r="AR30" s="197">
        <f t="shared" si="31"/>
        <v>0</v>
      </c>
      <c r="AS30" s="197">
        <f t="shared" si="31"/>
        <v>0</v>
      </c>
      <c r="AT30" s="197">
        <f t="shared" si="31"/>
        <v>0</v>
      </c>
      <c r="AU30" s="31"/>
      <c r="AV30" s="31"/>
      <c r="AW30" s="31"/>
      <c r="AX30" s="31"/>
      <c r="AY30" s="172">
        <f t="shared" si="24"/>
        <v>0</v>
      </c>
    </row>
    <row r="31" spans="2:55">
      <c r="B31" s="38"/>
      <c r="C31" s="160"/>
      <c r="D31" s="141"/>
      <c r="E31" s="146">
        <f t="shared" si="29"/>
        <v>1.56</v>
      </c>
      <c r="F31" s="40">
        <f t="shared" si="30"/>
        <v>0</v>
      </c>
      <c r="G31" s="49" t="e">
        <f t="shared" si="32"/>
        <v>#DIV/0!</v>
      </c>
      <c r="I31" s="53">
        <v>26</v>
      </c>
      <c r="J31" s="31">
        <f t="shared" si="18"/>
        <v>0</v>
      </c>
      <c r="K31" s="31">
        <f t="shared" si="19"/>
        <v>0</v>
      </c>
      <c r="L31" s="31">
        <f t="shared" si="20"/>
        <v>0</v>
      </c>
      <c r="M31" s="31">
        <f t="shared" si="21"/>
        <v>0</v>
      </c>
      <c r="N31" s="31">
        <f t="shared" si="0"/>
        <v>0</v>
      </c>
      <c r="O31" s="32">
        <f t="shared" si="1"/>
        <v>0</v>
      </c>
      <c r="P31" s="53">
        <v>26</v>
      </c>
      <c r="Q31" s="31">
        <f t="shared" si="15"/>
        <v>0</v>
      </c>
      <c r="R31" s="31">
        <f t="shared" si="22"/>
        <v>0</v>
      </c>
      <c r="S31" s="31">
        <f t="shared" si="23"/>
        <v>0</v>
      </c>
      <c r="T31" s="31">
        <f t="shared" si="2"/>
        <v>0</v>
      </c>
      <c r="U31" s="31">
        <f t="shared" si="16"/>
        <v>0</v>
      </c>
      <c r="V31" s="31">
        <f t="shared" si="3"/>
        <v>0</v>
      </c>
      <c r="W31" s="31">
        <v>0</v>
      </c>
      <c r="X31" s="31">
        <f t="shared" si="4"/>
        <v>0</v>
      </c>
      <c r="Y31" s="36">
        <f t="shared" si="5"/>
        <v>0</v>
      </c>
      <c r="AA31" s="69">
        <v>26</v>
      </c>
      <c r="AB31" s="31">
        <f t="shared" si="6"/>
        <v>0</v>
      </c>
      <c r="AC31" s="212">
        <f t="shared" ref="AC31:AC94" si="37">IF(AA31&lt;=$F$18,IFERROR(VLOOKUP($AA31,$B$82:$G$94,3,FALSE),0),)*50%</f>
        <v>0</v>
      </c>
      <c r="AD31" s="99">
        <f t="shared" si="8"/>
        <v>0</v>
      </c>
      <c r="AE31" s="99">
        <f t="shared" si="9"/>
        <v>0</v>
      </c>
      <c r="AF31" s="197">
        <f t="shared" si="33"/>
        <v>0</v>
      </c>
      <c r="AG31" s="197">
        <f t="shared" si="34"/>
        <v>0</v>
      </c>
      <c r="AH31" s="197">
        <f t="shared" si="35"/>
        <v>0</v>
      </c>
      <c r="AI31" s="202">
        <f t="shared" si="36"/>
        <v>0</v>
      </c>
      <c r="AK31" s="69">
        <v>26</v>
      </c>
      <c r="AL31" s="31">
        <f t="shared" si="10"/>
        <v>0</v>
      </c>
      <c r="AM31" s="31">
        <f t="shared" si="11"/>
        <v>0</v>
      </c>
      <c r="AN31" s="31">
        <f t="shared" si="12"/>
        <v>0</v>
      </c>
      <c r="AO31" s="31">
        <f t="shared" si="13"/>
        <v>0</v>
      </c>
      <c r="AP31" s="31">
        <f t="shared" si="14"/>
        <v>0</v>
      </c>
      <c r="AQ31" s="197">
        <f t="shared" si="31"/>
        <v>0</v>
      </c>
      <c r="AR31" s="197">
        <f t="shared" si="31"/>
        <v>0</v>
      </c>
      <c r="AS31" s="197">
        <f t="shared" si="31"/>
        <v>0</v>
      </c>
      <c r="AT31" s="197">
        <f t="shared" si="31"/>
        <v>0</v>
      </c>
      <c r="AU31" s="31"/>
      <c r="AV31" s="31"/>
      <c r="AW31" s="31"/>
      <c r="AX31" s="31"/>
      <c r="AY31" s="172">
        <f t="shared" si="24"/>
        <v>0</v>
      </c>
    </row>
    <row r="32" spans="2:55">
      <c r="B32" s="38"/>
      <c r="C32" s="160"/>
      <c r="D32" s="141"/>
      <c r="E32" s="146">
        <f t="shared" si="29"/>
        <v>1.56</v>
      </c>
      <c r="F32" s="40">
        <f t="shared" si="30"/>
        <v>0</v>
      </c>
      <c r="G32" s="49" t="e">
        <f t="shared" si="32"/>
        <v>#DIV/0!</v>
      </c>
      <c r="I32" s="53">
        <v>27</v>
      </c>
      <c r="J32" s="31">
        <f t="shared" si="18"/>
        <v>0</v>
      </c>
      <c r="K32" s="31">
        <f t="shared" si="19"/>
        <v>0</v>
      </c>
      <c r="L32" s="31">
        <f t="shared" si="20"/>
        <v>0</v>
      </c>
      <c r="M32" s="31">
        <f t="shared" si="21"/>
        <v>0</v>
      </c>
      <c r="N32" s="31">
        <f t="shared" si="0"/>
        <v>0</v>
      </c>
      <c r="O32" s="32">
        <f t="shared" si="1"/>
        <v>0</v>
      </c>
      <c r="P32" s="53">
        <v>27</v>
      </c>
      <c r="Q32" s="31">
        <f t="shared" si="15"/>
        <v>0</v>
      </c>
      <c r="R32" s="31">
        <f t="shared" si="22"/>
        <v>0</v>
      </c>
      <c r="S32" s="31">
        <f t="shared" si="23"/>
        <v>0</v>
      </c>
      <c r="T32" s="31">
        <f t="shared" si="2"/>
        <v>0</v>
      </c>
      <c r="U32" s="31">
        <f t="shared" si="16"/>
        <v>0</v>
      </c>
      <c r="V32" s="31">
        <f t="shared" si="3"/>
        <v>0</v>
      </c>
      <c r="W32" s="31">
        <v>0</v>
      </c>
      <c r="X32" s="31">
        <f t="shared" si="4"/>
        <v>0</v>
      </c>
      <c r="Y32" s="36">
        <f t="shared" si="5"/>
        <v>0</v>
      </c>
      <c r="AA32" s="69">
        <v>27</v>
      </c>
      <c r="AB32" s="31">
        <f t="shared" si="6"/>
        <v>0</v>
      </c>
      <c r="AC32" s="212">
        <f t="shared" si="37"/>
        <v>0</v>
      </c>
      <c r="AD32" s="99">
        <f t="shared" si="8"/>
        <v>0</v>
      </c>
      <c r="AE32" s="99">
        <f t="shared" si="9"/>
        <v>0</v>
      </c>
      <c r="AF32" s="197">
        <f t="shared" si="33"/>
        <v>0</v>
      </c>
      <c r="AG32" s="197">
        <f t="shared" si="34"/>
        <v>0</v>
      </c>
      <c r="AH32" s="197">
        <f t="shared" si="35"/>
        <v>0</v>
      </c>
      <c r="AI32" s="202">
        <f t="shared" si="36"/>
        <v>0</v>
      </c>
      <c r="AK32" s="69">
        <v>27</v>
      </c>
      <c r="AL32" s="31">
        <f t="shared" si="10"/>
        <v>0</v>
      </c>
      <c r="AM32" s="31">
        <f t="shared" si="11"/>
        <v>0</v>
      </c>
      <c r="AN32" s="31">
        <f t="shared" si="12"/>
        <v>0</v>
      </c>
      <c r="AO32" s="31">
        <f t="shared" si="13"/>
        <v>0</v>
      </c>
      <c r="AP32" s="31">
        <f t="shared" si="14"/>
        <v>0</v>
      </c>
      <c r="AQ32" s="197">
        <f t="shared" si="31"/>
        <v>0</v>
      </c>
      <c r="AR32" s="197">
        <f t="shared" si="31"/>
        <v>0</v>
      </c>
      <c r="AS32" s="197">
        <f t="shared" si="31"/>
        <v>0</v>
      </c>
      <c r="AT32" s="197">
        <f t="shared" si="31"/>
        <v>0</v>
      </c>
      <c r="AU32" s="31"/>
      <c r="AV32" s="31"/>
      <c r="AW32" s="31"/>
      <c r="AX32" s="31"/>
      <c r="AY32" s="172">
        <f t="shared" si="24"/>
        <v>0</v>
      </c>
    </row>
    <row r="33" spans="2:51">
      <c r="B33" s="38"/>
      <c r="C33" s="160"/>
      <c r="D33" s="141"/>
      <c r="E33" s="146">
        <f t="shared" si="29"/>
        <v>1.56</v>
      </c>
      <c r="F33" s="40">
        <f t="shared" si="30"/>
        <v>0</v>
      </c>
      <c r="G33" s="49" t="e">
        <f t="shared" si="32"/>
        <v>#DIV/0!</v>
      </c>
      <c r="I33" s="53">
        <v>28</v>
      </c>
      <c r="J33" s="31">
        <f t="shared" si="18"/>
        <v>0</v>
      </c>
      <c r="K33" s="31">
        <f t="shared" si="19"/>
        <v>0</v>
      </c>
      <c r="L33" s="31">
        <f t="shared" si="20"/>
        <v>0</v>
      </c>
      <c r="M33" s="31">
        <f t="shared" si="21"/>
        <v>0</v>
      </c>
      <c r="N33" s="31">
        <f t="shared" si="0"/>
        <v>0</v>
      </c>
      <c r="O33" s="32">
        <f t="shared" si="1"/>
        <v>0</v>
      </c>
      <c r="P33" s="53">
        <v>28</v>
      </c>
      <c r="Q33" s="31">
        <f t="shared" si="15"/>
        <v>0</v>
      </c>
      <c r="R33" s="31">
        <f t="shared" si="22"/>
        <v>0</v>
      </c>
      <c r="S33" s="31">
        <f t="shared" si="23"/>
        <v>0</v>
      </c>
      <c r="T33" s="31">
        <f t="shared" si="2"/>
        <v>0</v>
      </c>
      <c r="U33" s="31">
        <f t="shared" si="16"/>
        <v>0</v>
      </c>
      <c r="V33" s="31">
        <f t="shared" si="3"/>
        <v>0</v>
      </c>
      <c r="W33" s="31">
        <v>0</v>
      </c>
      <c r="X33" s="31">
        <f t="shared" si="4"/>
        <v>0</v>
      </c>
      <c r="Y33" s="36">
        <f t="shared" si="5"/>
        <v>0</v>
      </c>
      <c r="AA33" s="69">
        <v>28</v>
      </c>
      <c r="AB33" s="31">
        <f t="shared" si="6"/>
        <v>0</v>
      </c>
      <c r="AC33" s="212">
        <f t="shared" si="37"/>
        <v>0</v>
      </c>
      <c r="AD33" s="99">
        <f t="shared" si="8"/>
        <v>0</v>
      </c>
      <c r="AE33" s="99">
        <f t="shared" si="9"/>
        <v>0</v>
      </c>
      <c r="AF33" s="197">
        <f t="shared" si="33"/>
        <v>0</v>
      </c>
      <c r="AG33" s="197">
        <f t="shared" si="34"/>
        <v>0</v>
      </c>
      <c r="AH33" s="197">
        <f t="shared" si="35"/>
        <v>0</v>
      </c>
      <c r="AI33" s="202">
        <f t="shared" si="36"/>
        <v>0</v>
      </c>
      <c r="AK33" s="69">
        <v>28</v>
      </c>
      <c r="AL33" s="31">
        <f t="shared" si="10"/>
        <v>0</v>
      </c>
      <c r="AM33" s="31">
        <f t="shared" si="11"/>
        <v>0</v>
      </c>
      <c r="AN33" s="31">
        <f t="shared" si="12"/>
        <v>0</v>
      </c>
      <c r="AO33" s="31">
        <f t="shared" si="13"/>
        <v>0</v>
      </c>
      <c r="AP33" s="31">
        <f t="shared" si="14"/>
        <v>0</v>
      </c>
      <c r="AQ33" s="197">
        <f t="shared" si="31"/>
        <v>0</v>
      </c>
      <c r="AR33" s="197">
        <f t="shared" si="31"/>
        <v>0</v>
      </c>
      <c r="AS33" s="197">
        <f t="shared" si="31"/>
        <v>0</v>
      </c>
      <c r="AT33" s="197">
        <f t="shared" si="31"/>
        <v>0</v>
      </c>
      <c r="AU33" s="31"/>
      <c r="AV33" s="31"/>
      <c r="AW33" s="31"/>
      <c r="AX33" s="31"/>
      <c r="AY33" s="172">
        <f t="shared" si="24"/>
        <v>0</v>
      </c>
    </row>
    <row r="34" spans="2:51" ht="16" thickBot="1">
      <c r="B34" s="38"/>
      <c r="C34" s="160"/>
      <c r="D34" s="141"/>
      <c r="E34" s="146"/>
      <c r="F34" s="40"/>
      <c r="G34" s="49"/>
      <c r="I34" s="53">
        <v>29</v>
      </c>
      <c r="J34" s="31">
        <f t="shared" si="18"/>
        <v>0</v>
      </c>
      <c r="K34" s="31">
        <f t="shared" si="19"/>
        <v>0</v>
      </c>
      <c r="L34" s="31">
        <f t="shared" si="20"/>
        <v>0</v>
      </c>
      <c r="M34" s="31">
        <f t="shared" si="21"/>
        <v>0</v>
      </c>
      <c r="N34" s="31">
        <f t="shared" si="0"/>
        <v>0</v>
      </c>
      <c r="O34" s="32">
        <f t="shared" si="1"/>
        <v>0</v>
      </c>
      <c r="P34" s="53">
        <v>29</v>
      </c>
      <c r="Q34" s="33">
        <f t="shared" si="15"/>
        <v>0</v>
      </c>
      <c r="R34" s="31">
        <f t="shared" si="22"/>
        <v>0</v>
      </c>
      <c r="S34" s="31">
        <f t="shared" si="23"/>
        <v>0</v>
      </c>
      <c r="T34" s="31">
        <f t="shared" si="2"/>
        <v>0</v>
      </c>
      <c r="U34" s="31">
        <f t="shared" si="16"/>
        <v>0</v>
      </c>
      <c r="V34" s="31">
        <f t="shared" si="3"/>
        <v>0</v>
      </c>
      <c r="W34" s="31">
        <v>0</v>
      </c>
      <c r="X34" s="31">
        <f t="shared" si="4"/>
        <v>0</v>
      </c>
      <c r="Y34" s="36">
        <f t="shared" si="5"/>
        <v>0</v>
      </c>
      <c r="AA34" s="69">
        <v>29</v>
      </c>
      <c r="AB34" s="148">
        <f t="shared" si="6"/>
        <v>0</v>
      </c>
      <c r="AC34" s="212">
        <f t="shared" si="37"/>
        <v>0</v>
      </c>
      <c r="AD34" s="100">
        <f t="shared" si="8"/>
        <v>0</v>
      </c>
      <c r="AE34" s="100">
        <f t="shared" si="9"/>
        <v>0</v>
      </c>
      <c r="AF34" s="199">
        <f t="shared" si="33"/>
        <v>0</v>
      </c>
      <c r="AG34" s="199">
        <f t="shared" si="34"/>
        <v>0</v>
      </c>
      <c r="AH34" s="197">
        <f t="shared" si="35"/>
        <v>0</v>
      </c>
      <c r="AI34" s="202">
        <f t="shared" si="36"/>
        <v>0</v>
      </c>
      <c r="AK34" s="69">
        <v>29</v>
      </c>
      <c r="AL34" s="148">
        <f t="shared" si="10"/>
        <v>0</v>
      </c>
      <c r="AM34" s="33">
        <f t="shared" si="11"/>
        <v>0</v>
      </c>
      <c r="AN34" s="33">
        <f t="shared" si="12"/>
        <v>0</v>
      </c>
      <c r="AO34" s="33">
        <f t="shared" si="13"/>
        <v>0</v>
      </c>
      <c r="AP34" s="33">
        <f t="shared" si="14"/>
        <v>0</v>
      </c>
      <c r="AQ34" s="197">
        <f t="shared" si="31"/>
        <v>0</v>
      </c>
      <c r="AR34" s="197">
        <f t="shared" si="31"/>
        <v>0</v>
      </c>
      <c r="AS34" s="197">
        <f t="shared" si="31"/>
        <v>0</v>
      </c>
      <c r="AT34" s="197">
        <f t="shared" si="31"/>
        <v>0</v>
      </c>
      <c r="AU34" s="31"/>
      <c r="AV34" s="31"/>
      <c r="AW34" s="31"/>
      <c r="AX34" s="31"/>
      <c r="AY34" s="172">
        <f t="shared" si="24"/>
        <v>0</v>
      </c>
    </row>
    <row r="35" spans="2:51" ht="16" thickBot="1">
      <c r="B35" s="38"/>
      <c r="C35" s="160"/>
      <c r="D35" s="141"/>
      <c r="E35" s="146"/>
      <c r="F35" s="40"/>
      <c r="G35" s="49"/>
      <c r="I35" s="85">
        <v>30</v>
      </c>
      <c r="J35" s="168">
        <f>IF($I35&lt;=$F$10,IF(AND(D8=B100,F12=C194),($F$11*$F$13+J34*50%),$F$11*$F$13+J34),)</f>
        <v>0</v>
      </c>
      <c r="K35" s="51">
        <f t="shared" si="19"/>
        <v>0</v>
      </c>
      <c r="L35" s="51">
        <f t="shared" si="20"/>
        <v>0</v>
      </c>
      <c r="M35" s="51">
        <f t="shared" si="21"/>
        <v>0</v>
      </c>
      <c r="N35" s="52">
        <f t="shared" si="0"/>
        <v>0</v>
      </c>
      <c r="O35" s="67">
        <f t="shared" si="1"/>
        <v>0</v>
      </c>
      <c r="P35" s="85">
        <v>30</v>
      </c>
      <c r="Q35" s="51">
        <f t="shared" si="15"/>
        <v>0</v>
      </c>
      <c r="R35" s="52">
        <f t="shared" si="22"/>
        <v>0</v>
      </c>
      <c r="S35" s="51">
        <f t="shared" si="23"/>
        <v>0</v>
      </c>
      <c r="T35" s="52">
        <f t="shared" si="2"/>
        <v>0</v>
      </c>
      <c r="U35" s="52">
        <f t="shared" si="16"/>
        <v>0</v>
      </c>
      <c r="V35" s="51">
        <f t="shared" si="3"/>
        <v>0</v>
      </c>
      <c r="W35" s="52">
        <v>0</v>
      </c>
      <c r="X35" s="67">
        <f t="shared" si="4"/>
        <v>0</v>
      </c>
      <c r="Y35" s="63">
        <f t="shared" si="5"/>
        <v>0</v>
      </c>
      <c r="AA35" s="71">
        <v>30</v>
      </c>
      <c r="AB35" s="148">
        <f t="shared" si="6"/>
        <v>0</v>
      </c>
      <c r="AC35" s="212">
        <f t="shared" si="37"/>
        <v>0</v>
      </c>
      <c r="AD35" s="100">
        <f t="shared" si="8"/>
        <v>0</v>
      </c>
      <c r="AE35" s="100">
        <f t="shared" si="9"/>
        <v>0</v>
      </c>
      <c r="AF35" s="203">
        <f t="shared" si="33"/>
        <v>0</v>
      </c>
      <c r="AG35" s="198">
        <f t="shared" si="34"/>
        <v>0</v>
      </c>
      <c r="AH35" s="204">
        <f t="shared" si="35"/>
        <v>0</v>
      </c>
      <c r="AI35" s="205">
        <f t="shared" si="36"/>
        <v>0</v>
      </c>
      <c r="AK35" s="71">
        <v>30</v>
      </c>
      <c r="AL35" s="148">
        <f t="shared" si="10"/>
        <v>0</v>
      </c>
      <c r="AM35" s="33">
        <f t="shared" si="11"/>
        <v>0</v>
      </c>
      <c r="AN35" s="33">
        <f t="shared" si="12"/>
        <v>0</v>
      </c>
      <c r="AO35" s="33">
        <f t="shared" si="13"/>
        <v>0</v>
      </c>
      <c r="AP35" s="33">
        <f t="shared" si="14"/>
        <v>0</v>
      </c>
      <c r="AQ35" s="198">
        <f t="shared" si="31"/>
        <v>0</v>
      </c>
      <c r="AR35" s="198">
        <f t="shared" si="31"/>
        <v>0</v>
      </c>
      <c r="AS35" s="198">
        <f t="shared" si="31"/>
        <v>0</v>
      </c>
      <c r="AT35" s="198">
        <f t="shared" si="31"/>
        <v>0</v>
      </c>
      <c r="AU35" s="51"/>
      <c r="AV35" s="51"/>
      <c r="AW35" s="51"/>
      <c r="AX35" s="51"/>
      <c r="AY35" s="174">
        <f t="shared" si="24"/>
        <v>0</v>
      </c>
    </row>
    <row r="36" spans="2:51">
      <c r="B36" s="38"/>
      <c r="C36" s="160"/>
      <c r="D36" s="141"/>
      <c r="E36" s="146"/>
      <c r="F36" s="40"/>
      <c r="G36" s="49"/>
      <c r="I36" s="53">
        <v>31</v>
      </c>
      <c r="J36" s="31">
        <f t="shared" si="18"/>
        <v>0</v>
      </c>
      <c r="K36" s="31">
        <f t="shared" si="19"/>
        <v>0</v>
      </c>
      <c r="L36" s="31">
        <f t="shared" si="20"/>
        <v>0</v>
      </c>
      <c r="M36" s="31">
        <f t="shared" si="21"/>
        <v>0</v>
      </c>
      <c r="N36" s="31">
        <f t="shared" si="0"/>
        <v>0</v>
      </c>
      <c r="O36" s="32">
        <f t="shared" si="1"/>
        <v>0</v>
      </c>
      <c r="P36" s="53">
        <v>31</v>
      </c>
      <c r="Q36" s="31">
        <f t="shared" si="15"/>
        <v>0</v>
      </c>
      <c r="R36" s="31">
        <f t="shared" si="22"/>
        <v>0</v>
      </c>
      <c r="S36" s="31">
        <f t="shared" si="23"/>
        <v>0</v>
      </c>
      <c r="T36" s="31">
        <f t="shared" si="2"/>
        <v>0</v>
      </c>
      <c r="U36" s="31">
        <f t="shared" si="16"/>
        <v>0</v>
      </c>
      <c r="V36" s="31">
        <f t="shared" si="3"/>
        <v>0</v>
      </c>
      <c r="W36" s="31">
        <v>0</v>
      </c>
      <c r="X36" s="31">
        <f t="shared" si="4"/>
        <v>0</v>
      </c>
      <c r="Y36" s="36">
        <f t="shared" si="5"/>
        <v>0</v>
      </c>
      <c r="AA36" s="69">
        <v>31</v>
      </c>
      <c r="AB36" s="31">
        <f t="shared" si="6"/>
        <v>0</v>
      </c>
      <c r="AC36" s="212">
        <f t="shared" si="37"/>
        <v>0</v>
      </c>
      <c r="AD36" s="99">
        <f t="shared" si="8"/>
        <v>0</v>
      </c>
      <c r="AE36" s="99">
        <f t="shared" si="9"/>
        <v>0</v>
      </c>
      <c r="AF36" s="197">
        <f t="shared" si="33"/>
        <v>0</v>
      </c>
      <c r="AG36" s="197">
        <f t="shared" si="34"/>
        <v>0</v>
      </c>
      <c r="AH36" s="197">
        <f t="shared" si="35"/>
        <v>0</v>
      </c>
      <c r="AI36" s="202">
        <f t="shared" si="36"/>
        <v>0</v>
      </c>
      <c r="AK36" s="69">
        <v>31</v>
      </c>
      <c r="AL36" s="31"/>
      <c r="AM36" s="31"/>
      <c r="AN36" s="31"/>
      <c r="AO36" s="31"/>
      <c r="AP36" s="31"/>
      <c r="AQ36" s="197"/>
      <c r="AR36" s="197"/>
      <c r="AS36" s="197"/>
      <c r="AT36" s="197"/>
      <c r="AU36" s="31"/>
      <c r="AV36" s="31"/>
      <c r="AW36" s="31"/>
      <c r="AX36" s="31"/>
      <c r="AY36" s="74"/>
    </row>
    <row r="37" spans="2:51">
      <c r="B37" s="38"/>
      <c r="C37" s="160"/>
      <c r="D37" s="141"/>
      <c r="E37" s="146"/>
      <c r="F37" s="40"/>
      <c r="G37" s="49"/>
      <c r="I37" s="53">
        <v>32</v>
      </c>
      <c r="J37" s="31">
        <f t="shared" si="18"/>
        <v>0</v>
      </c>
      <c r="K37" s="31">
        <f t="shared" si="19"/>
        <v>0</v>
      </c>
      <c r="L37" s="31">
        <f t="shared" si="20"/>
        <v>0</v>
      </c>
      <c r="M37" s="31">
        <f t="shared" si="21"/>
        <v>0</v>
      </c>
      <c r="N37" s="31">
        <f t="shared" si="0"/>
        <v>0</v>
      </c>
      <c r="O37" s="32">
        <f t="shared" si="1"/>
        <v>0</v>
      </c>
      <c r="P37" s="53">
        <v>32</v>
      </c>
      <c r="Q37" s="31">
        <f t="shared" si="15"/>
        <v>0</v>
      </c>
      <c r="R37" s="31">
        <f t="shared" si="22"/>
        <v>0</v>
      </c>
      <c r="S37" s="31">
        <f t="shared" si="23"/>
        <v>0</v>
      </c>
      <c r="T37" s="31">
        <f t="shared" si="2"/>
        <v>0</v>
      </c>
      <c r="U37" s="31">
        <f t="shared" si="16"/>
        <v>0</v>
      </c>
      <c r="V37" s="31">
        <f t="shared" si="3"/>
        <v>0</v>
      </c>
      <c r="W37" s="31">
        <v>0</v>
      </c>
      <c r="X37" s="31">
        <f t="shared" si="4"/>
        <v>0</v>
      </c>
      <c r="Y37" s="36">
        <f t="shared" si="5"/>
        <v>0</v>
      </c>
      <c r="AA37" s="69">
        <v>32</v>
      </c>
      <c r="AB37" s="31">
        <f t="shared" si="6"/>
        <v>0</v>
      </c>
      <c r="AC37" s="212">
        <f t="shared" si="37"/>
        <v>0</v>
      </c>
      <c r="AD37" s="99">
        <f t="shared" si="8"/>
        <v>0</v>
      </c>
      <c r="AE37" s="99">
        <f t="shared" si="9"/>
        <v>0</v>
      </c>
      <c r="AF37" s="197">
        <f t="shared" si="33"/>
        <v>0</v>
      </c>
      <c r="AG37" s="197">
        <f t="shared" si="34"/>
        <v>0</v>
      </c>
      <c r="AH37" s="197">
        <f t="shared" si="35"/>
        <v>0</v>
      </c>
      <c r="AI37" s="202">
        <f t="shared" si="36"/>
        <v>0</v>
      </c>
      <c r="AK37" s="69">
        <v>32</v>
      </c>
      <c r="AL37" s="31"/>
      <c r="AM37" s="31"/>
      <c r="AN37" s="31"/>
      <c r="AO37" s="31"/>
      <c r="AP37" s="31"/>
      <c r="AQ37" s="197"/>
      <c r="AR37" s="197"/>
      <c r="AS37" s="197"/>
      <c r="AT37" s="197"/>
      <c r="AU37" s="31"/>
      <c r="AV37" s="31"/>
      <c r="AW37" s="31"/>
      <c r="AX37" s="31"/>
      <c r="AY37" s="74"/>
    </row>
    <row r="38" spans="2:51">
      <c r="B38" s="38"/>
      <c r="C38" s="160"/>
      <c r="D38" s="141"/>
      <c r="E38" s="146"/>
      <c r="F38" s="40"/>
      <c r="G38" s="49"/>
      <c r="I38" s="53">
        <v>33</v>
      </c>
      <c r="J38" s="31">
        <f t="shared" si="18"/>
        <v>0</v>
      </c>
      <c r="K38" s="31">
        <f t="shared" si="19"/>
        <v>0</v>
      </c>
      <c r="L38" s="31">
        <f t="shared" si="20"/>
        <v>0</v>
      </c>
      <c r="M38" s="31">
        <f t="shared" si="21"/>
        <v>0</v>
      </c>
      <c r="N38" s="31">
        <f t="shared" si="0"/>
        <v>0</v>
      </c>
      <c r="O38" s="32">
        <f t="shared" si="1"/>
        <v>0</v>
      </c>
      <c r="P38" s="53">
        <v>33</v>
      </c>
      <c r="Q38" s="31">
        <f t="shared" ref="Q38:Q69" si="38">IF(P38&lt;=$F$18,LOOKUP(P38-1,$B$25:$B$78,$G$25:$G$78),)</f>
        <v>0</v>
      </c>
      <c r="R38" s="31">
        <f t="shared" si="22"/>
        <v>0</v>
      </c>
      <c r="S38" s="31">
        <f t="shared" si="23"/>
        <v>0</v>
      </c>
      <c r="T38" s="31">
        <f t="shared" si="2"/>
        <v>0</v>
      </c>
      <c r="U38" s="31">
        <f t="shared" si="16"/>
        <v>0</v>
      </c>
      <c r="V38" s="31">
        <f t="shared" si="3"/>
        <v>0</v>
      </c>
      <c r="W38" s="31">
        <v>0</v>
      </c>
      <c r="X38" s="31">
        <f t="shared" si="4"/>
        <v>0</v>
      </c>
      <c r="Y38" s="36">
        <f t="shared" si="5"/>
        <v>0</v>
      </c>
      <c r="AA38" s="69">
        <v>33</v>
      </c>
      <c r="AB38" s="31">
        <f t="shared" si="6"/>
        <v>0</v>
      </c>
      <c r="AC38" s="212">
        <f t="shared" si="37"/>
        <v>0</v>
      </c>
      <c r="AD38" s="99">
        <f t="shared" si="8"/>
        <v>0</v>
      </c>
      <c r="AE38" s="99">
        <f t="shared" si="9"/>
        <v>0</v>
      </c>
      <c r="AF38" s="197">
        <f t="shared" si="33"/>
        <v>0</v>
      </c>
      <c r="AG38" s="197">
        <f t="shared" si="34"/>
        <v>0</v>
      </c>
      <c r="AH38" s="197">
        <f t="shared" si="35"/>
        <v>0</v>
      </c>
      <c r="AI38" s="202">
        <f t="shared" si="36"/>
        <v>0</v>
      </c>
      <c r="AK38" s="69">
        <v>33</v>
      </c>
      <c r="AL38" s="31"/>
      <c r="AM38" s="31"/>
      <c r="AN38" s="31"/>
      <c r="AO38" s="31"/>
      <c r="AP38" s="31"/>
      <c r="AQ38" s="197"/>
      <c r="AR38" s="197"/>
      <c r="AS38" s="197"/>
      <c r="AT38" s="197"/>
      <c r="AU38" s="31"/>
      <c r="AV38" s="31"/>
      <c r="AW38" s="31"/>
      <c r="AX38" s="31"/>
      <c r="AY38" s="74"/>
    </row>
    <row r="39" spans="2:51">
      <c r="B39" s="38"/>
      <c r="C39" s="160"/>
      <c r="D39" s="141"/>
      <c r="E39" s="146"/>
      <c r="F39" s="40"/>
      <c r="G39" s="49"/>
      <c r="I39" s="53">
        <v>34</v>
      </c>
      <c r="J39" s="31">
        <f t="shared" si="18"/>
        <v>0</v>
      </c>
      <c r="K39" s="31">
        <f t="shared" si="19"/>
        <v>0</v>
      </c>
      <c r="L39" s="31">
        <f t="shared" si="20"/>
        <v>0</v>
      </c>
      <c r="M39" s="31">
        <f t="shared" si="21"/>
        <v>0</v>
      </c>
      <c r="N39" s="31">
        <f t="shared" si="0"/>
        <v>0</v>
      </c>
      <c r="O39" s="32">
        <f t="shared" si="1"/>
        <v>0</v>
      </c>
      <c r="P39" s="53">
        <v>34</v>
      </c>
      <c r="Q39" s="31">
        <f t="shared" si="38"/>
        <v>0</v>
      </c>
      <c r="R39" s="31">
        <f t="shared" si="22"/>
        <v>0</v>
      </c>
      <c r="S39" s="31">
        <f t="shared" si="23"/>
        <v>0</v>
      </c>
      <c r="T39" s="31">
        <f t="shared" si="2"/>
        <v>0</v>
      </c>
      <c r="U39" s="31">
        <f t="shared" si="16"/>
        <v>0</v>
      </c>
      <c r="V39" s="31">
        <f t="shared" si="3"/>
        <v>0</v>
      </c>
      <c r="W39" s="31">
        <v>0</v>
      </c>
      <c r="X39" s="31">
        <f t="shared" si="4"/>
        <v>0</v>
      </c>
      <c r="Y39" s="36">
        <f t="shared" si="5"/>
        <v>0</v>
      </c>
      <c r="AA39" s="69">
        <v>34</v>
      </c>
      <c r="AB39" s="31">
        <f t="shared" si="6"/>
        <v>0</v>
      </c>
      <c r="AC39" s="212">
        <f t="shared" si="37"/>
        <v>0</v>
      </c>
      <c r="AD39" s="99">
        <f t="shared" si="8"/>
        <v>0</v>
      </c>
      <c r="AE39" s="99">
        <f t="shared" si="9"/>
        <v>0</v>
      </c>
      <c r="AF39" s="197">
        <f t="shared" si="33"/>
        <v>0</v>
      </c>
      <c r="AG39" s="197">
        <f t="shared" si="34"/>
        <v>0</v>
      </c>
      <c r="AH39" s="197">
        <f t="shared" si="35"/>
        <v>0</v>
      </c>
      <c r="AI39" s="202">
        <f t="shared" si="36"/>
        <v>0</v>
      </c>
      <c r="AK39" s="69">
        <v>34</v>
      </c>
      <c r="AL39" s="31"/>
      <c r="AM39" s="31"/>
      <c r="AN39" s="31"/>
      <c r="AO39" s="31"/>
      <c r="AP39" s="31"/>
      <c r="AQ39" s="197"/>
      <c r="AR39" s="197"/>
      <c r="AS39" s="197"/>
      <c r="AT39" s="197"/>
      <c r="AU39" s="31"/>
      <c r="AV39" s="31"/>
      <c r="AW39" s="31"/>
      <c r="AX39" s="31"/>
      <c r="AY39" s="74"/>
    </row>
    <row r="40" spans="2:51">
      <c r="B40" s="38"/>
      <c r="C40" s="160"/>
      <c r="D40" s="141"/>
      <c r="E40" s="146"/>
      <c r="F40" s="40"/>
      <c r="G40" s="49"/>
      <c r="I40" s="53">
        <v>35</v>
      </c>
      <c r="J40" s="31">
        <f t="shared" si="18"/>
        <v>0</v>
      </c>
      <c r="K40" s="31">
        <f t="shared" si="19"/>
        <v>0</v>
      </c>
      <c r="L40" s="31">
        <f t="shared" si="20"/>
        <v>0</v>
      </c>
      <c r="M40" s="31">
        <f t="shared" si="21"/>
        <v>0</v>
      </c>
      <c r="N40" s="31">
        <f t="shared" si="0"/>
        <v>0</v>
      </c>
      <c r="O40" s="32">
        <f t="shared" si="1"/>
        <v>0</v>
      </c>
      <c r="P40" s="53">
        <v>35</v>
      </c>
      <c r="Q40" s="31">
        <f t="shared" si="38"/>
        <v>0</v>
      </c>
      <c r="R40" s="31">
        <f t="shared" si="22"/>
        <v>0</v>
      </c>
      <c r="S40" s="31">
        <f t="shared" si="23"/>
        <v>0</v>
      </c>
      <c r="T40" s="31">
        <f t="shared" si="2"/>
        <v>0</v>
      </c>
      <c r="U40" s="31">
        <f t="shared" si="16"/>
        <v>0</v>
      </c>
      <c r="V40" s="31">
        <f t="shared" si="3"/>
        <v>0</v>
      </c>
      <c r="W40" s="31">
        <v>0</v>
      </c>
      <c r="X40" s="31">
        <f t="shared" si="4"/>
        <v>0</v>
      </c>
      <c r="Y40" s="36">
        <f t="shared" si="5"/>
        <v>0</v>
      </c>
      <c r="AA40" s="69">
        <v>35</v>
      </c>
      <c r="AB40" s="31">
        <f t="shared" si="6"/>
        <v>0</v>
      </c>
      <c r="AC40" s="212">
        <f t="shared" si="37"/>
        <v>0</v>
      </c>
      <c r="AD40" s="99">
        <f t="shared" si="8"/>
        <v>0</v>
      </c>
      <c r="AE40" s="99">
        <f t="shared" si="9"/>
        <v>0</v>
      </c>
      <c r="AF40" s="197">
        <f t="shared" si="33"/>
        <v>0</v>
      </c>
      <c r="AG40" s="197">
        <f t="shared" si="34"/>
        <v>0</v>
      </c>
      <c r="AH40" s="197">
        <f t="shared" si="35"/>
        <v>0</v>
      </c>
      <c r="AI40" s="202">
        <f t="shared" si="36"/>
        <v>0</v>
      </c>
      <c r="AK40" s="69">
        <v>35</v>
      </c>
      <c r="AL40" s="31"/>
      <c r="AM40" s="31"/>
      <c r="AN40" s="31"/>
      <c r="AO40" s="31"/>
      <c r="AP40" s="31"/>
      <c r="AQ40" s="197"/>
      <c r="AR40" s="197"/>
      <c r="AS40" s="197"/>
      <c r="AT40" s="197"/>
      <c r="AU40" s="31"/>
      <c r="AV40" s="31"/>
      <c r="AW40" s="31"/>
      <c r="AX40" s="31"/>
      <c r="AY40" s="74"/>
    </row>
    <row r="41" spans="2:51">
      <c r="B41" s="38"/>
      <c r="C41" s="160"/>
      <c r="D41" s="141"/>
      <c r="E41" s="146"/>
      <c r="F41" s="40"/>
      <c r="G41" s="49"/>
      <c r="I41" s="53">
        <v>36</v>
      </c>
      <c r="J41" s="31">
        <f t="shared" si="18"/>
        <v>0</v>
      </c>
      <c r="K41" s="31">
        <f t="shared" si="19"/>
        <v>0</v>
      </c>
      <c r="L41" s="31">
        <f t="shared" si="20"/>
        <v>0</v>
      </c>
      <c r="M41" s="31">
        <f t="shared" si="21"/>
        <v>0</v>
      </c>
      <c r="N41" s="31">
        <f t="shared" si="0"/>
        <v>0</v>
      </c>
      <c r="O41" s="32">
        <f t="shared" si="1"/>
        <v>0</v>
      </c>
      <c r="P41" s="53">
        <v>36</v>
      </c>
      <c r="Q41" s="31">
        <f t="shared" si="38"/>
        <v>0</v>
      </c>
      <c r="R41" s="31">
        <f t="shared" si="22"/>
        <v>0</v>
      </c>
      <c r="S41" s="31">
        <f t="shared" si="23"/>
        <v>0</v>
      </c>
      <c r="T41" s="31">
        <f t="shared" si="2"/>
        <v>0</v>
      </c>
      <c r="U41" s="31">
        <f t="shared" si="16"/>
        <v>0</v>
      </c>
      <c r="V41" s="31">
        <f t="shared" si="3"/>
        <v>0</v>
      </c>
      <c r="W41" s="31">
        <v>0</v>
      </c>
      <c r="X41" s="31">
        <f t="shared" si="4"/>
        <v>0</v>
      </c>
      <c r="Y41" s="36">
        <f t="shared" si="5"/>
        <v>0</v>
      </c>
      <c r="AA41" s="69">
        <v>36</v>
      </c>
      <c r="AB41" s="31">
        <f t="shared" si="6"/>
        <v>0</v>
      </c>
      <c r="AC41" s="212">
        <f t="shared" si="37"/>
        <v>0</v>
      </c>
      <c r="AD41" s="99">
        <f t="shared" si="8"/>
        <v>0</v>
      </c>
      <c r="AE41" s="99">
        <f t="shared" si="9"/>
        <v>0</v>
      </c>
      <c r="AF41" s="197">
        <f t="shared" si="33"/>
        <v>0</v>
      </c>
      <c r="AG41" s="197">
        <f t="shared" si="34"/>
        <v>0</v>
      </c>
      <c r="AH41" s="197">
        <f t="shared" si="35"/>
        <v>0</v>
      </c>
      <c r="AI41" s="202">
        <f t="shared" si="36"/>
        <v>0</v>
      </c>
      <c r="AK41" s="69">
        <v>36</v>
      </c>
      <c r="AL41" s="31"/>
      <c r="AM41" s="31"/>
      <c r="AN41" s="31"/>
      <c r="AO41" s="31"/>
      <c r="AP41" s="31"/>
      <c r="AQ41" s="197"/>
      <c r="AR41" s="197"/>
      <c r="AS41" s="197"/>
      <c r="AT41" s="197"/>
      <c r="AU41" s="31"/>
      <c r="AV41" s="31"/>
      <c r="AW41" s="31"/>
      <c r="AX41" s="31"/>
      <c r="AY41" s="74"/>
    </row>
    <row r="42" spans="2:51">
      <c r="B42" s="38"/>
      <c r="C42" s="160"/>
      <c r="D42" s="141"/>
      <c r="E42" s="146"/>
      <c r="F42" s="40"/>
      <c r="G42" s="49"/>
      <c r="I42" s="53">
        <v>37</v>
      </c>
      <c r="J42" s="31">
        <f t="shared" si="18"/>
        <v>0</v>
      </c>
      <c r="K42" s="31">
        <f t="shared" si="19"/>
        <v>0</v>
      </c>
      <c r="L42" s="31">
        <f t="shared" si="20"/>
        <v>0</v>
      </c>
      <c r="M42" s="31">
        <f t="shared" si="21"/>
        <v>0</v>
      </c>
      <c r="N42" s="31">
        <f t="shared" si="0"/>
        <v>0</v>
      </c>
      <c r="O42" s="32">
        <f t="shared" si="1"/>
        <v>0</v>
      </c>
      <c r="P42" s="53">
        <v>37</v>
      </c>
      <c r="Q42" s="31">
        <f t="shared" si="38"/>
        <v>0</v>
      </c>
      <c r="R42" s="31">
        <f t="shared" si="22"/>
        <v>0</v>
      </c>
      <c r="S42" s="31">
        <f t="shared" si="23"/>
        <v>0</v>
      </c>
      <c r="T42" s="31">
        <f t="shared" si="2"/>
        <v>0</v>
      </c>
      <c r="U42" s="31">
        <f t="shared" si="16"/>
        <v>0</v>
      </c>
      <c r="V42" s="31">
        <f t="shared" si="3"/>
        <v>0</v>
      </c>
      <c r="W42" s="31">
        <v>0</v>
      </c>
      <c r="X42" s="31">
        <f t="shared" si="4"/>
        <v>0</v>
      </c>
      <c r="Y42" s="36">
        <f t="shared" si="5"/>
        <v>0</v>
      </c>
      <c r="AA42" s="69">
        <v>37</v>
      </c>
      <c r="AB42" s="31">
        <f t="shared" si="6"/>
        <v>0</v>
      </c>
      <c r="AC42" s="212">
        <f t="shared" si="37"/>
        <v>0</v>
      </c>
      <c r="AD42" s="99">
        <f t="shared" si="8"/>
        <v>0</v>
      </c>
      <c r="AE42" s="99">
        <f t="shared" si="9"/>
        <v>0</v>
      </c>
      <c r="AF42" s="197">
        <f t="shared" si="33"/>
        <v>0</v>
      </c>
      <c r="AG42" s="197">
        <f t="shared" si="34"/>
        <v>0</v>
      </c>
      <c r="AH42" s="197">
        <f t="shared" si="35"/>
        <v>0</v>
      </c>
      <c r="AI42" s="202">
        <f t="shared" si="36"/>
        <v>0</v>
      </c>
      <c r="AK42" s="69">
        <v>37</v>
      </c>
      <c r="AL42" s="31"/>
      <c r="AM42" s="31"/>
      <c r="AN42" s="31"/>
      <c r="AO42" s="31"/>
      <c r="AP42" s="31"/>
      <c r="AQ42" s="197"/>
      <c r="AR42" s="197"/>
      <c r="AS42" s="197"/>
      <c r="AT42" s="197"/>
      <c r="AU42" s="31"/>
      <c r="AV42" s="31"/>
      <c r="AW42" s="31"/>
      <c r="AX42" s="31"/>
      <c r="AY42" s="74"/>
    </row>
    <row r="43" spans="2:51">
      <c r="B43" s="38"/>
      <c r="C43" s="160"/>
      <c r="D43" s="141"/>
      <c r="E43" s="146"/>
      <c r="F43" s="40"/>
      <c r="G43" s="49"/>
      <c r="I43" s="53">
        <v>38</v>
      </c>
      <c r="J43" s="31">
        <f t="shared" si="18"/>
        <v>0</v>
      </c>
      <c r="K43" s="31">
        <f t="shared" si="19"/>
        <v>0</v>
      </c>
      <c r="L43" s="31">
        <f t="shared" si="20"/>
        <v>0</v>
      </c>
      <c r="M43" s="31">
        <f t="shared" si="21"/>
        <v>0</v>
      </c>
      <c r="N43" s="31">
        <f t="shared" si="0"/>
        <v>0</v>
      </c>
      <c r="O43" s="32">
        <f t="shared" si="1"/>
        <v>0</v>
      </c>
      <c r="P43" s="53">
        <v>38</v>
      </c>
      <c r="Q43" s="31">
        <f t="shared" si="38"/>
        <v>0</v>
      </c>
      <c r="R43" s="31">
        <f t="shared" si="22"/>
        <v>0</v>
      </c>
      <c r="S43" s="31">
        <f t="shared" si="23"/>
        <v>0</v>
      </c>
      <c r="T43" s="31">
        <f t="shared" si="2"/>
        <v>0</v>
      </c>
      <c r="U43" s="31">
        <f t="shared" si="16"/>
        <v>0</v>
      </c>
      <c r="V43" s="31">
        <f t="shared" si="3"/>
        <v>0</v>
      </c>
      <c r="W43" s="31">
        <v>0</v>
      </c>
      <c r="X43" s="31">
        <f t="shared" si="4"/>
        <v>0</v>
      </c>
      <c r="Y43" s="36">
        <f t="shared" si="5"/>
        <v>0</v>
      </c>
      <c r="AA43" s="69">
        <v>38</v>
      </c>
      <c r="AB43" s="31">
        <f t="shared" si="6"/>
        <v>0</v>
      </c>
      <c r="AC43" s="212">
        <f t="shared" si="37"/>
        <v>0</v>
      </c>
      <c r="AD43" s="99">
        <f t="shared" si="8"/>
        <v>0</v>
      </c>
      <c r="AE43" s="99">
        <f t="shared" si="9"/>
        <v>0</v>
      </c>
      <c r="AF43" s="197">
        <f t="shared" si="33"/>
        <v>0</v>
      </c>
      <c r="AG43" s="197">
        <f t="shared" si="34"/>
        <v>0</v>
      </c>
      <c r="AH43" s="197">
        <f t="shared" si="35"/>
        <v>0</v>
      </c>
      <c r="AI43" s="202">
        <f t="shared" si="36"/>
        <v>0</v>
      </c>
      <c r="AK43" s="69">
        <v>38</v>
      </c>
      <c r="AL43" s="31"/>
      <c r="AM43" s="31"/>
      <c r="AN43" s="31"/>
      <c r="AO43" s="31"/>
      <c r="AP43" s="31"/>
      <c r="AQ43" s="197"/>
      <c r="AR43" s="197"/>
      <c r="AS43" s="197"/>
      <c r="AT43" s="197"/>
      <c r="AU43" s="31"/>
      <c r="AV43" s="31"/>
      <c r="AW43" s="31"/>
      <c r="AX43" s="31"/>
      <c r="AY43" s="74"/>
    </row>
    <row r="44" spans="2:51">
      <c r="B44" s="38"/>
      <c r="C44" s="160"/>
      <c r="D44" s="141"/>
      <c r="E44" s="146"/>
      <c r="F44" s="40"/>
      <c r="G44" s="49"/>
      <c r="I44" s="53">
        <v>39</v>
      </c>
      <c r="J44" s="31">
        <f t="shared" si="18"/>
        <v>0</v>
      </c>
      <c r="K44" s="31">
        <f t="shared" si="19"/>
        <v>0</v>
      </c>
      <c r="L44" s="31">
        <f t="shared" si="20"/>
        <v>0</v>
      </c>
      <c r="M44" s="31">
        <f t="shared" si="21"/>
        <v>0</v>
      </c>
      <c r="N44" s="31">
        <f t="shared" si="0"/>
        <v>0</v>
      </c>
      <c r="O44" s="32">
        <f t="shared" si="1"/>
        <v>0</v>
      </c>
      <c r="P44" s="53">
        <v>39</v>
      </c>
      <c r="Q44" s="31">
        <f t="shared" si="38"/>
        <v>0</v>
      </c>
      <c r="R44" s="31">
        <f t="shared" si="22"/>
        <v>0</v>
      </c>
      <c r="S44" s="31">
        <f t="shared" si="23"/>
        <v>0</v>
      </c>
      <c r="T44" s="31">
        <f t="shared" si="2"/>
        <v>0</v>
      </c>
      <c r="U44" s="31">
        <f t="shared" si="16"/>
        <v>0</v>
      </c>
      <c r="V44" s="31">
        <f t="shared" si="3"/>
        <v>0</v>
      </c>
      <c r="W44" s="31">
        <v>0</v>
      </c>
      <c r="X44" s="31">
        <f t="shared" si="4"/>
        <v>0</v>
      </c>
      <c r="Y44" s="36">
        <f t="shared" si="5"/>
        <v>0</v>
      </c>
      <c r="AA44" s="69">
        <v>39</v>
      </c>
      <c r="AB44" s="31">
        <f t="shared" si="6"/>
        <v>0</v>
      </c>
      <c r="AC44" s="212">
        <f t="shared" si="37"/>
        <v>0</v>
      </c>
      <c r="AD44" s="99">
        <f t="shared" si="8"/>
        <v>0</v>
      </c>
      <c r="AE44" s="99">
        <f t="shared" si="9"/>
        <v>0</v>
      </c>
      <c r="AF44" s="197">
        <f t="shared" si="33"/>
        <v>0</v>
      </c>
      <c r="AG44" s="197">
        <f t="shared" si="34"/>
        <v>0</v>
      </c>
      <c r="AH44" s="197">
        <f t="shared" si="35"/>
        <v>0</v>
      </c>
      <c r="AI44" s="202">
        <f t="shared" si="36"/>
        <v>0</v>
      </c>
      <c r="AK44" s="69">
        <v>39</v>
      </c>
      <c r="AL44" s="31"/>
      <c r="AM44" s="31"/>
      <c r="AN44" s="31"/>
      <c r="AO44" s="31"/>
      <c r="AP44" s="31"/>
      <c r="AQ44" s="197"/>
      <c r="AR44" s="197"/>
      <c r="AS44" s="197"/>
      <c r="AT44" s="197"/>
      <c r="AU44" s="31"/>
      <c r="AV44" s="31"/>
      <c r="AW44" s="31"/>
      <c r="AX44" s="31"/>
      <c r="AY44" s="74"/>
    </row>
    <row r="45" spans="2:51">
      <c r="B45" s="38"/>
      <c r="C45" s="160"/>
      <c r="D45" s="141"/>
      <c r="E45" s="146"/>
      <c r="F45" s="40"/>
      <c r="G45" s="49"/>
      <c r="I45" s="53">
        <v>40</v>
      </c>
      <c r="J45" s="31">
        <f t="shared" si="18"/>
        <v>0</v>
      </c>
      <c r="K45" s="31">
        <f t="shared" si="19"/>
        <v>0</v>
      </c>
      <c r="L45" s="31">
        <f t="shared" si="20"/>
        <v>0</v>
      </c>
      <c r="M45" s="31">
        <f t="shared" si="21"/>
        <v>0</v>
      </c>
      <c r="N45" s="31">
        <f t="shared" si="0"/>
        <v>0</v>
      </c>
      <c r="O45" s="32">
        <f t="shared" si="1"/>
        <v>0</v>
      </c>
      <c r="P45" s="53">
        <v>40</v>
      </c>
      <c r="Q45" s="31">
        <f t="shared" si="38"/>
        <v>0</v>
      </c>
      <c r="R45" s="31">
        <f t="shared" si="22"/>
        <v>0</v>
      </c>
      <c r="S45" s="31">
        <f t="shared" si="23"/>
        <v>0</v>
      </c>
      <c r="T45" s="31">
        <f t="shared" si="2"/>
        <v>0</v>
      </c>
      <c r="U45" s="31">
        <f t="shared" si="16"/>
        <v>0</v>
      </c>
      <c r="V45" s="31">
        <f t="shared" si="3"/>
        <v>0</v>
      </c>
      <c r="W45" s="31">
        <v>0</v>
      </c>
      <c r="X45" s="31">
        <f t="shared" si="4"/>
        <v>0</v>
      </c>
      <c r="Y45" s="36">
        <f t="shared" si="5"/>
        <v>0</v>
      </c>
      <c r="AA45" s="69">
        <v>40</v>
      </c>
      <c r="AB45" s="31">
        <f t="shared" si="6"/>
        <v>0</v>
      </c>
      <c r="AC45" s="212">
        <f t="shared" si="37"/>
        <v>0</v>
      </c>
      <c r="AD45" s="99">
        <f t="shared" si="8"/>
        <v>0</v>
      </c>
      <c r="AE45" s="99">
        <f t="shared" si="9"/>
        <v>0</v>
      </c>
      <c r="AF45" s="197">
        <f t="shared" si="33"/>
        <v>0</v>
      </c>
      <c r="AG45" s="197">
        <f t="shared" si="34"/>
        <v>0</v>
      </c>
      <c r="AH45" s="197">
        <f t="shared" si="35"/>
        <v>0</v>
      </c>
      <c r="AI45" s="202">
        <f t="shared" si="36"/>
        <v>0</v>
      </c>
      <c r="AK45" s="69">
        <v>40</v>
      </c>
      <c r="AL45" s="31"/>
      <c r="AM45" s="31"/>
      <c r="AN45" s="31"/>
      <c r="AO45" s="31"/>
      <c r="AP45" s="31"/>
      <c r="AQ45" s="197"/>
      <c r="AR45" s="197"/>
      <c r="AS45" s="197"/>
      <c r="AT45" s="197"/>
      <c r="AU45" s="31"/>
      <c r="AV45" s="31"/>
      <c r="AW45" s="31"/>
      <c r="AX45" s="31"/>
      <c r="AY45" s="74"/>
    </row>
    <row r="46" spans="2:51">
      <c r="B46" s="38"/>
      <c r="C46" s="160"/>
      <c r="D46" s="141"/>
      <c r="E46" s="146"/>
      <c r="F46" s="40"/>
      <c r="G46" s="49"/>
      <c r="I46" s="53">
        <v>41</v>
      </c>
      <c r="J46" s="31">
        <f t="shared" si="18"/>
        <v>0</v>
      </c>
      <c r="K46" s="31">
        <f t="shared" si="19"/>
        <v>0</v>
      </c>
      <c r="L46" s="31">
        <f t="shared" si="20"/>
        <v>0</v>
      </c>
      <c r="M46" s="31">
        <f t="shared" si="21"/>
        <v>0</v>
      </c>
      <c r="N46" s="31">
        <f t="shared" si="0"/>
        <v>0</v>
      </c>
      <c r="O46" s="32">
        <f t="shared" si="1"/>
        <v>0</v>
      </c>
      <c r="P46" s="53">
        <v>41</v>
      </c>
      <c r="Q46" s="31">
        <f t="shared" si="38"/>
        <v>0</v>
      </c>
      <c r="R46" s="31">
        <f t="shared" si="22"/>
        <v>0</v>
      </c>
      <c r="S46" s="31">
        <f t="shared" si="23"/>
        <v>0</v>
      </c>
      <c r="T46" s="31">
        <f t="shared" si="2"/>
        <v>0</v>
      </c>
      <c r="U46" s="31">
        <f t="shared" si="16"/>
        <v>0</v>
      </c>
      <c r="V46" s="31">
        <f t="shared" si="3"/>
        <v>0</v>
      </c>
      <c r="W46" s="31">
        <v>0</v>
      </c>
      <c r="X46" s="31">
        <f t="shared" si="4"/>
        <v>0</v>
      </c>
      <c r="Y46" s="36">
        <f t="shared" si="5"/>
        <v>0</v>
      </c>
      <c r="AA46" s="69">
        <v>41</v>
      </c>
      <c r="AB46" s="31">
        <f t="shared" si="6"/>
        <v>0</v>
      </c>
      <c r="AC46" s="212">
        <f t="shared" si="37"/>
        <v>0</v>
      </c>
      <c r="AD46" s="99">
        <f t="shared" si="8"/>
        <v>0</v>
      </c>
      <c r="AE46" s="99">
        <f t="shared" si="9"/>
        <v>0</v>
      </c>
      <c r="AF46" s="197">
        <f t="shared" si="33"/>
        <v>0</v>
      </c>
      <c r="AG46" s="197">
        <f t="shared" si="34"/>
        <v>0</v>
      </c>
      <c r="AH46" s="197">
        <f t="shared" si="35"/>
        <v>0</v>
      </c>
      <c r="AI46" s="202">
        <f t="shared" si="36"/>
        <v>0</v>
      </c>
      <c r="AK46" s="69">
        <v>41</v>
      </c>
      <c r="AL46" s="31"/>
      <c r="AM46" s="31"/>
      <c r="AN46" s="31"/>
      <c r="AO46" s="31"/>
      <c r="AP46" s="31"/>
      <c r="AQ46" s="197"/>
      <c r="AR46" s="197"/>
      <c r="AS46" s="197"/>
      <c r="AT46" s="197"/>
      <c r="AU46" s="31"/>
      <c r="AV46" s="31"/>
      <c r="AW46" s="31"/>
      <c r="AX46" s="31"/>
      <c r="AY46" s="74"/>
    </row>
    <row r="47" spans="2:51">
      <c r="B47" s="38"/>
      <c r="C47" s="160"/>
      <c r="D47" s="141"/>
      <c r="E47" s="146"/>
      <c r="F47" s="40"/>
      <c r="G47" s="49"/>
      <c r="I47" s="53">
        <v>42</v>
      </c>
      <c r="J47" s="31">
        <f t="shared" si="18"/>
        <v>0</v>
      </c>
      <c r="K47" s="31">
        <f t="shared" si="19"/>
        <v>0</v>
      </c>
      <c r="L47" s="31">
        <f t="shared" si="20"/>
        <v>0</v>
      </c>
      <c r="M47" s="31">
        <f t="shared" si="21"/>
        <v>0</v>
      </c>
      <c r="N47" s="31">
        <f t="shared" si="0"/>
        <v>0</v>
      </c>
      <c r="O47" s="32">
        <f t="shared" si="1"/>
        <v>0</v>
      </c>
      <c r="P47" s="53">
        <v>42</v>
      </c>
      <c r="Q47" s="31">
        <f t="shared" si="38"/>
        <v>0</v>
      </c>
      <c r="R47" s="31">
        <f t="shared" si="22"/>
        <v>0</v>
      </c>
      <c r="S47" s="31">
        <f t="shared" si="23"/>
        <v>0</v>
      </c>
      <c r="T47" s="31">
        <f t="shared" si="2"/>
        <v>0</v>
      </c>
      <c r="U47" s="31">
        <f t="shared" si="16"/>
        <v>0</v>
      </c>
      <c r="V47" s="31">
        <f t="shared" si="3"/>
        <v>0</v>
      </c>
      <c r="W47" s="31">
        <v>0</v>
      </c>
      <c r="X47" s="31">
        <f t="shared" si="4"/>
        <v>0</v>
      </c>
      <c r="Y47" s="36">
        <f t="shared" si="5"/>
        <v>0</v>
      </c>
      <c r="AA47" s="69">
        <v>42</v>
      </c>
      <c r="AB47" s="31">
        <f t="shared" si="6"/>
        <v>0</v>
      </c>
      <c r="AC47" s="212">
        <f t="shared" si="37"/>
        <v>0</v>
      </c>
      <c r="AD47" s="99">
        <f t="shared" si="8"/>
        <v>0</v>
      </c>
      <c r="AE47" s="99">
        <f t="shared" si="9"/>
        <v>0</v>
      </c>
      <c r="AF47" s="197">
        <f t="shared" si="33"/>
        <v>0</v>
      </c>
      <c r="AG47" s="197">
        <f t="shared" si="34"/>
        <v>0</v>
      </c>
      <c r="AH47" s="197">
        <f t="shared" si="35"/>
        <v>0</v>
      </c>
      <c r="AI47" s="202">
        <f t="shared" si="36"/>
        <v>0</v>
      </c>
      <c r="AK47" s="69">
        <v>42</v>
      </c>
      <c r="AL47" s="31"/>
      <c r="AM47" s="31"/>
      <c r="AN47" s="31"/>
      <c r="AO47" s="31"/>
      <c r="AP47" s="31"/>
      <c r="AQ47" s="197"/>
      <c r="AR47" s="197"/>
      <c r="AS47" s="197"/>
      <c r="AT47" s="197"/>
      <c r="AU47" s="31"/>
      <c r="AV47" s="31"/>
      <c r="AW47" s="31"/>
      <c r="AX47" s="31"/>
      <c r="AY47" s="74"/>
    </row>
    <row r="48" spans="2:51">
      <c r="B48" s="38"/>
      <c r="C48" s="160"/>
      <c r="D48" s="141"/>
      <c r="E48" s="146"/>
      <c r="F48" s="40"/>
      <c r="G48" s="49"/>
      <c r="I48" s="53">
        <v>43</v>
      </c>
      <c r="J48" s="31">
        <f t="shared" si="18"/>
        <v>0</v>
      </c>
      <c r="K48" s="31">
        <f t="shared" si="19"/>
        <v>0</v>
      </c>
      <c r="L48" s="31">
        <f t="shared" si="20"/>
        <v>0</v>
      </c>
      <c r="M48" s="31">
        <f t="shared" si="21"/>
        <v>0</v>
      </c>
      <c r="N48" s="31">
        <f t="shared" si="0"/>
        <v>0</v>
      </c>
      <c r="O48" s="32">
        <f t="shared" si="1"/>
        <v>0</v>
      </c>
      <c r="P48" s="53">
        <v>43</v>
      </c>
      <c r="Q48" s="31">
        <f t="shared" si="38"/>
        <v>0</v>
      </c>
      <c r="R48" s="31">
        <f t="shared" si="22"/>
        <v>0</v>
      </c>
      <c r="S48" s="31">
        <f t="shared" si="23"/>
        <v>0</v>
      </c>
      <c r="T48" s="31">
        <f t="shared" si="2"/>
        <v>0</v>
      </c>
      <c r="U48" s="31">
        <f t="shared" si="16"/>
        <v>0</v>
      </c>
      <c r="V48" s="31">
        <f t="shared" si="3"/>
        <v>0</v>
      </c>
      <c r="W48" s="31">
        <v>0</v>
      </c>
      <c r="X48" s="31">
        <f t="shared" si="4"/>
        <v>0</v>
      </c>
      <c r="Y48" s="36">
        <f t="shared" si="5"/>
        <v>0</v>
      </c>
      <c r="AA48" s="69">
        <v>43</v>
      </c>
      <c r="AB48" s="31">
        <f t="shared" si="6"/>
        <v>0</v>
      </c>
      <c r="AC48" s="212">
        <f t="shared" si="37"/>
        <v>0</v>
      </c>
      <c r="AD48" s="99">
        <f t="shared" si="8"/>
        <v>0</v>
      </c>
      <c r="AE48" s="99">
        <f t="shared" si="9"/>
        <v>0</v>
      </c>
      <c r="AF48" s="197">
        <f t="shared" si="33"/>
        <v>0</v>
      </c>
      <c r="AG48" s="197">
        <f t="shared" si="34"/>
        <v>0</v>
      </c>
      <c r="AH48" s="197">
        <f t="shared" si="35"/>
        <v>0</v>
      </c>
      <c r="AI48" s="202">
        <f t="shared" si="36"/>
        <v>0</v>
      </c>
      <c r="AK48" s="69">
        <v>43</v>
      </c>
      <c r="AL48" s="31"/>
      <c r="AM48" s="31"/>
      <c r="AN48" s="31"/>
      <c r="AO48" s="31"/>
      <c r="AP48" s="31"/>
      <c r="AQ48" s="197"/>
      <c r="AR48" s="197"/>
      <c r="AS48" s="197"/>
      <c r="AT48" s="197"/>
      <c r="AU48" s="31"/>
      <c r="AV48" s="31"/>
      <c r="AW48" s="31"/>
      <c r="AX48" s="31"/>
      <c r="AY48" s="74"/>
    </row>
    <row r="49" spans="2:51">
      <c r="B49" s="38"/>
      <c r="C49" s="160"/>
      <c r="D49" s="141"/>
      <c r="E49" s="146"/>
      <c r="F49" s="40"/>
      <c r="G49" s="49"/>
      <c r="I49" s="53">
        <v>44</v>
      </c>
      <c r="J49" s="31">
        <f t="shared" si="18"/>
        <v>0</v>
      </c>
      <c r="K49" s="31">
        <f t="shared" si="19"/>
        <v>0</v>
      </c>
      <c r="L49" s="31">
        <f t="shared" si="20"/>
        <v>0</v>
      </c>
      <c r="M49" s="31">
        <f t="shared" si="21"/>
        <v>0</v>
      </c>
      <c r="N49" s="31">
        <f t="shared" si="0"/>
        <v>0</v>
      </c>
      <c r="O49" s="32">
        <f t="shared" si="1"/>
        <v>0</v>
      </c>
      <c r="P49" s="53">
        <v>44</v>
      </c>
      <c r="Q49" s="31">
        <f t="shared" si="38"/>
        <v>0</v>
      </c>
      <c r="R49" s="31">
        <f t="shared" si="22"/>
        <v>0</v>
      </c>
      <c r="S49" s="31">
        <f t="shared" si="23"/>
        <v>0</v>
      </c>
      <c r="T49" s="31">
        <f t="shared" si="2"/>
        <v>0</v>
      </c>
      <c r="U49" s="31">
        <f t="shared" si="16"/>
        <v>0</v>
      </c>
      <c r="V49" s="31">
        <f t="shared" si="3"/>
        <v>0</v>
      </c>
      <c r="W49" s="31">
        <v>0</v>
      </c>
      <c r="X49" s="31">
        <f t="shared" si="4"/>
        <v>0</v>
      </c>
      <c r="Y49" s="36">
        <f t="shared" si="5"/>
        <v>0</v>
      </c>
      <c r="AA49" s="69">
        <v>44</v>
      </c>
      <c r="AB49" s="31">
        <f t="shared" si="6"/>
        <v>0</v>
      </c>
      <c r="AC49" s="212">
        <f t="shared" si="37"/>
        <v>0</v>
      </c>
      <c r="AD49" s="99">
        <f t="shared" si="8"/>
        <v>0</v>
      </c>
      <c r="AE49" s="99">
        <f t="shared" si="9"/>
        <v>0</v>
      </c>
      <c r="AF49" s="197">
        <f t="shared" si="33"/>
        <v>0</v>
      </c>
      <c r="AG49" s="197">
        <f t="shared" si="34"/>
        <v>0</v>
      </c>
      <c r="AH49" s="197">
        <f t="shared" si="35"/>
        <v>0</v>
      </c>
      <c r="AI49" s="202">
        <f t="shared" si="36"/>
        <v>0</v>
      </c>
      <c r="AK49" s="69">
        <v>44</v>
      </c>
      <c r="AL49" s="31"/>
      <c r="AM49" s="31"/>
      <c r="AN49" s="31"/>
      <c r="AO49" s="31"/>
      <c r="AP49" s="31"/>
      <c r="AQ49" s="197"/>
      <c r="AR49" s="197"/>
      <c r="AS49" s="197"/>
      <c r="AT49" s="197"/>
      <c r="AU49" s="31"/>
      <c r="AV49" s="31"/>
      <c r="AW49" s="31"/>
      <c r="AX49" s="31"/>
      <c r="AY49" s="74"/>
    </row>
    <row r="50" spans="2:51">
      <c r="B50" s="38"/>
      <c r="C50" s="160"/>
      <c r="D50" s="141"/>
      <c r="E50" s="146"/>
      <c r="F50" s="40"/>
      <c r="G50" s="49"/>
      <c r="I50" s="53">
        <v>45</v>
      </c>
      <c r="J50" s="31">
        <f t="shared" si="18"/>
        <v>0</v>
      </c>
      <c r="K50" s="31">
        <f t="shared" si="19"/>
        <v>0</v>
      </c>
      <c r="L50" s="31">
        <f t="shared" si="20"/>
        <v>0</v>
      </c>
      <c r="M50" s="31">
        <f t="shared" si="21"/>
        <v>0</v>
      </c>
      <c r="N50" s="31">
        <f t="shared" si="0"/>
        <v>0</v>
      </c>
      <c r="O50" s="32">
        <f t="shared" si="1"/>
        <v>0</v>
      </c>
      <c r="P50" s="53">
        <v>45</v>
      </c>
      <c r="Q50" s="31">
        <f t="shared" si="38"/>
        <v>0</v>
      </c>
      <c r="R50" s="31">
        <f t="shared" si="22"/>
        <v>0</v>
      </c>
      <c r="S50" s="31">
        <f t="shared" si="23"/>
        <v>0</v>
      </c>
      <c r="T50" s="31">
        <f t="shared" si="2"/>
        <v>0</v>
      </c>
      <c r="U50" s="31">
        <f t="shared" si="16"/>
        <v>0</v>
      </c>
      <c r="V50" s="31">
        <f t="shared" si="3"/>
        <v>0</v>
      </c>
      <c r="W50" s="31">
        <v>0</v>
      </c>
      <c r="X50" s="31">
        <f t="shared" si="4"/>
        <v>0</v>
      </c>
      <c r="Y50" s="36">
        <f t="shared" si="5"/>
        <v>0</v>
      </c>
      <c r="AA50" s="69">
        <v>45</v>
      </c>
      <c r="AB50" s="31">
        <f t="shared" si="6"/>
        <v>0</v>
      </c>
      <c r="AC50" s="212">
        <f t="shared" si="37"/>
        <v>0</v>
      </c>
      <c r="AD50" s="99">
        <f t="shared" si="8"/>
        <v>0</v>
      </c>
      <c r="AE50" s="99">
        <f t="shared" si="9"/>
        <v>0</v>
      </c>
      <c r="AF50" s="197">
        <f t="shared" si="33"/>
        <v>0</v>
      </c>
      <c r="AG50" s="197">
        <f t="shared" si="34"/>
        <v>0</v>
      </c>
      <c r="AH50" s="197">
        <f t="shared" si="35"/>
        <v>0</v>
      </c>
      <c r="AI50" s="202">
        <f t="shared" si="36"/>
        <v>0</v>
      </c>
      <c r="AK50" s="69">
        <v>45</v>
      </c>
      <c r="AL50" s="31"/>
      <c r="AM50" s="31"/>
      <c r="AN50" s="31"/>
      <c r="AO50" s="31"/>
      <c r="AP50" s="31"/>
      <c r="AQ50" s="197"/>
      <c r="AR50" s="197"/>
      <c r="AS50" s="197"/>
      <c r="AT50" s="197"/>
      <c r="AU50" s="31"/>
      <c r="AV50" s="31"/>
      <c r="AW50" s="31"/>
      <c r="AX50" s="31"/>
      <c r="AY50" s="74"/>
    </row>
    <row r="51" spans="2:51">
      <c r="B51" s="38"/>
      <c r="C51" s="160"/>
      <c r="D51" s="141"/>
      <c r="E51" s="146"/>
      <c r="F51" s="40"/>
      <c r="G51" s="49"/>
      <c r="I51" s="53">
        <v>46</v>
      </c>
      <c r="J51" s="31">
        <f t="shared" si="18"/>
        <v>0</v>
      </c>
      <c r="K51" s="31">
        <f t="shared" si="19"/>
        <v>0</v>
      </c>
      <c r="L51" s="31">
        <f t="shared" si="20"/>
        <v>0</v>
      </c>
      <c r="M51" s="31">
        <f t="shared" si="21"/>
        <v>0</v>
      </c>
      <c r="N51" s="31">
        <f t="shared" si="0"/>
        <v>0</v>
      </c>
      <c r="O51" s="32">
        <f t="shared" si="1"/>
        <v>0</v>
      </c>
      <c r="P51" s="53">
        <v>46</v>
      </c>
      <c r="Q51" s="31">
        <f t="shared" si="38"/>
        <v>0</v>
      </c>
      <c r="R51" s="31">
        <f t="shared" si="22"/>
        <v>0</v>
      </c>
      <c r="S51" s="31">
        <f t="shared" si="23"/>
        <v>0</v>
      </c>
      <c r="T51" s="31">
        <f t="shared" si="2"/>
        <v>0</v>
      </c>
      <c r="U51" s="31">
        <f t="shared" si="16"/>
        <v>0</v>
      </c>
      <c r="V51" s="31">
        <f t="shared" si="3"/>
        <v>0</v>
      </c>
      <c r="W51" s="31">
        <v>0</v>
      </c>
      <c r="X51" s="31">
        <f t="shared" si="4"/>
        <v>0</v>
      </c>
      <c r="Y51" s="36">
        <f t="shared" si="5"/>
        <v>0</v>
      </c>
      <c r="AA51" s="69">
        <v>46</v>
      </c>
      <c r="AB51" s="31">
        <f t="shared" si="6"/>
        <v>0</v>
      </c>
      <c r="AC51" s="212">
        <f t="shared" si="37"/>
        <v>0</v>
      </c>
      <c r="AD51" s="99">
        <f t="shared" si="8"/>
        <v>0</v>
      </c>
      <c r="AE51" s="99">
        <f t="shared" si="9"/>
        <v>0</v>
      </c>
      <c r="AF51" s="197">
        <f t="shared" si="33"/>
        <v>0</v>
      </c>
      <c r="AG51" s="197">
        <f t="shared" si="34"/>
        <v>0</v>
      </c>
      <c r="AH51" s="197">
        <f t="shared" si="35"/>
        <v>0</v>
      </c>
      <c r="AI51" s="202">
        <f t="shared" si="36"/>
        <v>0</v>
      </c>
      <c r="AK51" s="69">
        <v>46</v>
      </c>
      <c r="AL51" s="31"/>
      <c r="AM51" s="31"/>
      <c r="AN51" s="31"/>
      <c r="AO51" s="31"/>
      <c r="AP51" s="31"/>
      <c r="AQ51" s="197"/>
      <c r="AR51" s="197"/>
      <c r="AS51" s="197"/>
      <c r="AT51" s="197"/>
      <c r="AU51" s="31"/>
      <c r="AV51" s="31"/>
      <c r="AW51" s="31"/>
      <c r="AX51" s="31"/>
      <c r="AY51" s="74"/>
    </row>
    <row r="52" spans="2:51">
      <c r="B52" s="38"/>
      <c r="C52" s="160"/>
      <c r="D52" s="141"/>
      <c r="E52" s="146"/>
      <c r="F52" s="40"/>
      <c r="G52" s="49"/>
      <c r="I52" s="53">
        <v>47</v>
      </c>
      <c r="J52" s="31">
        <f t="shared" si="18"/>
        <v>0</v>
      </c>
      <c r="K52" s="31">
        <f t="shared" si="19"/>
        <v>0</v>
      </c>
      <c r="L52" s="31">
        <f t="shared" si="20"/>
        <v>0</v>
      </c>
      <c r="M52" s="31">
        <f t="shared" si="21"/>
        <v>0</v>
      </c>
      <c r="N52" s="31">
        <f t="shared" si="0"/>
        <v>0</v>
      </c>
      <c r="O52" s="32">
        <f t="shared" si="1"/>
        <v>0</v>
      </c>
      <c r="P52" s="53">
        <v>47</v>
      </c>
      <c r="Q52" s="31">
        <f t="shared" si="38"/>
        <v>0</v>
      </c>
      <c r="R52" s="31">
        <f t="shared" si="22"/>
        <v>0</v>
      </c>
      <c r="S52" s="31">
        <f t="shared" si="23"/>
        <v>0</v>
      </c>
      <c r="T52" s="31">
        <f t="shared" si="2"/>
        <v>0</v>
      </c>
      <c r="U52" s="31">
        <f t="shared" si="16"/>
        <v>0</v>
      </c>
      <c r="V52" s="31">
        <f t="shared" si="3"/>
        <v>0</v>
      </c>
      <c r="W52" s="31">
        <v>0</v>
      </c>
      <c r="X52" s="31">
        <f t="shared" si="4"/>
        <v>0</v>
      </c>
      <c r="Y52" s="36">
        <f t="shared" si="5"/>
        <v>0</v>
      </c>
      <c r="AA52" s="69">
        <v>47</v>
      </c>
      <c r="AB52" s="31">
        <f t="shared" si="6"/>
        <v>0</v>
      </c>
      <c r="AC52" s="212">
        <f t="shared" si="37"/>
        <v>0</v>
      </c>
      <c r="AD52" s="99">
        <f t="shared" si="8"/>
        <v>0</v>
      </c>
      <c r="AE52" s="99">
        <f t="shared" si="9"/>
        <v>0</v>
      </c>
      <c r="AF52" s="197">
        <f t="shared" si="33"/>
        <v>0</v>
      </c>
      <c r="AG52" s="197">
        <f t="shared" si="34"/>
        <v>0</v>
      </c>
      <c r="AH52" s="197">
        <f t="shared" si="35"/>
        <v>0</v>
      </c>
      <c r="AI52" s="202">
        <f t="shared" si="36"/>
        <v>0</v>
      </c>
      <c r="AK52" s="69">
        <v>47</v>
      </c>
      <c r="AL52" s="31"/>
      <c r="AM52" s="31"/>
      <c r="AN52" s="31"/>
      <c r="AO52" s="31"/>
      <c r="AP52" s="31"/>
      <c r="AQ52" s="197"/>
      <c r="AR52" s="197"/>
      <c r="AS52" s="197"/>
      <c r="AT52" s="197"/>
      <c r="AU52" s="31"/>
      <c r="AV52" s="31"/>
      <c r="AW52" s="31"/>
      <c r="AX52" s="31"/>
      <c r="AY52" s="74"/>
    </row>
    <row r="53" spans="2:51">
      <c r="B53" s="38"/>
      <c r="C53" s="160"/>
      <c r="D53" s="141"/>
      <c r="E53" s="146"/>
      <c r="F53" s="40"/>
      <c r="G53" s="49"/>
      <c r="I53" s="53">
        <v>48</v>
      </c>
      <c r="J53" s="31">
        <f t="shared" si="18"/>
        <v>0</v>
      </c>
      <c r="K53" s="31">
        <f t="shared" si="19"/>
        <v>0</v>
      </c>
      <c r="L53" s="31">
        <f t="shared" si="20"/>
        <v>0</v>
      </c>
      <c r="M53" s="31">
        <f t="shared" si="21"/>
        <v>0</v>
      </c>
      <c r="N53" s="31">
        <f t="shared" si="0"/>
        <v>0</v>
      </c>
      <c r="O53" s="32">
        <f t="shared" si="1"/>
        <v>0</v>
      </c>
      <c r="P53" s="53">
        <v>48</v>
      </c>
      <c r="Q53" s="31">
        <f t="shared" si="38"/>
        <v>0</v>
      </c>
      <c r="R53" s="31">
        <f t="shared" si="22"/>
        <v>0</v>
      </c>
      <c r="S53" s="31">
        <f t="shared" si="23"/>
        <v>0</v>
      </c>
      <c r="T53" s="31">
        <f t="shared" si="2"/>
        <v>0</v>
      </c>
      <c r="U53" s="31">
        <f t="shared" si="16"/>
        <v>0</v>
      </c>
      <c r="V53" s="31">
        <f t="shared" si="3"/>
        <v>0</v>
      </c>
      <c r="W53" s="31">
        <v>0</v>
      </c>
      <c r="X53" s="31">
        <f t="shared" si="4"/>
        <v>0</v>
      </c>
      <c r="Y53" s="36">
        <f t="shared" si="5"/>
        <v>0</v>
      </c>
      <c r="AA53" s="69">
        <v>48</v>
      </c>
      <c r="AB53" s="31">
        <f t="shared" si="6"/>
        <v>0</v>
      </c>
      <c r="AC53" s="212">
        <f t="shared" si="37"/>
        <v>0</v>
      </c>
      <c r="AD53" s="99">
        <f t="shared" si="8"/>
        <v>0</v>
      </c>
      <c r="AE53" s="99">
        <f t="shared" si="9"/>
        <v>0</v>
      </c>
      <c r="AF53" s="197">
        <f t="shared" si="33"/>
        <v>0</v>
      </c>
      <c r="AG53" s="197">
        <f t="shared" si="34"/>
        <v>0</v>
      </c>
      <c r="AH53" s="197">
        <f t="shared" si="35"/>
        <v>0</v>
      </c>
      <c r="AI53" s="202">
        <f t="shared" si="36"/>
        <v>0</v>
      </c>
      <c r="AK53" s="69">
        <v>48</v>
      </c>
      <c r="AL53" s="31"/>
      <c r="AM53" s="31"/>
      <c r="AN53" s="31"/>
      <c r="AO53" s="31"/>
      <c r="AP53" s="31"/>
      <c r="AQ53" s="197"/>
      <c r="AR53" s="197"/>
      <c r="AS53" s="197"/>
      <c r="AT53" s="197"/>
      <c r="AU53" s="31"/>
      <c r="AV53" s="31"/>
      <c r="AW53" s="31"/>
      <c r="AX53" s="31"/>
      <c r="AY53" s="74"/>
    </row>
    <row r="54" spans="2:51">
      <c r="B54" s="38"/>
      <c r="C54" s="160"/>
      <c r="D54" s="141"/>
      <c r="E54" s="146"/>
      <c r="F54" s="40"/>
      <c r="G54" s="49"/>
      <c r="I54" s="53">
        <v>49</v>
      </c>
      <c r="J54" s="31">
        <f t="shared" si="18"/>
        <v>0</v>
      </c>
      <c r="K54" s="31">
        <f t="shared" si="19"/>
        <v>0</v>
      </c>
      <c r="L54" s="31">
        <f t="shared" si="20"/>
        <v>0</v>
      </c>
      <c r="M54" s="31">
        <f t="shared" si="21"/>
        <v>0</v>
      </c>
      <c r="N54" s="31">
        <f t="shared" si="0"/>
        <v>0</v>
      </c>
      <c r="O54" s="32">
        <f t="shared" si="1"/>
        <v>0</v>
      </c>
      <c r="P54" s="53">
        <v>49</v>
      </c>
      <c r="Q54" s="31">
        <f t="shared" si="38"/>
        <v>0</v>
      </c>
      <c r="R54" s="31">
        <f t="shared" si="22"/>
        <v>0</v>
      </c>
      <c r="S54" s="31">
        <f t="shared" si="23"/>
        <v>0</v>
      </c>
      <c r="T54" s="31">
        <f t="shared" si="2"/>
        <v>0</v>
      </c>
      <c r="U54" s="31">
        <f t="shared" si="16"/>
        <v>0</v>
      </c>
      <c r="V54" s="31">
        <f t="shared" si="3"/>
        <v>0</v>
      </c>
      <c r="W54" s="31">
        <v>0</v>
      </c>
      <c r="X54" s="31">
        <f t="shared" si="4"/>
        <v>0</v>
      </c>
      <c r="Y54" s="36">
        <f t="shared" si="5"/>
        <v>0</v>
      </c>
      <c r="AA54" s="69">
        <v>49</v>
      </c>
      <c r="AB54" s="31">
        <f t="shared" si="6"/>
        <v>0</v>
      </c>
      <c r="AC54" s="212">
        <f t="shared" si="37"/>
        <v>0</v>
      </c>
      <c r="AD54" s="99">
        <f t="shared" si="8"/>
        <v>0</v>
      </c>
      <c r="AE54" s="99">
        <f t="shared" si="9"/>
        <v>0</v>
      </c>
      <c r="AF54" s="197">
        <f t="shared" si="33"/>
        <v>0</v>
      </c>
      <c r="AG54" s="197">
        <f t="shared" si="34"/>
        <v>0</v>
      </c>
      <c r="AH54" s="197">
        <f t="shared" si="35"/>
        <v>0</v>
      </c>
      <c r="AI54" s="202">
        <f t="shared" si="36"/>
        <v>0</v>
      </c>
      <c r="AK54" s="69">
        <v>49</v>
      </c>
      <c r="AL54" s="31"/>
      <c r="AM54" s="31"/>
      <c r="AN54" s="31"/>
      <c r="AO54" s="31"/>
      <c r="AP54" s="31"/>
      <c r="AQ54" s="197"/>
      <c r="AR54" s="197"/>
      <c r="AS54" s="197"/>
      <c r="AT54" s="197"/>
      <c r="AU54" s="31"/>
      <c r="AV54" s="31"/>
      <c r="AW54" s="31"/>
      <c r="AX54" s="31"/>
      <c r="AY54" s="74"/>
    </row>
    <row r="55" spans="2:51">
      <c r="B55" s="38"/>
      <c r="C55" s="160"/>
      <c r="D55" s="141"/>
      <c r="E55" s="146"/>
      <c r="F55" s="40"/>
      <c r="G55" s="49"/>
      <c r="I55" s="53">
        <v>50</v>
      </c>
      <c r="J55" s="31">
        <f t="shared" si="18"/>
        <v>0</v>
      </c>
      <c r="K55" s="31">
        <f t="shared" si="19"/>
        <v>0</v>
      </c>
      <c r="L55" s="31">
        <f t="shared" si="20"/>
        <v>0</v>
      </c>
      <c r="M55" s="31">
        <f t="shared" si="21"/>
        <v>0</v>
      </c>
      <c r="N55" s="31">
        <f t="shared" si="0"/>
        <v>0</v>
      </c>
      <c r="O55" s="32">
        <f t="shared" si="1"/>
        <v>0</v>
      </c>
      <c r="P55" s="53">
        <v>50</v>
      </c>
      <c r="Q55" s="31">
        <f t="shared" si="38"/>
        <v>0</v>
      </c>
      <c r="R55" s="31">
        <f t="shared" si="22"/>
        <v>0</v>
      </c>
      <c r="S55" s="31">
        <f t="shared" si="23"/>
        <v>0</v>
      </c>
      <c r="T55" s="31">
        <f t="shared" si="2"/>
        <v>0</v>
      </c>
      <c r="U55" s="31">
        <f t="shared" si="16"/>
        <v>0</v>
      </c>
      <c r="V55" s="31">
        <f t="shared" si="3"/>
        <v>0</v>
      </c>
      <c r="W55" s="31">
        <v>0</v>
      </c>
      <c r="X55" s="31">
        <f t="shared" si="4"/>
        <v>0</v>
      </c>
      <c r="Y55" s="36">
        <f t="shared" si="5"/>
        <v>0</v>
      </c>
      <c r="AA55" s="69">
        <v>50</v>
      </c>
      <c r="AB55" s="31">
        <f t="shared" si="6"/>
        <v>0</v>
      </c>
      <c r="AC55" s="212">
        <f t="shared" si="37"/>
        <v>0</v>
      </c>
      <c r="AD55" s="99">
        <f t="shared" si="8"/>
        <v>0</v>
      </c>
      <c r="AE55" s="99">
        <f t="shared" si="9"/>
        <v>0</v>
      </c>
      <c r="AF55" s="197">
        <f t="shared" si="33"/>
        <v>0</v>
      </c>
      <c r="AG55" s="197">
        <f t="shared" si="34"/>
        <v>0</v>
      </c>
      <c r="AH55" s="197">
        <f t="shared" si="35"/>
        <v>0</v>
      </c>
      <c r="AI55" s="202">
        <f t="shared" si="36"/>
        <v>0</v>
      </c>
      <c r="AK55" s="69">
        <v>50</v>
      </c>
      <c r="AL55" s="31"/>
      <c r="AM55" s="31"/>
      <c r="AN55" s="31"/>
      <c r="AO55" s="31"/>
      <c r="AP55" s="31"/>
      <c r="AQ55" s="197"/>
      <c r="AR55" s="197"/>
      <c r="AS55" s="197"/>
      <c r="AT55" s="197"/>
      <c r="AU55" s="31"/>
      <c r="AV55" s="31"/>
      <c r="AW55" s="31"/>
      <c r="AX55" s="31"/>
      <c r="AY55" s="74"/>
    </row>
    <row r="56" spans="2:51">
      <c r="B56" s="38"/>
      <c r="C56" s="160"/>
      <c r="D56" s="141"/>
      <c r="E56" s="146"/>
      <c r="F56" s="40"/>
      <c r="G56" s="49"/>
      <c r="I56" s="53">
        <v>51</v>
      </c>
      <c r="J56" s="31">
        <f t="shared" si="18"/>
        <v>0</v>
      </c>
      <c r="K56" s="31">
        <f t="shared" si="19"/>
        <v>0</v>
      </c>
      <c r="L56" s="31">
        <f t="shared" si="20"/>
        <v>0</v>
      </c>
      <c r="M56" s="31">
        <f t="shared" si="21"/>
        <v>0</v>
      </c>
      <c r="N56" s="31">
        <f t="shared" si="0"/>
        <v>0</v>
      </c>
      <c r="O56" s="32">
        <f t="shared" si="1"/>
        <v>0</v>
      </c>
      <c r="P56" s="53">
        <v>51</v>
      </c>
      <c r="Q56" s="31">
        <f t="shared" si="38"/>
        <v>0</v>
      </c>
      <c r="R56" s="31">
        <f t="shared" si="22"/>
        <v>0</v>
      </c>
      <c r="S56" s="31">
        <f t="shared" si="23"/>
        <v>0</v>
      </c>
      <c r="T56" s="31">
        <f t="shared" si="2"/>
        <v>0</v>
      </c>
      <c r="U56" s="31">
        <f t="shared" si="16"/>
        <v>0</v>
      </c>
      <c r="V56" s="31">
        <f t="shared" si="3"/>
        <v>0</v>
      </c>
      <c r="W56" s="31">
        <v>0</v>
      </c>
      <c r="X56" s="31">
        <f t="shared" si="4"/>
        <v>0</v>
      </c>
      <c r="Y56" s="36">
        <f t="shared" si="5"/>
        <v>0</v>
      </c>
      <c r="AA56" s="69">
        <v>51</v>
      </c>
      <c r="AB56" s="31">
        <f t="shared" si="6"/>
        <v>0</v>
      </c>
      <c r="AC56" s="212">
        <f t="shared" si="37"/>
        <v>0</v>
      </c>
      <c r="AD56" s="99">
        <f t="shared" si="8"/>
        <v>0</v>
      </c>
      <c r="AE56" s="99">
        <f t="shared" si="9"/>
        <v>0</v>
      </c>
      <c r="AF56" s="197">
        <f t="shared" si="33"/>
        <v>0</v>
      </c>
      <c r="AG56" s="197">
        <f t="shared" si="34"/>
        <v>0</v>
      </c>
      <c r="AH56" s="197">
        <f t="shared" si="35"/>
        <v>0</v>
      </c>
      <c r="AI56" s="202">
        <f t="shared" si="36"/>
        <v>0</v>
      </c>
      <c r="AK56" s="69">
        <v>51</v>
      </c>
      <c r="AL56" s="31"/>
      <c r="AM56" s="31"/>
      <c r="AN56" s="31"/>
      <c r="AO56" s="31"/>
      <c r="AP56" s="31"/>
      <c r="AQ56" s="197"/>
      <c r="AR56" s="197"/>
      <c r="AS56" s="197"/>
      <c r="AT56" s="197"/>
      <c r="AU56" s="31"/>
      <c r="AV56" s="31"/>
      <c r="AW56" s="31"/>
      <c r="AX56" s="31"/>
      <c r="AY56" s="74"/>
    </row>
    <row r="57" spans="2:51">
      <c r="B57" s="38"/>
      <c r="C57" s="160"/>
      <c r="D57" s="141"/>
      <c r="E57" s="146"/>
      <c r="F57" s="40"/>
      <c r="G57" s="49"/>
      <c r="I57" s="53">
        <v>52</v>
      </c>
      <c r="J57" s="31">
        <f t="shared" si="18"/>
        <v>0</v>
      </c>
      <c r="K57" s="31">
        <f t="shared" si="19"/>
        <v>0</v>
      </c>
      <c r="L57" s="31">
        <f t="shared" si="20"/>
        <v>0</v>
      </c>
      <c r="M57" s="31">
        <f t="shared" si="21"/>
        <v>0</v>
      </c>
      <c r="N57" s="31">
        <f t="shared" si="0"/>
        <v>0</v>
      </c>
      <c r="O57" s="32">
        <f t="shared" si="1"/>
        <v>0</v>
      </c>
      <c r="P57" s="53">
        <v>52</v>
      </c>
      <c r="Q57" s="31">
        <f t="shared" si="38"/>
        <v>0</v>
      </c>
      <c r="R57" s="31">
        <f t="shared" si="22"/>
        <v>0</v>
      </c>
      <c r="S57" s="31">
        <f t="shared" si="23"/>
        <v>0</v>
      </c>
      <c r="T57" s="31">
        <f t="shared" si="2"/>
        <v>0</v>
      </c>
      <c r="U57" s="31">
        <f t="shared" si="16"/>
        <v>0</v>
      </c>
      <c r="V57" s="31">
        <f t="shared" si="3"/>
        <v>0</v>
      </c>
      <c r="W57" s="31">
        <v>0</v>
      </c>
      <c r="X57" s="31">
        <f t="shared" si="4"/>
        <v>0</v>
      </c>
      <c r="Y57" s="36">
        <f t="shared" si="5"/>
        <v>0</v>
      </c>
      <c r="AA57" s="69">
        <v>52</v>
      </c>
      <c r="AB57" s="31">
        <f t="shared" si="6"/>
        <v>0</v>
      </c>
      <c r="AC57" s="212">
        <f t="shared" si="37"/>
        <v>0</v>
      </c>
      <c r="AD57" s="99">
        <f t="shared" si="8"/>
        <v>0</v>
      </c>
      <c r="AE57" s="99">
        <f t="shared" si="9"/>
        <v>0</v>
      </c>
      <c r="AF57" s="197">
        <f t="shared" si="33"/>
        <v>0</v>
      </c>
      <c r="AG57" s="197">
        <f t="shared" si="34"/>
        <v>0</v>
      </c>
      <c r="AH57" s="197">
        <f t="shared" si="35"/>
        <v>0</v>
      </c>
      <c r="AI57" s="202">
        <f t="shared" si="36"/>
        <v>0</v>
      </c>
      <c r="AK57" s="69">
        <v>52</v>
      </c>
      <c r="AL57" s="31"/>
      <c r="AM57" s="31"/>
      <c r="AN57" s="31"/>
      <c r="AO57" s="31"/>
      <c r="AP57" s="31"/>
      <c r="AQ57" s="197"/>
      <c r="AR57" s="197"/>
      <c r="AS57" s="197"/>
      <c r="AT57" s="197"/>
      <c r="AU57" s="31"/>
      <c r="AV57" s="31"/>
      <c r="AW57" s="31"/>
      <c r="AX57" s="31"/>
      <c r="AY57" s="74"/>
    </row>
    <row r="58" spans="2:51">
      <c r="B58" s="38"/>
      <c r="C58" s="160"/>
      <c r="D58" s="141"/>
      <c r="E58" s="146"/>
      <c r="F58" s="40"/>
      <c r="G58" s="49"/>
      <c r="I58" s="53">
        <v>53</v>
      </c>
      <c r="J58" s="31">
        <f t="shared" si="18"/>
        <v>0</v>
      </c>
      <c r="K58" s="31">
        <f t="shared" si="19"/>
        <v>0</v>
      </c>
      <c r="L58" s="31">
        <f t="shared" si="20"/>
        <v>0</v>
      </c>
      <c r="M58" s="31">
        <f t="shared" si="21"/>
        <v>0</v>
      </c>
      <c r="N58" s="31">
        <f t="shared" si="0"/>
        <v>0</v>
      </c>
      <c r="O58" s="32">
        <f t="shared" si="1"/>
        <v>0</v>
      </c>
      <c r="P58" s="53">
        <v>53</v>
      </c>
      <c r="Q58" s="31">
        <f t="shared" si="38"/>
        <v>0</v>
      </c>
      <c r="R58" s="31">
        <f t="shared" si="22"/>
        <v>0</v>
      </c>
      <c r="S58" s="31">
        <f t="shared" si="23"/>
        <v>0</v>
      </c>
      <c r="T58" s="31">
        <f t="shared" si="2"/>
        <v>0</v>
      </c>
      <c r="U58" s="31">
        <f t="shared" si="16"/>
        <v>0</v>
      </c>
      <c r="V58" s="31">
        <f t="shared" si="3"/>
        <v>0</v>
      </c>
      <c r="W58" s="31">
        <v>0</v>
      </c>
      <c r="X58" s="31">
        <f t="shared" si="4"/>
        <v>0</v>
      </c>
      <c r="Y58" s="36">
        <f t="shared" si="5"/>
        <v>0</v>
      </c>
      <c r="AA58" s="69">
        <v>53</v>
      </c>
      <c r="AB58" s="31">
        <f t="shared" si="6"/>
        <v>0</v>
      </c>
      <c r="AC58" s="212">
        <f t="shared" si="37"/>
        <v>0</v>
      </c>
      <c r="AD58" s="99">
        <f t="shared" si="8"/>
        <v>0</v>
      </c>
      <c r="AE58" s="99">
        <f t="shared" si="9"/>
        <v>0</v>
      </c>
      <c r="AF58" s="197">
        <f t="shared" si="33"/>
        <v>0</v>
      </c>
      <c r="AG58" s="197">
        <f t="shared" si="34"/>
        <v>0</v>
      </c>
      <c r="AH58" s="197">
        <f t="shared" si="35"/>
        <v>0</v>
      </c>
      <c r="AI58" s="202">
        <f t="shared" si="36"/>
        <v>0</v>
      </c>
      <c r="AK58" s="69">
        <v>53</v>
      </c>
      <c r="AL58" s="31"/>
      <c r="AM58" s="31"/>
      <c r="AN58" s="31"/>
      <c r="AO58" s="31"/>
      <c r="AP58" s="31"/>
      <c r="AQ58" s="197"/>
      <c r="AR58" s="197"/>
      <c r="AS58" s="197"/>
      <c r="AT58" s="197"/>
      <c r="AU58" s="31"/>
      <c r="AV58" s="31"/>
      <c r="AW58" s="31"/>
      <c r="AX58" s="31"/>
      <c r="AY58" s="74"/>
    </row>
    <row r="59" spans="2:51">
      <c r="B59" s="38"/>
      <c r="C59" s="160"/>
      <c r="D59" s="141"/>
      <c r="E59" s="146"/>
      <c r="F59" s="40"/>
      <c r="G59" s="49"/>
      <c r="I59" s="53">
        <v>54</v>
      </c>
      <c r="J59" s="31">
        <f t="shared" si="18"/>
        <v>0</v>
      </c>
      <c r="K59" s="31">
        <f t="shared" si="19"/>
        <v>0</v>
      </c>
      <c r="L59" s="31">
        <f t="shared" si="20"/>
        <v>0</v>
      </c>
      <c r="M59" s="31">
        <f t="shared" si="21"/>
        <v>0</v>
      </c>
      <c r="N59" s="31">
        <f t="shared" si="0"/>
        <v>0</v>
      </c>
      <c r="O59" s="32">
        <f t="shared" si="1"/>
        <v>0</v>
      </c>
      <c r="P59" s="53">
        <v>54</v>
      </c>
      <c r="Q59" s="31">
        <f t="shared" si="38"/>
        <v>0</v>
      </c>
      <c r="R59" s="31">
        <f t="shared" si="22"/>
        <v>0</v>
      </c>
      <c r="S59" s="31">
        <f t="shared" si="23"/>
        <v>0</v>
      </c>
      <c r="T59" s="31">
        <f t="shared" si="2"/>
        <v>0</v>
      </c>
      <c r="U59" s="31">
        <f t="shared" si="16"/>
        <v>0</v>
      </c>
      <c r="V59" s="31">
        <f t="shared" si="3"/>
        <v>0</v>
      </c>
      <c r="W59" s="31">
        <v>0</v>
      </c>
      <c r="X59" s="31">
        <f t="shared" si="4"/>
        <v>0</v>
      </c>
      <c r="Y59" s="36">
        <f t="shared" si="5"/>
        <v>0</v>
      </c>
      <c r="AA59" s="69">
        <v>54</v>
      </c>
      <c r="AB59" s="31">
        <f t="shared" si="6"/>
        <v>0</v>
      </c>
      <c r="AC59" s="212">
        <f t="shared" si="37"/>
        <v>0</v>
      </c>
      <c r="AD59" s="99">
        <f t="shared" si="8"/>
        <v>0</v>
      </c>
      <c r="AE59" s="99">
        <f t="shared" si="9"/>
        <v>0</v>
      </c>
      <c r="AF59" s="197">
        <f t="shared" si="33"/>
        <v>0</v>
      </c>
      <c r="AG59" s="197">
        <f t="shared" si="34"/>
        <v>0</v>
      </c>
      <c r="AH59" s="197">
        <f t="shared" si="35"/>
        <v>0</v>
      </c>
      <c r="AI59" s="202">
        <f t="shared" si="36"/>
        <v>0</v>
      </c>
      <c r="AK59" s="69">
        <v>54</v>
      </c>
      <c r="AL59" s="31"/>
      <c r="AM59" s="31"/>
      <c r="AN59" s="31"/>
      <c r="AO59" s="31"/>
      <c r="AP59" s="31"/>
      <c r="AQ59" s="197"/>
      <c r="AR59" s="197"/>
      <c r="AS59" s="197"/>
      <c r="AT59" s="197"/>
      <c r="AU59" s="31"/>
      <c r="AV59" s="31"/>
      <c r="AW59" s="31"/>
      <c r="AX59" s="31"/>
      <c r="AY59" s="74"/>
    </row>
    <row r="60" spans="2:51">
      <c r="B60" s="38"/>
      <c r="C60" s="160"/>
      <c r="D60" s="141"/>
      <c r="E60" s="146"/>
      <c r="F60" s="40"/>
      <c r="G60" s="49"/>
      <c r="I60" s="53">
        <v>55</v>
      </c>
      <c r="J60" s="31">
        <f t="shared" si="18"/>
        <v>0</v>
      </c>
      <c r="K60" s="31">
        <f t="shared" si="19"/>
        <v>0</v>
      </c>
      <c r="L60" s="31">
        <f t="shared" si="20"/>
        <v>0</v>
      </c>
      <c r="M60" s="31">
        <f t="shared" si="21"/>
        <v>0</v>
      </c>
      <c r="N60" s="31">
        <f t="shared" si="0"/>
        <v>0</v>
      </c>
      <c r="O60" s="32">
        <f t="shared" si="1"/>
        <v>0</v>
      </c>
      <c r="P60" s="53">
        <v>55</v>
      </c>
      <c r="Q60" s="31">
        <f t="shared" si="38"/>
        <v>0</v>
      </c>
      <c r="R60" s="31">
        <f t="shared" si="22"/>
        <v>0</v>
      </c>
      <c r="S60" s="31">
        <f t="shared" si="23"/>
        <v>0</v>
      </c>
      <c r="T60" s="31">
        <f t="shared" si="2"/>
        <v>0</v>
      </c>
      <c r="U60" s="31">
        <f t="shared" si="16"/>
        <v>0</v>
      </c>
      <c r="V60" s="31">
        <f t="shared" si="3"/>
        <v>0</v>
      </c>
      <c r="W60" s="31">
        <v>0</v>
      </c>
      <c r="X60" s="31">
        <f t="shared" si="4"/>
        <v>0</v>
      </c>
      <c r="Y60" s="36">
        <f t="shared" si="5"/>
        <v>0</v>
      </c>
      <c r="AA60" s="69">
        <v>55</v>
      </c>
      <c r="AB60" s="31">
        <f t="shared" si="6"/>
        <v>0</v>
      </c>
      <c r="AC60" s="212">
        <f t="shared" si="37"/>
        <v>0</v>
      </c>
      <c r="AD60" s="99">
        <f t="shared" si="8"/>
        <v>0</v>
      </c>
      <c r="AE60" s="99">
        <f t="shared" si="9"/>
        <v>0</v>
      </c>
      <c r="AF60" s="197">
        <f t="shared" si="33"/>
        <v>0</v>
      </c>
      <c r="AG60" s="197">
        <f t="shared" si="34"/>
        <v>0</v>
      </c>
      <c r="AH60" s="197">
        <f t="shared" si="35"/>
        <v>0</v>
      </c>
      <c r="AI60" s="202">
        <f t="shared" si="36"/>
        <v>0</v>
      </c>
      <c r="AK60" s="69">
        <v>55</v>
      </c>
      <c r="AL60" s="31"/>
      <c r="AM60" s="31"/>
      <c r="AN60" s="31"/>
      <c r="AO60" s="31"/>
      <c r="AP60" s="31"/>
      <c r="AQ60" s="197"/>
      <c r="AR60" s="197"/>
      <c r="AS60" s="197"/>
      <c r="AT60" s="197"/>
      <c r="AU60" s="31"/>
      <c r="AV60" s="31"/>
      <c r="AW60" s="31"/>
      <c r="AX60" s="31"/>
      <c r="AY60" s="74"/>
    </row>
    <row r="61" spans="2:51">
      <c r="B61" s="38"/>
      <c r="C61" s="160"/>
      <c r="D61" s="141"/>
      <c r="E61" s="146"/>
      <c r="F61" s="40"/>
      <c r="G61" s="49"/>
      <c r="I61" s="53">
        <v>56</v>
      </c>
      <c r="J61" s="31">
        <f t="shared" si="18"/>
        <v>0</v>
      </c>
      <c r="K61" s="31">
        <f t="shared" si="19"/>
        <v>0</v>
      </c>
      <c r="L61" s="31">
        <f t="shared" si="20"/>
        <v>0</v>
      </c>
      <c r="M61" s="31">
        <f t="shared" si="21"/>
        <v>0</v>
      </c>
      <c r="N61" s="31">
        <f t="shared" si="0"/>
        <v>0</v>
      </c>
      <c r="O61" s="32">
        <f t="shared" si="1"/>
        <v>0</v>
      </c>
      <c r="P61" s="53">
        <v>56</v>
      </c>
      <c r="Q61" s="31">
        <f t="shared" si="38"/>
        <v>0</v>
      </c>
      <c r="R61" s="31">
        <f t="shared" si="22"/>
        <v>0</v>
      </c>
      <c r="S61" s="31">
        <f t="shared" si="23"/>
        <v>0</v>
      </c>
      <c r="T61" s="31">
        <f t="shared" si="2"/>
        <v>0</v>
      </c>
      <c r="U61" s="31">
        <f t="shared" si="16"/>
        <v>0</v>
      </c>
      <c r="V61" s="31">
        <f t="shared" si="3"/>
        <v>0</v>
      </c>
      <c r="W61" s="31">
        <v>0</v>
      </c>
      <c r="X61" s="31">
        <f t="shared" si="4"/>
        <v>0</v>
      </c>
      <c r="Y61" s="36">
        <f t="shared" si="5"/>
        <v>0</v>
      </c>
      <c r="AA61" s="69">
        <v>56</v>
      </c>
      <c r="AB61" s="31">
        <f t="shared" si="6"/>
        <v>0</v>
      </c>
      <c r="AC61" s="212">
        <f t="shared" si="37"/>
        <v>0</v>
      </c>
      <c r="AD61" s="99">
        <f t="shared" si="8"/>
        <v>0</v>
      </c>
      <c r="AE61" s="99">
        <f t="shared" si="9"/>
        <v>0</v>
      </c>
      <c r="AF61" s="197">
        <f t="shared" si="33"/>
        <v>0</v>
      </c>
      <c r="AG61" s="197">
        <f t="shared" si="34"/>
        <v>0</v>
      </c>
      <c r="AH61" s="197">
        <f t="shared" si="35"/>
        <v>0</v>
      </c>
      <c r="AI61" s="202">
        <f t="shared" si="36"/>
        <v>0</v>
      </c>
      <c r="AK61" s="69">
        <v>56</v>
      </c>
      <c r="AL61" s="31"/>
      <c r="AM61" s="31"/>
      <c r="AN61" s="31"/>
      <c r="AO61" s="31"/>
      <c r="AP61" s="31"/>
      <c r="AQ61" s="197"/>
      <c r="AR61" s="197"/>
      <c r="AS61" s="197"/>
      <c r="AT61" s="197"/>
      <c r="AU61" s="31"/>
      <c r="AV61" s="31"/>
      <c r="AW61" s="31"/>
      <c r="AX61" s="31"/>
      <c r="AY61" s="74"/>
    </row>
    <row r="62" spans="2:51">
      <c r="B62" s="38"/>
      <c r="C62" s="160"/>
      <c r="D62" s="141"/>
      <c r="E62" s="146"/>
      <c r="F62" s="40"/>
      <c r="G62" s="49"/>
      <c r="I62" s="53">
        <v>57</v>
      </c>
      <c r="J62" s="31">
        <f t="shared" si="18"/>
        <v>0</v>
      </c>
      <c r="K62" s="31">
        <f t="shared" si="19"/>
        <v>0</v>
      </c>
      <c r="L62" s="31">
        <f t="shared" si="20"/>
        <v>0</v>
      </c>
      <c r="M62" s="31">
        <f t="shared" si="21"/>
        <v>0</v>
      </c>
      <c r="N62" s="31">
        <f t="shared" si="0"/>
        <v>0</v>
      </c>
      <c r="O62" s="32">
        <f t="shared" si="1"/>
        <v>0</v>
      </c>
      <c r="P62" s="53">
        <v>57</v>
      </c>
      <c r="Q62" s="31">
        <f t="shared" si="38"/>
        <v>0</v>
      </c>
      <c r="R62" s="31">
        <f t="shared" si="22"/>
        <v>0</v>
      </c>
      <c r="S62" s="31">
        <f t="shared" si="23"/>
        <v>0</v>
      </c>
      <c r="T62" s="31">
        <f t="shared" si="2"/>
        <v>0</v>
      </c>
      <c r="U62" s="31">
        <f t="shared" si="16"/>
        <v>0</v>
      </c>
      <c r="V62" s="31">
        <f t="shared" si="3"/>
        <v>0</v>
      </c>
      <c r="W62" s="31">
        <v>0</v>
      </c>
      <c r="X62" s="31">
        <f t="shared" si="4"/>
        <v>0</v>
      </c>
      <c r="Y62" s="36">
        <f t="shared" si="5"/>
        <v>0</v>
      </c>
      <c r="AA62" s="69">
        <v>57</v>
      </c>
      <c r="AB62" s="31">
        <f t="shared" si="6"/>
        <v>0</v>
      </c>
      <c r="AC62" s="212">
        <f t="shared" si="37"/>
        <v>0</v>
      </c>
      <c r="AD62" s="99">
        <f t="shared" si="8"/>
        <v>0</v>
      </c>
      <c r="AE62" s="99">
        <f t="shared" si="9"/>
        <v>0</v>
      </c>
      <c r="AF62" s="197">
        <f t="shared" si="33"/>
        <v>0</v>
      </c>
      <c r="AG62" s="197">
        <f t="shared" si="34"/>
        <v>0</v>
      </c>
      <c r="AH62" s="197">
        <f t="shared" si="35"/>
        <v>0</v>
      </c>
      <c r="AI62" s="202">
        <f t="shared" si="36"/>
        <v>0</v>
      </c>
      <c r="AK62" s="69">
        <v>57</v>
      </c>
      <c r="AL62" s="31"/>
      <c r="AM62" s="31"/>
      <c r="AN62" s="31"/>
      <c r="AO62" s="31"/>
      <c r="AP62" s="31"/>
      <c r="AQ62" s="197"/>
      <c r="AR62" s="197"/>
      <c r="AS62" s="197"/>
      <c r="AT62" s="197"/>
      <c r="AU62" s="31"/>
      <c r="AV62" s="31"/>
      <c r="AW62" s="31"/>
      <c r="AX62" s="31"/>
      <c r="AY62" s="74"/>
    </row>
    <row r="63" spans="2:51">
      <c r="B63" s="38"/>
      <c r="C63" s="160"/>
      <c r="D63" s="141"/>
      <c r="E63" s="146"/>
      <c r="F63" s="40"/>
      <c r="G63" s="49"/>
      <c r="I63" s="53">
        <v>58</v>
      </c>
      <c r="J63" s="31">
        <f t="shared" si="18"/>
        <v>0</v>
      </c>
      <c r="K63" s="31">
        <f t="shared" si="19"/>
        <v>0</v>
      </c>
      <c r="L63" s="31">
        <f t="shared" si="20"/>
        <v>0</v>
      </c>
      <c r="M63" s="31">
        <f t="shared" si="21"/>
        <v>0</v>
      </c>
      <c r="N63" s="31">
        <f t="shared" si="0"/>
        <v>0</v>
      </c>
      <c r="O63" s="32">
        <f t="shared" si="1"/>
        <v>0</v>
      </c>
      <c r="P63" s="53">
        <v>58</v>
      </c>
      <c r="Q63" s="31">
        <f t="shared" si="38"/>
        <v>0</v>
      </c>
      <c r="R63" s="31">
        <f t="shared" si="22"/>
        <v>0</v>
      </c>
      <c r="S63" s="31">
        <f t="shared" si="23"/>
        <v>0</v>
      </c>
      <c r="T63" s="31">
        <f t="shared" si="2"/>
        <v>0</v>
      </c>
      <c r="U63" s="31">
        <f t="shared" si="16"/>
        <v>0</v>
      </c>
      <c r="V63" s="31">
        <f t="shared" si="3"/>
        <v>0</v>
      </c>
      <c r="W63" s="31">
        <v>0</v>
      </c>
      <c r="X63" s="31">
        <f t="shared" si="4"/>
        <v>0</v>
      </c>
      <c r="Y63" s="36">
        <f t="shared" si="5"/>
        <v>0</v>
      </c>
      <c r="AA63" s="69">
        <v>58</v>
      </c>
      <c r="AB63" s="31">
        <f t="shared" si="6"/>
        <v>0</v>
      </c>
      <c r="AC63" s="212">
        <f t="shared" si="37"/>
        <v>0</v>
      </c>
      <c r="AD63" s="99">
        <f t="shared" si="8"/>
        <v>0</v>
      </c>
      <c r="AE63" s="99">
        <f t="shared" si="9"/>
        <v>0</v>
      </c>
      <c r="AF63" s="197">
        <f t="shared" si="33"/>
        <v>0</v>
      </c>
      <c r="AG63" s="197">
        <f t="shared" si="34"/>
        <v>0</v>
      </c>
      <c r="AH63" s="197">
        <f t="shared" si="35"/>
        <v>0</v>
      </c>
      <c r="AI63" s="202">
        <f t="shared" si="36"/>
        <v>0</v>
      </c>
      <c r="AK63" s="69">
        <v>58</v>
      </c>
      <c r="AL63" s="31"/>
      <c r="AM63" s="31"/>
      <c r="AN63" s="31"/>
      <c r="AO63" s="31"/>
      <c r="AP63" s="31"/>
      <c r="AQ63" s="197"/>
      <c r="AR63" s="197"/>
      <c r="AS63" s="197"/>
      <c r="AT63" s="197"/>
      <c r="AU63" s="31"/>
      <c r="AV63" s="31"/>
      <c r="AW63" s="31"/>
      <c r="AX63" s="31"/>
      <c r="AY63" s="74"/>
    </row>
    <row r="64" spans="2:51">
      <c r="B64" s="38"/>
      <c r="C64" s="160"/>
      <c r="D64" s="141"/>
      <c r="E64" s="146"/>
      <c r="F64" s="40"/>
      <c r="G64" s="49"/>
      <c r="I64" s="53">
        <v>59</v>
      </c>
      <c r="J64" s="31">
        <f t="shared" si="18"/>
        <v>0</v>
      </c>
      <c r="K64" s="31">
        <f t="shared" si="19"/>
        <v>0</v>
      </c>
      <c r="L64" s="31">
        <f t="shared" si="20"/>
        <v>0</v>
      </c>
      <c r="M64" s="31">
        <f t="shared" si="21"/>
        <v>0</v>
      </c>
      <c r="N64" s="31">
        <f t="shared" si="0"/>
        <v>0</v>
      </c>
      <c r="O64" s="32">
        <f t="shared" si="1"/>
        <v>0</v>
      </c>
      <c r="P64" s="53">
        <v>59</v>
      </c>
      <c r="Q64" s="31">
        <f t="shared" si="38"/>
        <v>0</v>
      </c>
      <c r="R64" s="31">
        <f t="shared" si="22"/>
        <v>0</v>
      </c>
      <c r="S64" s="31">
        <f t="shared" si="23"/>
        <v>0</v>
      </c>
      <c r="T64" s="31">
        <f t="shared" si="2"/>
        <v>0</v>
      </c>
      <c r="U64" s="31">
        <f t="shared" si="16"/>
        <v>0</v>
      </c>
      <c r="V64" s="31">
        <f t="shared" si="3"/>
        <v>0</v>
      </c>
      <c r="W64" s="31">
        <v>0</v>
      </c>
      <c r="X64" s="31">
        <f t="shared" si="4"/>
        <v>0</v>
      </c>
      <c r="Y64" s="36">
        <f t="shared" si="5"/>
        <v>0</v>
      </c>
      <c r="AA64" s="69">
        <v>59</v>
      </c>
      <c r="AB64" s="31">
        <f t="shared" si="6"/>
        <v>0</v>
      </c>
      <c r="AC64" s="212">
        <f t="shared" si="37"/>
        <v>0</v>
      </c>
      <c r="AD64" s="99">
        <f t="shared" si="8"/>
        <v>0</v>
      </c>
      <c r="AE64" s="99">
        <f t="shared" si="9"/>
        <v>0</v>
      </c>
      <c r="AF64" s="197">
        <f t="shared" si="33"/>
        <v>0</v>
      </c>
      <c r="AG64" s="197">
        <f t="shared" si="34"/>
        <v>0</v>
      </c>
      <c r="AH64" s="197">
        <f t="shared" si="35"/>
        <v>0</v>
      </c>
      <c r="AI64" s="202">
        <f t="shared" si="36"/>
        <v>0</v>
      </c>
      <c r="AK64" s="69">
        <v>59</v>
      </c>
      <c r="AL64" s="31"/>
      <c r="AM64" s="31"/>
      <c r="AN64" s="31"/>
      <c r="AO64" s="31"/>
      <c r="AP64" s="31"/>
      <c r="AQ64" s="197"/>
      <c r="AR64" s="197"/>
      <c r="AS64" s="197"/>
      <c r="AT64" s="197"/>
      <c r="AU64" s="31"/>
      <c r="AV64" s="31"/>
      <c r="AW64" s="31"/>
      <c r="AX64" s="31"/>
      <c r="AY64" s="74"/>
    </row>
    <row r="65" spans="2:51">
      <c r="B65" s="38"/>
      <c r="C65" s="160"/>
      <c r="D65" s="141"/>
      <c r="E65" s="146"/>
      <c r="F65" s="40"/>
      <c r="G65" s="49"/>
      <c r="I65" s="53">
        <v>60</v>
      </c>
      <c r="J65" s="31">
        <f t="shared" si="18"/>
        <v>0</v>
      </c>
      <c r="K65" s="31">
        <f t="shared" si="19"/>
        <v>0</v>
      </c>
      <c r="L65" s="31">
        <f t="shared" si="20"/>
        <v>0</v>
      </c>
      <c r="M65" s="31">
        <f t="shared" si="21"/>
        <v>0</v>
      </c>
      <c r="N65" s="31">
        <f t="shared" si="0"/>
        <v>0</v>
      </c>
      <c r="O65" s="32">
        <f t="shared" si="1"/>
        <v>0</v>
      </c>
      <c r="P65" s="53">
        <v>60</v>
      </c>
      <c r="Q65" s="31">
        <f t="shared" si="38"/>
        <v>0</v>
      </c>
      <c r="R65" s="31">
        <f t="shared" si="22"/>
        <v>0</v>
      </c>
      <c r="S65" s="31">
        <f t="shared" si="23"/>
        <v>0</v>
      </c>
      <c r="T65" s="31">
        <f t="shared" si="2"/>
        <v>0</v>
      </c>
      <c r="U65" s="31">
        <f t="shared" si="16"/>
        <v>0</v>
      </c>
      <c r="V65" s="31">
        <f t="shared" si="3"/>
        <v>0</v>
      </c>
      <c r="W65" s="31">
        <v>0</v>
      </c>
      <c r="X65" s="31">
        <f t="shared" si="4"/>
        <v>0</v>
      </c>
      <c r="Y65" s="36">
        <f t="shared" si="5"/>
        <v>0</v>
      </c>
      <c r="AA65" s="69">
        <v>60</v>
      </c>
      <c r="AB65" s="31">
        <f t="shared" si="6"/>
        <v>0</v>
      </c>
      <c r="AC65" s="212">
        <f t="shared" si="37"/>
        <v>0</v>
      </c>
      <c r="AD65" s="99">
        <f t="shared" si="8"/>
        <v>0</v>
      </c>
      <c r="AE65" s="99">
        <f t="shared" si="9"/>
        <v>0</v>
      </c>
      <c r="AF65" s="197">
        <f t="shared" si="33"/>
        <v>0</v>
      </c>
      <c r="AG65" s="197">
        <f t="shared" si="34"/>
        <v>0</v>
      </c>
      <c r="AH65" s="197">
        <f t="shared" si="35"/>
        <v>0</v>
      </c>
      <c r="AI65" s="202">
        <f t="shared" si="36"/>
        <v>0</v>
      </c>
      <c r="AK65" s="69">
        <v>60</v>
      </c>
      <c r="AL65" s="31"/>
      <c r="AM65" s="31"/>
      <c r="AN65" s="31"/>
      <c r="AO65" s="31"/>
      <c r="AP65" s="31"/>
      <c r="AQ65" s="197"/>
      <c r="AR65" s="197"/>
      <c r="AS65" s="197"/>
      <c r="AT65" s="197"/>
      <c r="AU65" s="31"/>
      <c r="AV65" s="31"/>
      <c r="AW65" s="31"/>
      <c r="AX65" s="31"/>
      <c r="AY65" s="74"/>
    </row>
    <row r="66" spans="2:51">
      <c r="B66" s="38"/>
      <c r="C66" s="160"/>
      <c r="D66" s="141"/>
      <c r="E66" s="146"/>
      <c r="F66" s="40"/>
      <c r="G66" s="49"/>
      <c r="I66" s="53">
        <v>61</v>
      </c>
      <c r="J66" s="31">
        <f t="shared" si="18"/>
        <v>0</v>
      </c>
      <c r="K66" s="31">
        <f t="shared" si="19"/>
        <v>0</v>
      </c>
      <c r="L66" s="31">
        <f t="shared" si="20"/>
        <v>0</v>
      </c>
      <c r="M66" s="31">
        <f t="shared" si="21"/>
        <v>0</v>
      </c>
      <c r="N66" s="31">
        <f t="shared" si="0"/>
        <v>0</v>
      </c>
      <c r="O66" s="32">
        <f t="shared" si="1"/>
        <v>0</v>
      </c>
      <c r="P66" s="53">
        <v>61</v>
      </c>
      <c r="Q66" s="31">
        <f t="shared" si="38"/>
        <v>0</v>
      </c>
      <c r="R66" s="31">
        <f t="shared" si="22"/>
        <v>0</v>
      </c>
      <c r="S66" s="31">
        <f t="shared" si="23"/>
        <v>0</v>
      </c>
      <c r="T66" s="31">
        <f t="shared" si="2"/>
        <v>0</v>
      </c>
      <c r="U66" s="31">
        <f t="shared" si="16"/>
        <v>0</v>
      </c>
      <c r="V66" s="31">
        <f t="shared" si="3"/>
        <v>0</v>
      </c>
      <c r="W66" s="31">
        <v>0</v>
      </c>
      <c r="X66" s="31">
        <f t="shared" si="4"/>
        <v>0</v>
      </c>
      <c r="Y66" s="36">
        <f t="shared" si="5"/>
        <v>0</v>
      </c>
      <c r="AA66" s="69">
        <v>61</v>
      </c>
      <c r="AB66" s="31">
        <f t="shared" si="6"/>
        <v>0</v>
      </c>
      <c r="AC66" s="212">
        <f t="shared" si="37"/>
        <v>0</v>
      </c>
      <c r="AD66" s="99">
        <f t="shared" si="8"/>
        <v>0</v>
      </c>
      <c r="AE66" s="99">
        <f t="shared" si="9"/>
        <v>0</v>
      </c>
      <c r="AF66" s="197">
        <f t="shared" si="33"/>
        <v>0</v>
      </c>
      <c r="AG66" s="197">
        <f t="shared" si="34"/>
        <v>0</v>
      </c>
      <c r="AH66" s="197">
        <f t="shared" si="35"/>
        <v>0</v>
      </c>
      <c r="AI66" s="202">
        <f t="shared" si="36"/>
        <v>0</v>
      </c>
      <c r="AK66" s="69">
        <v>61</v>
      </c>
      <c r="AL66" s="31"/>
      <c r="AM66" s="31"/>
      <c r="AN66" s="31"/>
      <c r="AO66" s="31"/>
      <c r="AP66" s="31"/>
      <c r="AQ66" s="197"/>
      <c r="AR66" s="197"/>
      <c r="AS66" s="197"/>
      <c r="AT66" s="197"/>
      <c r="AU66" s="31"/>
      <c r="AV66" s="31"/>
      <c r="AW66" s="31"/>
      <c r="AX66" s="31"/>
      <c r="AY66" s="74"/>
    </row>
    <row r="67" spans="2:51">
      <c r="B67" s="38"/>
      <c r="C67" s="160"/>
      <c r="D67" s="141"/>
      <c r="E67" s="146"/>
      <c r="F67" s="40"/>
      <c r="G67" s="49"/>
      <c r="I67" s="53">
        <v>62</v>
      </c>
      <c r="J67" s="31">
        <f t="shared" si="18"/>
        <v>0</v>
      </c>
      <c r="K67" s="31">
        <f t="shared" si="19"/>
        <v>0</v>
      </c>
      <c r="L67" s="31">
        <f t="shared" si="20"/>
        <v>0</v>
      </c>
      <c r="M67" s="31">
        <f t="shared" si="21"/>
        <v>0</v>
      </c>
      <c r="N67" s="31">
        <f t="shared" si="0"/>
        <v>0</v>
      </c>
      <c r="O67" s="32">
        <f t="shared" si="1"/>
        <v>0</v>
      </c>
      <c r="P67" s="53">
        <v>62</v>
      </c>
      <c r="Q67" s="31">
        <f t="shared" si="38"/>
        <v>0</v>
      </c>
      <c r="R67" s="31">
        <f t="shared" si="22"/>
        <v>0</v>
      </c>
      <c r="S67" s="31">
        <f t="shared" si="23"/>
        <v>0</v>
      </c>
      <c r="T67" s="31">
        <f t="shared" si="2"/>
        <v>0</v>
      </c>
      <c r="U67" s="31">
        <f t="shared" si="16"/>
        <v>0</v>
      </c>
      <c r="V67" s="31">
        <f t="shared" si="3"/>
        <v>0</v>
      </c>
      <c r="W67" s="31">
        <v>0</v>
      </c>
      <c r="X67" s="31">
        <f t="shared" si="4"/>
        <v>0</v>
      </c>
      <c r="Y67" s="36">
        <f t="shared" si="5"/>
        <v>0</v>
      </c>
      <c r="AA67" s="69">
        <v>62</v>
      </c>
      <c r="AB67" s="31">
        <f t="shared" si="6"/>
        <v>0</v>
      </c>
      <c r="AC67" s="212">
        <f t="shared" si="37"/>
        <v>0</v>
      </c>
      <c r="AD67" s="99">
        <f t="shared" si="8"/>
        <v>0</v>
      </c>
      <c r="AE67" s="99">
        <f t="shared" si="9"/>
        <v>0</v>
      </c>
      <c r="AF67" s="197">
        <f t="shared" si="33"/>
        <v>0</v>
      </c>
      <c r="AG67" s="197">
        <f t="shared" si="34"/>
        <v>0</v>
      </c>
      <c r="AH67" s="197">
        <f t="shared" si="35"/>
        <v>0</v>
      </c>
      <c r="AI67" s="202">
        <f t="shared" si="36"/>
        <v>0</v>
      </c>
      <c r="AK67" s="69">
        <v>62</v>
      </c>
      <c r="AL67" s="31"/>
      <c r="AM67" s="31"/>
      <c r="AN67" s="31"/>
      <c r="AO67" s="31"/>
      <c r="AP67" s="31"/>
      <c r="AQ67" s="197"/>
      <c r="AR67" s="197"/>
      <c r="AS67" s="197"/>
      <c r="AT67" s="197"/>
      <c r="AU67" s="31"/>
      <c r="AV67" s="31"/>
      <c r="AW67" s="31"/>
      <c r="AX67" s="31"/>
      <c r="AY67" s="74"/>
    </row>
    <row r="68" spans="2:51">
      <c r="B68" s="38"/>
      <c r="C68" s="160"/>
      <c r="D68" s="141"/>
      <c r="E68" s="146"/>
      <c r="F68" s="40"/>
      <c r="G68" s="49"/>
      <c r="I68" s="53">
        <v>63</v>
      </c>
      <c r="J68" s="31">
        <f t="shared" si="18"/>
        <v>0</v>
      </c>
      <c r="K68" s="31">
        <f t="shared" si="19"/>
        <v>0</v>
      </c>
      <c r="L68" s="31">
        <f t="shared" si="20"/>
        <v>0</v>
      </c>
      <c r="M68" s="31">
        <f t="shared" si="21"/>
        <v>0</v>
      </c>
      <c r="N68" s="31">
        <f t="shared" si="0"/>
        <v>0</v>
      </c>
      <c r="O68" s="32">
        <f t="shared" si="1"/>
        <v>0</v>
      </c>
      <c r="P68" s="53">
        <v>63</v>
      </c>
      <c r="Q68" s="31">
        <f t="shared" si="38"/>
        <v>0</v>
      </c>
      <c r="R68" s="31">
        <f t="shared" si="22"/>
        <v>0</v>
      </c>
      <c r="S68" s="31">
        <f t="shared" si="23"/>
        <v>0</v>
      </c>
      <c r="T68" s="31">
        <f t="shared" si="2"/>
        <v>0</v>
      </c>
      <c r="U68" s="31">
        <f t="shared" si="16"/>
        <v>0</v>
      </c>
      <c r="V68" s="31">
        <f t="shared" si="3"/>
        <v>0</v>
      </c>
      <c r="W68" s="31">
        <v>0</v>
      </c>
      <c r="X68" s="31">
        <f t="shared" si="4"/>
        <v>0</v>
      </c>
      <c r="Y68" s="36">
        <f t="shared" si="5"/>
        <v>0</v>
      </c>
      <c r="AA68" s="69">
        <v>63</v>
      </c>
      <c r="AB68" s="31">
        <f t="shared" si="6"/>
        <v>0</v>
      </c>
      <c r="AC68" s="212">
        <f t="shared" si="37"/>
        <v>0</v>
      </c>
      <c r="AD68" s="99">
        <f t="shared" si="8"/>
        <v>0</v>
      </c>
      <c r="AE68" s="99">
        <f t="shared" si="9"/>
        <v>0</v>
      </c>
      <c r="AF68" s="197">
        <f t="shared" si="33"/>
        <v>0</v>
      </c>
      <c r="AG68" s="197">
        <f t="shared" si="34"/>
        <v>0</v>
      </c>
      <c r="AH68" s="197">
        <f t="shared" si="35"/>
        <v>0</v>
      </c>
      <c r="AI68" s="202">
        <f t="shared" si="36"/>
        <v>0</v>
      </c>
      <c r="AK68" s="69">
        <v>63</v>
      </c>
      <c r="AL68" s="31"/>
      <c r="AM68" s="31"/>
      <c r="AN68" s="31"/>
      <c r="AO68" s="31"/>
      <c r="AP68" s="31"/>
      <c r="AQ68" s="197"/>
      <c r="AR68" s="197"/>
      <c r="AS68" s="197"/>
      <c r="AT68" s="197"/>
      <c r="AU68" s="31"/>
      <c r="AV68" s="31"/>
      <c r="AW68" s="31"/>
      <c r="AX68" s="31"/>
      <c r="AY68" s="74"/>
    </row>
    <row r="69" spans="2:51">
      <c r="B69" s="38"/>
      <c r="C69" s="160"/>
      <c r="D69" s="141"/>
      <c r="E69" s="146"/>
      <c r="F69" s="40"/>
      <c r="G69" s="49"/>
      <c r="I69" s="53">
        <v>64</v>
      </c>
      <c r="J69" s="31">
        <f t="shared" si="18"/>
        <v>0</v>
      </c>
      <c r="K69" s="31">
        <f t="shared" si="19"/>
        <v>0</v>
      </c>
      <c r="L69" s="31">
        <f t="shared" si="20"/>
        <v>0</v>
      </c>
      <c r="M69" s="31">
        <f t="shared" si="21"/>
        <v>0</v>
      </c>
      <c r="N69" s="31">
        <f t="shared" ref="N69:N132" si="39">IF(P70&lt;=$F$18,0,)</f>
        <v>0</v>
      </c>
      <c r="O69" s="32">
        <f t="shared" ref="O69:O132" si="40">((J69+K69)*0.475+L69+M69+N69)*44/12</f>
        <v>0</v>
      </c>
      <c r="P69" s="53">
        <v>64</v>
      </c>
      <c r="Q69" s="31">
        <f t="shared" si="38"/>
        <v>0</v>
      </c>
      <c r="R69" s="31">
        <f t="shared" si="22"/>
        <v>0</v>
      </c>
      <c r="S69" s="31">
        <f t="shared" si="23"/>
        <v>0</v>
      </c>
      <c r="T69" s="31">
        <f t="shared" ref="T69:T132" si="41">IF(S69=0,0,EXP(-1.0587+0.8836*LN(S69)+0.284))</f>
        <v>0</v>
      </c>
      <c r="U69" s="31">
        <f t="shared" si="16"/>
        <v>0</v>
      </c>
      <c r="V69" s="31">
        <f t="shared" ref="V69:V132" si="42">IF(P69&lt;=$F$18,IF(P69&lt;=30,P69*($F$16-$F$6)/30,$F$16-$F$6),)</f>
        <v>0</v>
      </c>
      <c r="W69" s="31">
        <v>0</v>
      </c>
      <c r="X69" s="31">
        <f t="shared" ref="X69:X132" si="43">((S69+T69)*0.475+U69+V69+W69)*44/12</f>
        <v>0</v>
      </c>
      <c r="Y69" s="36">
        <f t="shared" ref="Y69:Y132" si="44">IF(P69&lt;=$F$18,X69-O69,)</f>
        <v>0</v>
      </c>
      <c r="AA69" s="69">
        <v>64</v>
      </c>
      <c r="AB69" s="31">
        <f t="shared" ref="AB69:AB132" si="45">IF(AA69&lt;=$F$18,IFERROR(VLOOKUP($AA69,$B$82:$G$94,2,FALSE),0),)</f>
        <v>0</v>
      </c>
      <c r="AC69" s="212">
        <f t="shared" si="37"/>
        <v>0</v>
      </c>
      <c r="AD69" s="99">
        <f t="shared" ref="AD69:AD132" si="46">IF(AA69&lt;=$F$18,IFERROR(VLOOKUP($AA69,$B$82:$G$94,4,FALSE),0),)</f>
        <v>0</v>
      </c>
      <c r="AE69" s="99">
        <f t="shared" ref="AE69:AE132" si="47">IF(AA69&lt;=$F$18,IFERROR(VLOOKUP($AA69,$B$82:$G$94,5,FALSE),0),)</f>
        <v>0</v>
      </c>
      <c r="AF69" s="197">
        <f t="shared" si="33"/>
        <v>0</v>
      </c>
      <c r="AG69" s="197">
        <f t="shared" si="34"/>
        <v>0</v>
      </c>
      <c r="AH69" s="197">
        <f t="shared" si="35"/>
        <v>0</v>
      </c>
      <c r="AI69" s="202">
        <f t="shared" si="36"/>
        <v>0</v>
      </c>
      <c r="AK69" s="69">
        <v>64</v>
      </c>
      <c r="AL69" s="31"/>
      <c r="AM69" s="31"/>
      <c r="AN69" s="31"/>
      <c r="AO69" s="31"/>
      <c r="AP69" s="31"/>
      <c r="AQ69" s="197"/>
      <c r="AR69" s="197"/>
      <c r="AS69" s="197"/>
      <c r="AT69" s="197"/>
      <c r="AU69" s="31"/>
      <c r="AV69" s="31"/>
      <c r="AW69" s="31"/>
      <c r="AX69" s="31"/>
      <c r="AY69" s="74"/>
    </row>
    <row r="70" spans="2:51">
      <c r="B70" s="38"/>
      <c r="C70" s="160"/>
      <c r="D70" s="141"/>
      <c r="E70" s="146"/>
      <c r="F70" s="40"/>
      <c r="G70" s="49"/>
      <c r="I70" s="53">
        <v>65</v>
      </c>
      <c r="J70" s="31">
        <f t="shared" si="18"/>
        <v>0</v>
      </c>
      <c r="K70" s="31">
        <f t="shared" si="19"/>
        <v>0</v>
      </c>
      <c r="L70" s="31">
        <f t="shared" si="20"/>
        <v>0</v>
      </c>
      <c r="M70" s="31">
        <f t="shared" si="21"/>
        <v>0</v>
      </c>
      <c r="N70" s="31">
        <f t="shared" si="39"/>
        <v>0</v>
      </c>
      <c r="O70" s="32">
        <f t="shared" si="40"/>
        <v>0</v>
      </c>
      <c r="P70" s="53">
        <v>65</v>
      </c>
      <c r="Q70" s="31">
        <f t="shared" ref="Q70:Q101" si="48">IF(P70&lt;=$F$18,LOOKUP(P70-1,$B$25:$B$78,$G$25:$G$78),)</f>
        <v>0</v>
      </c>
      <c r="R70" s="31">
        <f t="shared" si="22"/>
        <v>0</v>
      </c>
      <c r="S70" s="31">
        <f t="shared" si="23"/>
        <v>0</v>
      </c>
      <c r="T70" s="31">
        <f t="shared" si="41"/>
        <v>0</v>
      </c>
      <c r="U70" s="31">
        <f t="shared" ref="U70:U133" si="49">IF(P70&lt;=$F$18,$F$5+($F$15-$F$5)*(1-EXP(-0.0175*P70)),)</f>
        <v>0</v>
      </c>
      <c r="V70" s="31">
        <f t="shared" si="42"/>
        <v>0</v>
      </c>
      <c r="W70" s="31">
        <v>0</v>
      </c>
      <c r="X70" s="31">
        <f t="shared" si="43"/>
        <v>0</v>
      </c>
      <c r="Y70" s="36">
        <f t="shared" si="44"/>
        <v>0</v>
      </c>
      <c r="AA70" s="69">
        <v>65</v>
      </c>
      <c r="AB70" s="31">
        <f t="shared" si="45"/>
        <v>0</v>
      </c>
      <c r="AC70" s="212">
        <f t="shared" si="37"/>
        <v>0</v>
      </c>
      <c r="AD70" s="99">
        <f t="shared" si="46"/>
        <v>0</v>
      </c>
      <c r="AE70" s="99">
        <f t="shared" si="47"/>
        <v>0</v>
      </c>
      <c r="AF70" s="197">
        <f t="shared" si="33"/>
        <v>0</v>
      </c>
      <c r="AG70" s="197">
        <f t="shared" si="34"/>
        <v>0</v>
      </c>
      <c r="AH70" s="197">
        <f t="shared" si="35"/>
        <v>0</v>
      </c>
      <c r="AI70" s="202">
        <f t="shared" si="36"/>
        <v>0</v>
      </c>
      <c r="AK70" s="69">
        <v>65</v>
      </c>
      <c r="AL70" s="31"/>
      <c r="AM70" s="31"/>
      <c r="AN70" s="31"/>
      <c r="AO70" s="31"/>
      <c r="AP70" s="31"/>
      <c r="AQ70" s="197"/>
      <c r="AR70" s="197"/>
      <c r="AS70" s="197"/>
      <c r="AT70" s="197"/>
      <c r="AU70" s="31"/>
      <c r="AV70" s="31"/>
      <c r="AW70" s="31"/>
      <c r="AX70" s="31"/>
      <c r="AY70" s="74"/>
    </row>
    <row r="71" spans="2:51">
      <c r="B71" s="38"/>
      <c r="C71" s="160"/>
      <c r="D71" s="141"/>
      <c r="E71" s="146"/>
      <c r="F71" s="40"/>
      <c r="G71" s="49"/>
      <c r="I71" s="53">
        <v>66</v>
      </c>
      <c r="J71" s="31">
        <f t="shared" ref="J71:J134" si="50">IF($I71&lt;=$F$10,$F$11*$F$13+J70,)</f>
        <v>0</v>
      </c>
      <c r="K71" s="31">
        <f t="shared" ref="K71:K134" si="51">IF(J71=0,0,EXP(-1.0587+0.8836*LN(J71)+0.284))</f>
        <v>0</v>
      </c>
      <c r="L71" s="31">
        <f t="shared" ref="L71:L134" si="52">IF(I71&lt;=$F$10,$F$5+($F$8-$F$5)*(1-EXP(-0.0175*I71)),)</f>
        <v>0</v>
      </c>
      <c r="M71" s="31">
        <f t="shared" ref="M71:M134" si="53">IF(I71&lt;=$F$10,IF(I71&lt;=30,I71*($F$9-$F$6)/30,$F$9-$F$6),)</f>
        <v>0</v>
      </c>
      <c r="N71" s="31">
        <f t="shared" si="39"/>
        <v>0</v>
      </c>
      <c r="O71" s="32">
        <f t="shared" si="40"/>
        <v>0</v>
      </c>
      <c r="P71" s="53">
        <v>66</v>
      </c>
      <c r="Q71" s="31">
        <f t="shared" si="48"/>
        <v>0</v>
      </c>
      <c r="R71" s="31">
        <f t="shared" ref="R71:R134" si="54">IF(P71&lt;=$F$18,Q71+R70,)</f>
        <v>0</v>
      </c>
      <c r="S71" s="31">
        <f t="shared" ref="S71:S134" si="55">$F$19*R71</f>
        <v>0</v>
      </c>
      <c r="T71" s="31">
        <f t="shared" si="41"/>
        <v>0</v>
      </c>
      <c r="U71" s="31">
        <f t="shared" si="49"/>
        <v>0</v>
      </c>
      <c r="V71" s="31">
        <f t="shared" si="42"/>
        <v>0</v>
      </c>
      <c r="W71" s="31">
        <v>0</v>
      </c>
      <c r="X71" s="31">
        <f t="shared" si="43"/>
        <v>0</v>
      </c>
      <c r="Y71" s="36">
        <f t="shared" si="44"/>
        <v>0</v>
      </c>
      <c r="AA71" s="69">
        <v>66</v>
      </c>
      <c r="AB71" s="31">
        <f t="shared" si="45"/>
        <v>0</v>
      </c>
      <c r="AC71" s="212">
        <f t="shared" si="37"/>
        <v>0</v>
      </c>
      <c r="AD71" s="99">
        <f t="shared" si="46"/>
        <v>0</v>
      </c>
      <c r="AE71" s="99">
        <f t="shared" si="47"/>
        <v>0</v>
      </c>
      <c r="AF71" s="197">
        <f t="shared" si="33"/>
        <v>0</v>
      </c>
      <c r="AG71" s="197">
        <f t="shared" si="34"/>
        <v>0</v>
      </c>
      <c r="AH71" s="197">
        <f t="shared" si="35"/>
        <v>0</v>
      </c>
      <c r="AI71" s="202">
        <f t="shared" si="36"/>
        <v>0</v>
      </c>
      <c r="AK71" s="69">
        <v>66</v>
      </c>
      <c r="AL71" s="31"/>
      <c r="AM71" s="31"/>
      <c r="AN71" s="31"/>
      <c r="AO71" s="31"/>
      <c r="AP71" s="31"/>
      <c r="AQ71" s="197"/>
      <c r="AR71" s="197"/>
      <c r="AS71" s="197"/>
      <c r="AT71" s="197"/>
      <c r="AU71" s="31"/>
      <c r="AV71" s="31"/>
      <c r="AW71" s="31"/>
      <c r="AX71" s="31"/>
      <c r="AY71" s="74"/>
    </row>
    <row r="72" spans="2:51">
      <c r="B72" s="38"/>
      <c r="C72" s="160"/>
      <c r="D72" s="141"/>
      <c r="E72" s="146"/>
      <c r="F72" s="40"/>
      <c r="G72" s="49"/>
      <c r="I72" s="53">
        <v>67</v>
      </c>
      <c r="J72" s="31">
        <f t="shared" si="50"/>
        <v>0</v>
      </c>
      <c r="K72" s="31">
        <f t="shared" si="51"/>
        <v>0</v>
      </c>
      <c r="L72" s="31">
        <f t="shared" si="52"/>
        <v>0</v>
      </c>
      <c r="M72" s="31">
        <f t="shared" si="53"/>
        <v>0</v>
      </c>
      <c r="N72" s="31">
        <f t="shared" si="39"/>
        <v>0</v>
      </c>
      <c r="O72" s="32">
        <f t="shared" si="40"/>
        <v>0</v>
      </c>
      <c r="P72" s="53">
        <v>67</v>
      </c>
      <c r="Q72" s="31">
        <f t="shared" si="48"/>
        <v>0</v>
      </c>
      <c r="R72" s="31">
        <f t="shared" si="54"/>
        <v>0</v>
      </c>
      <c r="S72" s="31">
        <f t="shared" si="55"/>
        <v>0</v>
      </c>
      <c r="T72" s="31">
        <f t="shared" si="41"/>
        <v>0</v>
      </c>
      <c r="U72" s="31">
        <f t="shared" si="49"/>
        <v>0</v>
      </c>
      <c r="V72" s="31">
        <f t="shared" si="42"/>
        <v>0</v>
      </c>
      <c r="W72" s="31">
        <v>0</v>
      </c>
      <c r="X72" s="31">
        <f t="shared" si="43"/>
        <v>0</v>
      </c>
      <c r="Y72" s="36">
        <f t="shared" si="44"/>
        <v>0</v>
      </c>
      <c r="AA72" s="69">
        <v>67</v>
      </c>
      <c r="AB72" s="31">
        <f t="shared" si="45"/>
        <v>0</v>
      </c>
      <c r="AC72" s="212">
        <f t="shared" si="37"/>
        <v>0</v>
      </c>
      <c r="AD72" s="99">
        <f t="shared" si="46"/>
        <v>0</v>
      </c>
      <c r="AE72" s="99">
        <f t="shared" si="47"/>
        <v>0</v>
      </c>
      <c r="AF72" s="197">
        <f t="shared" si="33"/>
        <v>0</v>
      </c>
      <c r="AG72" s="197">
        <f t="shared" si="34"/>
        <v>0</v>
      </c>
      <c r="AH72" s="197">
        <f t="shared" si="35"/>
        <v>0</v>
      </c>
      <c r="AI72" s="202">
        <f t="shared" si="36"/>
        <v>0</v>
      </c>
      <c r="AK72" s="69">
        <v>67</v>
      </c>
      <c r="AL72" s="31"/>
      <c r="AM72" s="31"/>
      <c r="AN72" s="31"/>
      <c r="AO72" s="31"/>
      <c r="AP72" s="31"/>
      <c r="AQ72" s="197"/>
      <c r="AR72" s="197"/>
      <c r="AS72" s="197"/>
      <c r="AT72" s="197"/>
      <c r="AU72" s="31"/>
      <c r="AV72" s="31"/>
      <c r="AW72" s="31"/>
      <c r="AX72" s="31"/>
      <c r="AY72" s="74"/>
    </row>
    <row r="73" spans="2:51">
      <c r="B73" s="38"/>
      <c r="C73" s="160"/>
      <c r="D73" s="141"/>
      <c r="E73" s="146"/>
      <c r="F73" s="40"/>
      <c r="G73" s="49"/>
      <c r="I73" s="53">
        <v>68</v>
      </c>
      <c r="J73" s="31">
        <f t="shared" si="50"/>
        <v>0</v>
      </c>
      <c r="K73" s="31">
        <f t="shared" si="51"/>
        <v>0</v>
      </c>
      <c r="L73" s="31">
        <f t="shared" si="52"/>
        <v>0</v>
      </c>
      <c r="M73" s="31">
        <f t="shared" si="53"/>
        <v>0</v>
      </c>
      <c r="N73" s="31">
        <f t="shared" si="39"/>
        <v>0</v>
      </c>
      <c r="O73" s="32">
        <f t="shared" si="40"/>
        <v>0</v>
      </c>
      <c r="P73" s="53">
        <v>68</v>
      </c>
      <c r="Q73" s="31">
        <f t="shared" si="48"/>
        <v>0</v>
      </c>
      <c r="R73" s="31">
        <f t="shared" si="54"/>
        <v>0</v>
      </c>
      <c r="S73" s="31">
        <f t="shared" si="55"/>
        <v>0</v>
      </c>
      <c r="T73" s="31">
        <f t="shared" si="41"/>
        <v>0</v>
      </c>
      <c r="U73" s="31">
        <f t="shared" si="49"/>
        <v>0</v>
      </c>
      <c r="V73" s="31">
        <f t="shared" si="42"/>
        <v>0</v>
      </c>
      <c r="W73" s="31">
        <v>0</v>
      </c>
      <c r="X73" s="31">
        <f t="shared" si="43"/>
        <v>0</v>
      </c>
      <c r="Y73" s="36">
        <f t="shared" si="44"/>
        <v>0</v>
      </c>
      <c r="AA73" s="69">
        <v>68</v>
      </c>
      <c r="AB73" s="31">
        <f t="shared" si="45"/>
        <v>0</v>
      </c>
      <c r="AC73" s="212">
        <f t="shared" si="37"/>
        <v>0</v>
      </c>
      <c r="AD73" s="99">
        <f t="shared" si="46"/>
        <v>0</v>
      </c>
      <c r="AE73" s="99">
        <f t="shared" si="47"/>
        <v>0</v>
      </c>
      <c r="AF73" s="197">
        <f t="shared" si="33"/>
        <v>0</v>
      </c>
      <c r="AG73" s="197">
        <f t="shared" si="34"/>
        <v>0</v>
      </c>
      <c r="AH73" s="197">
        <f t="shared" si="35"/>
        <v>0</v>
      </c>
      <c r="AI73" s="202">
        <f t="shared" si="36"/>
        <v>0</v>
      </c>
      <c r="AK73" s="69">
        <v>68</v>
      </c>
      <c r="AL73" s="31"/>
      <c r="AM73" s="31"/>
      <c r="AN73" s="31"/>
      <c r="AO73" s="31"/>
      <c r="AP73" s="31"/>
      <c r="AQ73" s="197"/>
      <c r="AR73" s="197"/>
      <c r="AS73" s="197"/>
      <c r="AT73" s="197"/>
      <c r="AU73" s="31"/>
      <c r="AV73" s="31"/>
      <c r="AW73" s="31"/>
      <c r="AX73" s="31"/>
      <c r="AY73" s="74"/>
    </row>
    <row r="74" spans="2:51">
      <c r="B74" s="38"/>
      <c r="C74" s="160"/>
      <c r="D74" s="141"/>
      <c r="E74" s="146"/>
      <c r="F74" s="40"/>
      <c r="G74" s="49"/>
      <c r="I74" s="53">
        <v>69</v>
      </c>
      <c r="J74" s="31">
        <f t="shared" si="50"/>
        <v>0</v>
      </c>
      <c r="K74" s="31">
        <f t="shared" si="51"/>
        <v>0</v>
      </c>
      <c r="L74" s="31">
        <f t="shared" si="52"/>
        <v>0</v>
      </c>
      <c r="M74" s="31">
        <f t="shared" si="53"/>
        <v>0</v>
      </c>
      <c r="N74" s="31">
        <f t="shared" si="39"/>
        <v>0</v>
      </c>
      <c r="O74" s="32">
        <f t="shared" si="40"/>
        <v>0</v>
      </c>
      <c r="P74" s="53">
        <v>69</v>
      </c>
      <c r="Q74" s="31">
        <f t="shared" si="48"/>
        <v>0</v>
      </c>
      <c r="R74" s="31">
        <f t="shared" si="54"/>
        <v>0</v>
      </c>
      <c r="S74" s="31">
        <f t="shared" si="55"/>
        <v>0</v>
      </c>
      <c r="T74" s="31">
        <f t="shared" si="41"/>
        <v>0</v>
      </c>
      <c r="U74" s="31">
        <f t="shared" si="49"/>
        <v>0</v>
      </c>
      <c r="V74" s="31">
        <f t="shared" si="42"/>
        <v>0</v>
      </c>
      <c r="W74" s="31">
        <v>0</v>
      </c>
      <c r="X74" s="31">
        <f t="shared" si="43"/>
        <v>0</v>
      </c>
      <c r="Y74" s="36">
        <f t="shared" si="44"/>
        <v>0</v>
      </c>
      <c r="AA74" s="69">
        <v>69</v>
      </c>
      <c r="AB74" s="31">
        <f t="shared" si="45"/>
        <v>0</v>
      </c>
      <c r="AC74" s="212">
        <f t="shared" si="37"/>
        <v>0</v>
      </c>
      <c r="AD74" s="99">
        <f t="shared" si="46"/>
        <v>0</v>
      </c>
      <c r="AE74" s="99">
        <f t="shared" si="47"/>
        <v>0</v>
      </c>
      <c r="AF74" s="197">
        <f t="shared" si="33"/>
        <v>0</v>
      </c>
      <c r="AG74" s="197">
        <f t="shared" si="34"/>
        <v>0</v>
      </c>
      <c r="AH74" s="197">
        <f t="shared" si="35"/>
        <v>0</v>
      </c>
      <c r="AI74" s="202">
        <f t="shared" si="36"/>
        <v>0</v>
      </c>
      <c r="AK74" s="69">
        <v>69</v>
      </c>
      <c r="AL74" s="31"/>
      <c r="AM74" s="31"/>
      <c r="AN74" s="31"/>
      <c r="AO74" s="31"/>
      <c r="AP74" s="31"/>
      <c r="AQ74" s="197"/>
      <c r="AR74" s="197"/>
      <c r="AS74" s="197"/>
      <c r="AT74" s="197"/>
      <c r="AU74" s="31"/>
      <c r="AV74" s="31"/>
      <c r="AW74" s="31"/>
      <c r="AX74" s="31"/>
      <c r="AY74" s="74"/>
    </row>
    <row r="75" spans="2:51">
      <c r="B75" s="38"/>
      <c r="C75" s="160"/>
      <c r="D75" s="141"/>
      <c r="E75" s="146"/>
      <c r="F75" s="40"/>
      <c r="G75" s="49"/>
      <c r="I75" s="53">
        <v>70</v>
      </c>
      <c r="J75" s="31">
        <f t="shared" si="50"/>
        <v>0</v>
      </c>
      <c r="K75" s="31">
        <f t="shared" si="51"/>
        <v>0</v>
      </c>
      <c r="L75" s="31">
        <f t="shared" si="52"/>
        <v>0</v>
      </c>
      <c r="M75" s="31">
        <f t="shared" si="53"/>
        <v>0</v>
      </c>
      <c r="N75" s="31">
        <f t="shared" si="39"/>
        <v>0</v>
      </c>
      <c r="O75" s="32">
        <f t="shared" si="40"/>
        <v>0</v>
      </c>
      <c r="P75" s="53">
        <v>70</v>
      </c>
      <c r="Q75" s="31">
        <f t="shared" si="48"/>
        <v>0</v>
      </c>
      <c r="R75" s="31">
        <f t="shared" si="54"/>
        <v>0</v>
      </c>
      <c r="S75" s="31">
        <f t="shared" si="55"/>
        <v>0</v>
      </c>
      <c r="T75" s="31">
        <f t="shared" si="41"/>
        <v>0</v>
      </c>
      <c r="U75" s="31">
        <f t="shared" si="49"/>
        <v>0</v>
      </c>
      <c r="V75" s="31">
        <f t="shared" si="42"/>
        <v>0</v>
      </c>
      <c r="W75" s="31">
        <v>0</v>
      </c>
      <c r="X75" s="31">
        <f t="shared" si="43"/>
        <v>0</v>
      </c>
      <c r="Y75" s="36">
        <f t="shared" si="44"/>
        <v>0</v>
      </c>
      <c r="AA75" s="69">
        <v>70</v>
      </c>
      <c r="AB75" s="31">
        <f t="shared" si="45"/>
        <v>0</v>
      </c>
      <c r="AC75" s="212">
        <f t="shared" si="37"/>
        <v>0</v>
      </c>
      <c r="AD75" s="99">
        <f t="shared" si="46"/>
        <v>0</v>
      </c>
      <c r="AE75" s="99">
        <f t="shared" si="47"/>
        <v>0</v>
      </c>
      <c r="AF75" s="197">
        <f t="shared" si="33"/>
        <v>0</v>
      </c>
      <c r="AG75" s="197">
        <f t="shared" si="34"/>
        <v>0</v>
      </c>
      <c r="AH75" s="197">
        <f t="shared" si="35"/>
        <v>0</v>
      </c>
      <c r="AI75" s="202">
        <f t="shared" si="36"/>
        <v>0</v>
      </c>
      <c r="AK75" s="69">
        <v>70</v>
      </c>
      <c r="AL75" s="31"/>
      <c r="AM75" s="31"/>
      <c r="AN75" s="31"/>
      <c r="AO75" s="31"/>
      <c r="AP75" s="31"/>
      <c r="AQ75" s="197"/>
      <c r="AR75" s="197"/>
      <c r="AS75" s="197"/>
      <c r="AT75" s="197"/>
      <c r="AU75" s="31"/>
      <c r="AV75" s="31"/>
      <c r="AW75" s="31"/>
      <c r="AX75" s="31"/>
      <c r="AY75" s="74"/>
    </row>
    <row r="76" spans="2:51">
      <c r="B76" s="38"/>
      <c r="C76" s="160"/>
      <c r="D76" s="141"/>
      <c r="E76" s="146"/>
      <c r="F76" s="40"/>
      <c r="G76" s="49"/>
      <c r="I76" s="53">
        <v>71</v>
      </c>
      <c r="J76" s="31">
        <f t="shared" si="50"/>
        <v>0</v>
      </c>
      <c r="K76" s="31">
        <f t="shared" si="51"/>
        <v>0</v>
      </c>
      <c r="L76" s="31">
        <f t="shared" si="52"/>
        <v>0</v>
      </c>
      <c r="M76" s="31">
        <f t="shared" si="53"/>
        <v>0</v>
      </c>
      <c r="N76" s="31">
        <f t="shared" si="39"/>
        <v>0</v>
      </c>
      <c r="O76" s="32">
        <f t="shared" si="40"/>
        <v>0</v>
      </c>
      <c r="P76" s="53">
        <v>71</v>
      </c>
      <c r="Q76" s="31">
        <f t="shared" si="48"/>
        <v>0</v>
      </c>
      <c r="R76" s="31">
        <f t="shared" si="54"/>
        <v>0</v>
      </c>
      <c r="S76" s="31">
        <f t="shared" si="55"/>
        <v>0</v>
      </c>
      <c r="T76" s="31">
        <f t="shared" si="41"/>
        <v>0</v>
      </c>
      <c r="U76" s="31">
        <f t="shared" si="49"/>
        <v>0</v>
      </c>
      <c r="V76" s="31">
        <f t="shared" si="42"/>
        <v>0</v>
      </c>
      <c r="W76" s="31">
        <v>0</v>
      </c>
      <c r="X76" s="31">
        <f t="shared" si="43"/>
        <v>0</v>
      </c>
      <c r="Y76" s="36">
        <f t="shared" si="44"/>
        <v>0</v>
      </c>
      <c r="AA76" s="69">
        <v>71</v>
      </c>
      <c r="AB76" s="31">
        <f t="shared" si="45"/>
        <v>0</v>
      </c>
      <c r="AC76" s="212">
        <f t="shared" si="37"/>
        <v>0</v>
      </c>
      <c r="AD76" s="99">
        <f t="shared" si="46"/>
        <v>0</v>
      </c>
      <c r="AE76" s="99">
        <f t="shared" si="47"/>
        <v>0</v>
      </c>
      <c r="AF76" s="197">
        <f t="shared" si="33"/>
        <v>0</v>
      </c>
      <c r="AG76" s="197">
        <f t="shared" si="34"/>
        <v>0</v>
      </c>
      <c r="AH76" s="197">
        <f t="shared" si="35"/>
        <v>0</v>
      </c>
      <c r="AI76" s="202">
        <f t="shared" si="36"/>
        <v>0</v>
      </c>
      <c r="AK76" s="69">
        <v>71</v>
      </c>
      <c r="AL76" s="31"/>
      <c r="AM76" s="31"/>
      <c r="AN76" s="31"/>
      <c r="AO76" s="31"/>
      <c r="AP76" s="31"/>
      <c r="AQ76" s="197"/>
      <c r="AR76" s="197"/>
      <c r="AS76" s="197"/>
      <c r="AT76" s="197"/>
      <c r="AU76" s="31"/>
      <c r="AV76" s="31"/>
      <c r="AW76" s="31"/>
      <c r="AX76" s="31"/>
      <c r="AY76" s="74"/>
    </row>
    <row r="77" spans="2:51">
      <c r="B77" s="38"/>
      <c r="C77" s="160"/>
      <c r="D77" s="141"/>
      <c r="E77" s="146"/>
      <c r="F77" s="40"/>
      <c r="G77" s="49"/>
      <c r="I77" s="53">
        <v>72</v>
      </c>
      <c r="J77" s="31">
        <f t="shared" si="50"/>
        <v>0</v>
      </c>
      <c r="K77" s="31">
        <f t="shared" si="51"/>
        <v>0</v>
      </c>
      <c r="L77" s="31">
        <f t="shared" si="52"/>
        <v>0</v>
      </c>
      <c r="M77" s="31">
        <f t="shared" si="53"/>
        <v>0</v>
      </c>
      <c r="N77" s="31">
        <f t="shared" si="39"/>
        <v>0</v>
      </c>
      <c r="O77" s="32">
        <f t="shared" si="40"/>
        <v>0</v>
      </c>
      <c r="P77" s="53">
        <v>72</v>
      </c>
      <c r="Q77" s="31">
        <f t="shared" si="48"/>
        <v>0</v>
      </c>
      <c r="R77" s="31">
        <f t="shared" si="54"/>
        <v>0</v>
      </c>
      <c r="S77" s="31">
        <f t="shared" si="55"/>
        <v>0</v>
      </c>
      <c r="T77" s="31">
        <f t="shared" si="41"/>
        <v>0</v>
      </c>
      <c r="U77" s="31">
        <f t="shared" si="49"/>
        <v>0</v>
      </c>
      <c r="V77" s="31">
        <f t="shared" si="42"/>
        <v>0</v>
      </c>
      <c r="W77" s="31">
        <v>0</v>
      </c>
      <c r="X77" s="31">
        <f t="shared" si="43"/>
        <v>0</v>
      </c>
      <c r="Y77" s="36">
        <f t="shared" si="44"/>
        <v>0</v>
      </c>
      <c r="AA77" s="69">
        <v>72</v>
      </c>
      <c r="AB77" s="31">
        <f t="shared" si="45"/>
        <v>0</v>
      </c>
      <c r="AC77" s="212">
        <f t="shared" si="37"/>
        <v>0</v>
      </c>
      <c r="AD77" s="99">
        <f t="shared" si="46"/>
        <v>0</v>
      </c>
      <c r="AE77" s="99">
        <f t="shared" si="47"/>
        <v>0</v>
      </c>
      <c r="AF77" s="197">
        <f t="shared" si="33"/>
        <v>0</v>
      </c>
      <c r="AG77" s="197">
        <f t="shared" si="34"/>
        <v>0</v>
      </c>
      <c r="AH77" s="197">
        <f t="shared" si="35"/>
        <v>0</v>
      </c>
      <c r="AI77" s="202">
        <f t="shared" si="36"/>
        <v>0</v>
      </c>
      <c r="AK77" s="69">
        <v>72</v>
      </c>
      <c r="AL77" s="31"/>
      <c r="AM77" s="31"/>
      <c r="AN77" s="31"/>
      <c r="AO77" s="31"/>
      <c r="AP77" s="31"/>
      <c r="AQ77" s="197"/>
      <c r="AR77" s="197"/>
      <c r="AS77" s="197"/>
      <c r="AT77" s="197"/>
      <c r="AU77" s="31"/>
      <c r="AV77" s="31"/>
      <c r="AW77" s="31"/>
      <c r="AX77" s="31"/>
      <c r="AY77" s="74"/>
    </row>
    <row r="78" spans="2:51">
      <c r="B78" s="41"/>
      <c r="C78" s="161"/>
      <c r="D78" s="162"/>
      <c r="E78" s="149"/>
      <c r="F78" s="42"/>
      <c r="G78" s="50"/>
      <c r="I78" s="53">
        <v>73</v>
      </c>
      <c r="J78" s="31">
        <f t="shared" si="50"/>
        <v>0</v>
      </c>
      <c r="K78" s="31">
        <f t="shared" si="51"/>
        <v>0</v>
      </c>
      <c r="L78" s="31">
        <f t="shared" si="52"/>
        <v>0</v>
      </c>
      <c r="M78" s="31">
        <f t="shared" si="53"/>
        <v>0</v>
      </c>
      <c r="N78" s="31">
        <f t="shared" si="39"/>
        <v>0</v>
      </c>
      <c r="O78" s="32">
        <f t="shared" si="40"/>
        <v>0</v>
      </c>
      <c r="P78" s="53">
        <v>73</v>
      </c>
      <c r="Q78" s="31">
        <f t="shared" si="48"/>
        <v>0</v>
      </c>
      <c r="R78" s="31">
        <f t="shared" si="54"/>
        <v>0</v>
      </c>
      <c r="S78" s="31">
        <f t="shared" si="55"/>
        <v>0</v>
      </c>
      <c r="T78" s="31">
        <f t="shared" si="41"/>
        <v>0</v>
      </c>
      <c r="U78" s="31">
        <f t="shared" si="49"/>
        <v>0</v>
      </c>
      <c r="V78" s="31">
        <f t="shared" si="42"/>
        <v>0</v>
      </c>
      <c r="W78" s="31">
        <v>0</v>
      </c>
      <c r="X78" s="31">
        <f t="shared" si="43"/>
        <v>0</v>
      </c>
      <c r="Y78" s="36">
        <f t="shared" si="44"/>
        <v>0</v>
      </c>
      <c r="AA78" s="69">
        <v>73</v>
      </c>
      <c r="AB78" s="31">
        <f t="shared" si="45"/>
        <v>0</v>
      </c>
      <c r="AC78" s="212">
        <f t="shared" si="37"/>
        <v>0</v>
      </c>
      <c r="AD78" s="99">
        <f t="shared" si="46"/>
        <v>0</v>
      </c>
      <c r="AE78" s="99">
        <f t="shared" si="47"/>
        <v>0</v>
      </c>
      <c r="AF78" s="197">
        <f t="shared" si="33"/>
        <v>0</v>
      </c>
      <c r="AG78" s="197">
        <f t="shared" si="34"/>
        <v>0</v>
      </c>
      <c r="AH78" s="197">
        <f t="shared" si="35"/>
        <v>0</v>
      </c>
      <c r="AI78" s="202">
        <f t="shared" si="36"/>
        <v>0</v>
      </c>
      <c r="AK78" s="69">
        <v>73</v>
      </c>
      <c r="AL78" s="31"/>
      <c r="AM78" s="31"/>
      <c r="AN78" s="31"/>
      <c r="AO78" s="31"/>
      <c r="AP78" s="31"/>
      <c r="AQ78" s="197"/>
      <c r="AR78" s="197"/>
      <c r="AS78" s="197"/>
      <c r="AT78" s="197"/>
      <c r="AU78" s="31"/>
      <c r="AV78" s="31"/>
      <c r="AW78" s="31"/>
      <c r="AX78" s="31"/>
      <c r="AY78" s="74"/>
    </row>
    <row r="79" spans="2:51">
      <c r="I79" s="53">
        <v>74</v>
      </c>
      <c r="J79" s="31">
        <f t="shared" si="50"/>
        <v>0</v>
      </c>
      <c r="K79" s="31">
        <f t="shared" si="51"/>
        <v>0</v>
      </c>
      <c r="L79" s="31">
        <f t="shared" si="52"/>
        <v>0</v>
      </c>
      <c r="M79" s="31">
        <f t="shared" si="53"/>
        <v>0</v>
      </c>
      <c r="N79" s="31">
        <f t="shared" si="39"/>
        <v>0</v>
      </c>
      <c r="O79" s="32">
        <f t="shared" si="40"/>
        <v>0</v>
      </c>
      <c r="P79" s="53">
        <v>74</v>
      </c>
      <c r="Q79" s="31">
        <f t="shared" si="48"/>
        <v>0</v>
      </c>
      <c r="R79" s="31">
        <f t="shared" si="54"/>
        <v>0</v>
      </c>
      <c r="S79" s="31">
        <f t="shared" si="55"/>
        <v>0</v>
      </c>
      <c r="T79" s="31">
        <f t="shared" si="41"/>
        <v>0</v>
      </c>
      <c r="U79" s="31">
        <f t="shared" si="49"/>
        <v>0</v>
      </c>
      <c r="V79" s="31">
        <f t="shared" si="42"/>
        <v>0</v>
      </c>
      <c r="W79" s="31">
        <v>0</v>
      </c>
      <c r="X79" s="31">
        <f t="shared" si="43"/>
        <v>0</v>
      </c>
      <c r="Y79" s="36">
        <f t="shared" si="44"/>
        <v>0</v>
      </c>
      <c r="AA79" s="69">
        <v>74</v>
      </c>
      <c r="AB79" s="31">
        <f t="shared" si="45"/>
        <v>0</v>
      </c>
      <c r="AC79" s="212">
        <f t="shared" si="37"/>
        <v>0</v>
      </c>
      <c r="AD79" s="99">
        <f t="shared" si="46"/>
        <v>0</v>
      </c>
      <c r="AE79" s="99">
        <f t="shared" si="47"/>
        <v>0</v>
      </c>
      <c r="AF79" s="197">
        <f t="shared" si="33"/>
        <v>0</v>
      </c>
      <c r="AG79" s="197">
        <f t="shared" si="34"/>
        <v>0</v>
      </c>
      <c r="AH79" s="197">
        <f t="shared" si="35"/>
        <v>0</v>
      </c>
      <c r="AI79" s="202">
        <f t="shared" si="36"/>
        <v>0</v>
      </c>
      <c r="AK79" s="69">
        <v>74</v>
      </c>
      <c r="AL79" s="31"/>
      <c r="AM79" s="31"/>
      <c r="AN79" s="31"/>
      <c r="AO79" s="31"/>
      <c r="AP79" s="31"/>
      <c r="AQ79" s="197"/>
      <c r="AR79" s="197"/>
      <c r="AS79" s="197"/>
      <c r="AT79" s="197"/>
      <c r="AU79" s="31"/>
      <c r="AV79" s="31"/>
      <c r="AW79" s="31"/>
      <c r="AX79" s="31"/>
      <c r="AY79" s="74"/>
    </row>
    <row r="80" spans="2:51">
      <c r="B80" s="243" t="s">
        <v>205</v>
      </c>
      <c r="C80" s="244"/>
      <c r="D80" s="244"/>
      <c r="E80" s="244"/>
      <c r="F80" s="244"/>
      <c r="G80" s="245"/>
      <c r="H80" s="21"/>
      <c r="I80" s="53">
        <v>75</v>
      </c>
      <c r="J80" s="31">
        <f t="shared" si="50"/>
        <v>0</v>
      </c>
      <c r="K80" s="31">
        <f t="shared" si="51"/>
        <v>0</v>
      </c>
      <c r="L80" s="31">
        <f t="shared" si="52"/>
        <v>0</v>
      </c>
      <c r="M80" s="31">
        <f t="shared" si="53"/>
        <v>0</v>
      </c>
      <c r="N80" s="31">
        <f t="shared" si="39"/>
        <v>0</v>
      </c>
      <c r="O80" s="32">
        <f t="shared" si="40"/>
        <v>0</v>
      </c>
      <c r="P80" s="53">
        <v>75</v>
      </c>
      <c r="Q80" s="31">
        <f t="shared" si="48"/>
        <v>0</v>
      </c>
      <c r="R80" s="31">
        <f t="shared" si="54"/>
        <v>0</v>
      </c>
      <c r="S80" s="31">
        <f t="shared" si="55"/>
        <v>0</v>
      </c>
      <c r="T80" s="31">
        <f t="shared" si="41"/>
        <v>0</v>
      </c>
      <c r="U80" s="31">
        <f t="shared" si="49"/>
        <v>0</v>
      </c>
      <c r="V80" s="31">
        <f t="shared" si="42"/>
        <v>0</v>
      </c>
      <c r="W80" s="31">
        <v>0</v>
      </c>
      <c r="X80" s="31">
        <f t="shared" si="43"/>
        <v>0</v>
      </c>
      <c r="Y80" s="36">
        <f t="shared" si="44"/>
        <v>0</v>
      </c>
      <c r="AA80" s="69">
        <v>75</v>
      </c>
      <c r="AB80" s="31">
        <f t="shared" si="45"/>
        <v>0</v>
      </c>
      <c r="AC80" s="212">
        <f t="shared" si="37"/>
        <v>0</v>
      </c>
      <c r="AD80" s="99">
        <f t="shared" si="46"/>
        <v>0</v>
      </c>
      <c r="AE80" s="99">
        <f t="shared" si="47"/>
        <v>0</v>
      </c>
      <c r="AF80" s="197">
        <f t="shared" si="33"/>
        <v>0</v>
      </c>
      <c r="AG80" s="197">
        <f t="shared" si="34"/>
        <v>0</v>
      </c>
      <c r="AH80" s="197">
        <f t="shared" si="35"/>
        <v>0</v>
      </c>
      <c r="AI80" s="202">
        <f t="shared" si="36"/>
        <v>0</v>
      </c>
      <c r="AK80" s="69">
        <v>75</v>
      </c>
      <c r="AL80" s="31"/>
      <c r="AM80" s="31"/>
      <c r="AN80" s="31"/>
      <c r="AO80" s="31"/>
      <c r="AP80" s="31"/>
      <c r="AQ80" s="197"/>
      <c r="AR80" s="197"/>
      <c r="AS80" s="197"/>
      <c r="AT80" s="197"/>
      <c r="AU80" s="31"/>
      <c r="AV80" s="31"/>
      <c r="AW80" s="31"/>
      <c r="AX80" s="31"/>
      <c r="AY80" s="74"/>
    </row>
    <row r="81" spans="2:51">
      <c r="B81" s="139" t="s">
        <v>76</v>
      </c>
      <c r="C81" s="132" t="s">
        <v>156</v>
      </c>
      <c r="D81" s="130" t="s">
        <v>78</v>
      </c>
      <c r="E81" s="130" t="s">
        <v>81</v>
      </c>
      <c r="F81" s="130" t="s">
        <v>80</v>
      </c>
      <c r="G81" s="131" t="s">
        <v>79</v>
      </c>
      <c r="H81" s="55"/>
      <c r="I81" s="53">
        <v>76</v>
      </c>
      <c r="J81" s="31">
        <f t="shared" si="50"/>
        <v>0</v>
      </c>
      <c r="K81" s="31">
        <f t="shared" si="51"/>
        <v>0</v>
      </c>
      <c r="L81" s="31">
        <f t="shared" si="52"/>
        <v>0</v>
      </c>
      <c r="M81" s="31">
        <f t="shared" si="53"/>
        <v>0</v>
      </c>
      <c r="N81" s="31">
        <f t="shared" si="39"/>
        <v>0</v>
      </c>
      <c r="O81" s="32">
        <f t="shared" si="40"/>
        <v>0</v>
      </c>
      <c r="P81" s="53">
        <v>76</v>
      </c>
      <c r="Q81" s="31">
        <f t="shared" si="48"/>
        <v>0</v>
      </c>
      <c r="R81" s="31">
        <f t="shared" si="54"/>
        <v>0</v>
      </c>
      <c r="S81" s="31">
        <f t="shared" si="55"/>
        <v>0</v>
      </c>
      <c r="T81" s="31">
        <f t="shared" si="41"/>
        <v>0</v>
      </c>
      <c r="U81" s="31">
        <f t="shared" si="49"/>
        <v>0</v>
      </c>
      <c r="V81" s="31">
        <f t="shared" si="42"/>
        <v>0</v>
      </c>
      <c r="W81" s="31">
        <v>0</v>
      </c>
      <c r="X81" s="31">
        <f t="shared" si="43"/>
        <v>0</v>
      </c>
      <c r="Y81" s="36">
        <f t="shared" si="44"/>
        <v>0</v>
      </c>
      <c r="AA81" s="69">
        <v>76</v>
      </c>
      <c r="AB81" s="31">
        <f t="shared" si="45"/>
        <v>0</v>
      </c>
      <c r="AC81" s="212">
        <f t="shared" si="37"/>
        <v>0</v>
      </c>
      <c r="AD81" s="99">
        <f t="shared" si="46"/>
        <v>0</v>
      </c>
      <c r="AE81" s="99">
        <f t="shared" si="47"/>
        <v>0</v>
      </c>
      <c r="AF81" s="197">
        <f t="shared" si="33"/>
        <v>0</v>
      </c>
      <c r="AG81" s="197">
        <f t="shared" si="34"/>
        <v>0</v>
      </c>
      <c r="AH81" s="197">
        <f t="shared" si="35"/>
        <v>0</v>
      </c>
      <c r="AI81" s="202">
        <f t="shared" si="36"/>
        <v>0</v>
      </c>
      <c r="AK81" s="69">
        <v>76</v>
      </c>
      <c r="AL81" s="31"/>
      <c r="AM81" s="31"/>
      <c r="AN81" s="31"/>
      <c r="AO81" s="31"/>
      <c r="AP81" s="31"/>
      <c r="AQ81" s="197"/>
      <c r="AR81" s="197"/>
      <c r="AS81" s="197"/>
      <c r="AT81" s="197"/>
      <c r="AU81" s="31"/>
      <c r="AV81" s="31"/>
      <c r="AW81" s="31"/>
      <c r="AX81" s="31"/>
      <c r="AY81" s="74"/>
    </row>
    <row r="82" spans="2:51">
      <c r="B82" s="180">
        <f>IF(C25&lt;=$F$18,C25,"-")</f>
        <v>0</v>
      </c>
      <c r="C82" s="151">
        <f>D25-D26</f>
        <v>0</v>
      </c>
      <c r="D82" s="152"/>
      <c r="E82" s="181">
        <f>IF(G82+D82&lt;&gt;1,(1-(G82+D82))*56%,0)</f>
        <v>0</v>
      </c>
      <c r="F82" s="181">
        <f>IF(G82+D82&lt;&gt;1,(1-(G82+D82))*44%,0)</f>
        <v>0</v>
      </c>
      <c r="G82" s="153">
        <v>1</v>
      </c>
      <c r="H82" s="56">
        <f t="shared" ref="H82:H94" si="56">IF(C82=0,0,IF(SUM(D82:G82)&lt;&gt;1,"erreur",))</f>
        <v>0</v>
      </c>
      <c r="I82" s="53">
        <v>77</v>
      </c>
      <c r="J82" s="31">
        <f t="shared" si="50"/>
        <v>0</v>
      </c>
      <c r="K82" s="31">
        <f t="shared" si="51"/>
        <v>0</v>
      </c>
      <c r="L82" s="31">
        <f t="shared" si="52"/>
        <v>0</v>
      </c>
      <c r="M82" s="31">
        <f t="shared" si="53"/>
        <v>0</v>
      </c>
      <c r="N82" s="31">
        <f t="shared" si="39"/>
        <v>0</v>
      </c>
      <c r="O82" s="32">
        <f t="shared" si="40"/>
        <v>0</v>
      </c>
      <c r="P82" s="53">
        <v>77</v>
      </c>
      <c r="Q82" s="31">
        <f t="shared" si="48"/>
        <v>0</v>
      </c>
      <c r="R82" s="31">
        <f t="shared" si="54"/>
        <v>0</v>
      </c>
      <c r="S82" s="31">
        <f t="shared" si="55"/>
        <v>0</v>
      </c>
      <c r="T82" s="31">
        <f t="shared" si="41"/>
        <v>0</v>
      </c>
      <c r="U82" s="31">
        <f t="shared" si="49"/>
        <v>0</v>
      </c>
      <c r="V82" s="31">
        <f t="shared" si="42"/>
        <v>0</v>
      </c>
      <c r="W82" s="31">
        <v>0</v>
      </c>
      <c r="X82" s="31">
        <f t="shared" si="43"/>
        <v>0</v>
      </c>
      <c r="Y82" s="36">
        <f t="shared" si="44"/>
        <v>0</v>
      </c>
      <c r="AA82" s="69">
        <v>77</v>
      </c>
      <c r="AB82" s="31">
        <f t="shared" si="45"/>
        <v>0</v>
      </c>
      <c r="AC82" s="212">
        <f t="shared" si="37"/>
        <v>0</v>
      </c>
      <c r="AD82" s="99">
        <f t="shared" si="46"/>
        <v>0</v>
      </c>
      <c r="AE82" s="99">
        <f t="shared" si="47"/>
        <v>0</v>
      </c>
      <c r="AF82" s="197">
        <f t="shared" si="33"/>
        <v>0</v>
      </c>
      <c r="AG82" s="197">
        <f t="shared" si="34"/>
        <v>0</v>
      </c>
      <c r="AH82" s="197">
        <f t="shared" si="35"/>
        <v>0</v>
      </c>
      <c r="AI82" s="202">
        <f t="shared" si="36"/>
        <v>0</v>
      </c>
      <c r="AK82" s="69">
        <v>77</v>
      </c>
      <c r="AL82" s="31"/>
      <c r="AM82" s="31"/>
      <c r="AN82" s="31"/>
      <c r="AO82" s="31"/>
      <c r="AP82" s="31"/>
      <c r="AQ82" s="197"/>
      <c r="AR82" s="197"/>
      <c r="AS82" s="197"/>
      <c r="AT82" s="197"/>
      <c r="AU82" s="31"/>
      <c r="AV82" s="31"/>
      <c r="AW82" s="31"/>
      <c r="AX82" s="31"/>
      <c r="AY82" s="74"/>
    </row>
    <row r="83" spans="2:51">
      <c r="B83" s="182">
        <f>IF(C27&lt;=$F$18,C27,"-")</f>
        <v>0</v>
      </c>
      <c r="C83" s="154">
        <f>D27-D28</f>
        <v>0</v>
      </c>
      <c r="D83" s="155"/>
      <c r="E83" s="129">
        <f t="shared" ref="E83:E94" si="57">IF(G83+D83&lt;&gt;1,(1-(G83+D83))*56%,0)</f>
        <v>0</v>
      </c>
      <c r="F83" s="129">
        <f t="shared" ref="F83:F94" si="58">IF(G83+D83&lt;&gt;1,(1-(G83+D83))*44%,0)</f>
        <v>0</v>
      </c>
      <c r="G83" s="156">
        <v>1</v>
      </c>
      <c r="H83" s="56">
        <f t="shared" si="56"/>
        <v>0</v>
      </c>
      <c r="I83" s="53">
        <v>78</v>
      </c>
      <c r="J83" s="31">
        <f t="shared" si="50"/>
        <v>0</v>
      </c>
      <c r="K83" s="31">
        <f t="shared" si="51"/>
        <v>0</v>
      </c>
      <c r="L83" s="31">
        <f t="shared" si="52"/>
        <v>0</v>
      </c>
      <c r="M83" s="31">
        <f t="shared" si="53"/>
        <v>0</v>
      </c>
      <c r="N83" s="31">
        <f t="shared" si="39"/>
        <v>0</v>
      </c>
      <c r="O83" s="32">
        <f t="shared" si="40"/>
        <v>0</v>
      </c>
      <c r="P83" s="53">
        <v>78</v>
      </c>
      <c r="Q83" s="31">
        <f t="shared" si="48"/>
        <v>0</v>
      </c>
      <c r="R83" s="31">
        <f t="shared" si="54"/>
        <v>0</v>
      </c>
      <c r="S83" s="31">
        <f t="shared" si="55"/>
        <v>0</v>
      </c>
      <c r="T83" s="31">
        <f t="shared" si="41"/>
        <v>0</v>
      </c>
      <c r="U83" s="31">
        <f t="shared" si="49"/>
        <v>0</v>
      </c>
      <c r="V83" s="31">
        <f t="shared" si="42"/>
        <v>0</v>
      </c>
      <c r="W83" s="31">
        <v>0</v>
      </c>
      <c r="X83" s="31">
        <f t="shared" si="43"/>
        <v>0</v>
      </c>
      <c r="Y83" s="36">
        <f t="shared" si="44"/>
        <v>0</v>
      </c>
      <c r="AA83" s="69">
        <v>78</v>
      </c>
      <c r="AB83" s="31">
        <f t="shared" si="45"/>
        <v>0</v>
      </c>
      <c r="AC83" s="212">
        <f t="shared" si="37"/>
        <v>0</v>
      </c>
      <c r="AD83" s="99">
        <f t="shared" si="46"/>
        <v>0</v>
      </c>
      <c r="AE83" s="99">
        <f t="shared" si="47"/>
        <v>0</v>
      </c>
      <c r="AF83" s="197">
        <f t="shared" si="33"/>
        <v>0</v>
      </c>
      <c r="AG83" s="197">
        <f t="shared" si="34"/>
        <v>0</v>
      </c>
      <c r="AH83" s="197">
        <f t="shared" si="35"/>
        <v>0</v>
      </c>
      <c r="AI83" s="202">
        <f t="shared" si="36"/>
        <v>0</v>
      </c>
      <c r="AK83" s="69">
        <v>78</v>
      </c>
      <c r="AL83" s="31"/>
      <c r="AM83" s="31"/>
      <c r="AN83" s="31"/>
      <c r="AO83" s="31"/>
      <c r="AP83" s="31"/>
      <c r="AQ83" s="197"/>
      <c r="AR83" s="197"/>
      <c r="AS83" s="197"/>
      <c r="AT83" s="197"/>
      <c r="AU83" s="31"/>
      <c r="AV83" s="31"/>
      <c r="AW83" s="31"/>
      <c r="AX83" s="31"/>
      <c r="AY83" s="74"/>
    </row>
    <row r="84" spans="2:51">
      <c r="B84" s="190">
        <f>IF(C29&lt;=$F$18,C29,"-")</f>
        <v>0</v>
      </c>
      <c r="C84" s="154">
        <f>D29-D30</f>
        <v>0</v>
      </c>
      <c r="D84" s="155"/>
      <c r="E84" s="129">
        <f t="shared" si="57"/>
        <v>0</v>
      </c>
      <c r="F84" s="129">
        <f t="shared" si="58"/>
        <v>0</v>
      </c>
      <c r="G84" s="156">
        <v>1</v>
      </c>
      <c r="H84" s="56">
        <f t="shared" si="56"/>
        <v>0</v>
      </c>
      <c r="I84" s="53">
        <v>79</v>
      </c>
      <c r="J84" s="31">
        <f t="shared" si="50"/>
        <v>0</v>
      </c>
      <c r="K84" s="31">
        <f t="shared" si="51"/>
        <v>0</v>
      </c>
      <c r="L84" s="31">
        <f t="shared" si="52"/>
        <v>0</v>
      </c>
      <c r="M84" s="31">
        <f t="shared" si="53"/>
        <v>0</v>
      </c>
      <c r="N84" s="31">
        <f t="shared" si="39"/>
        <v>0</v>
      </c>
      <c r="O84" s="32">
        <f t="shared" si="40"/>
        <v>0</v>
      </c>
      <c r="P84" s="53">
        <v>79</v>
      </c>
      <c r="Q84" s="31">
        <f t="shared" si="48"/>
        <v>0</v>
      </c>
      <c r="R84" s="31">
        <f t="shared" si="54"/>
        <v>0</v>
      </c>
      <c r="S84" s="31">
        <f t="shared" si="55"/>
        <v>0</v>
      </c>
      <c r="T84" s="31">
        <f t="shared" si="41"/>
        <v>0</v>
      </c>
      <c r="U84" s="31">
        <f t="shared" si="49"/>
        <v>0</v>
      </c>
      <c r="V84" s="31">
        <f t="shared" si="42"/>
        <v>0</v>
      </c>
      <c r="W84" s="31">
        <v>0</v>
      </c>
      <c r="X84" s="31">
        <f t="shared" si="43"/>
        <v>0</v>
      </c>
      <c r="Y84" s="36">
        <f t="shared" si="44"/>
        <v>0</v>
      </c>
      <c r="AA84" s="69">
        <v>79</v>
      </c>
      <c r="AB84" s="31">
        <f t="shared" si="45"/>
        <v>0</v>
      </c>
      <c r="AC84" s="212">
        <f t="shared" si="37"/>
        <v>0</v>
      </c>
      <c r="AD84" s="99">
        <f t="shared" si="46"/>
        <v>0</v>
      </c>
      <c r="AE84" s="99">
        <f t="shared" si="47"/>
        <v>0</v>
      </c>
      <c r="AF84" s="197">
        <f t="shared" si="33"/>
        <v>0</v>
      </c>
      <c r="AG84" s="197">
        <f t="shared" si="34"/>
        <v>0</v>
      </c>
      <c r="AH84" s="197">
        <f t="shared" si="35"/>
        <v>0</v>
      </c>
      <c r="AI84" s="202">
        <f t="shared" si="36"/>
        <v>0</v>
      </c>
      <c r="AK84" s="69">
        <v>79</v>
      </c>
      <c r="AL84" s="31"/>
      <c r="AM84" s="31"/>
      <c r="AN84" s="31"/>
      <c r="AO84" s="31"/>
      <c r="AP84" s="31"/>
      <c r="AQ84" s="197"/>
      <c r="AR84" s="197"/>
      <c r="AS84" s="197"/>
      <c r="AT84" s="197"/>
      <c r="AU84" s="31"/>
      <c r="AV84" s="31"/>
      <c r="AW84" s="31"/>
      <c r="AX84" s="31"/>
      <c r="AY84" s="74"/>
    </row>
    <row r="85" spans="2:51">
      <c r="B85" s="182">
        <f>IF(C31&lt;=$F$18,C31,"-")</f>
        <v>0</v>
      </c>
      <c r="C85" s="154">
        <f>D31-D32</f>
        <v>0</v>
      </c>
      <c r="D85" s="155">
        <v>0.3</v>
      </c>
      <c r="E85" s="129">
        <f t="shared" si="57"/>
        <v>0</v>
      </c>
      <c r="F85" s="129">
        <f t="shared" si="58"/>
        <v>0</v>
      </c>
      <c r="G85" s="156">
        <v>0.7</v>
      </c>
      <c r="H85" s="56">
        <f t="shared" si="56"/>
        <v>0</v>
      </c>
      <c r="I85" s="53">
        <v>80</v>
      </c>
      <c r="J85" s="31">
        <f t="shared" si="50"/>
        <v>0</v>
      </c>
      <c r="K85" s="31">
        <f t="shared" si="51"/>
        <v>0</v>
      </c>
      <c r="L85" s="31">
        <f t="shared" si="52"/>
        <v>0</v>
      </c>
      <c r="M85" s="31">
        <f t="shared" si="53"/>
        <v>0</v>
      </c>
      <c r="N85" s="31">
        <f t="shared" si="39"/>
        <v>0</v>
      </c>
      <c r="O85" s="32">
        <f t="shared" si="40"/>
        <v>0</v>
      </c>
      <c r="P85" s="53">
        <v>80</v>
      </c>
      <c r="Q85" s="31">
        <f t="shared" si="48"/>
        <v>0</v>
      </c>
      <c r="R85" s="31">
        <f t="shared" si="54"/>
        <v>0</v>
      </c>
      <c r="S85" s="31">
        <f t="shared" si="55"/>
        <v>0</v>
      </c>
      <c r="T85" s="31">
        <f t="shared" si="41"/>
        <v>0</v>
      </c>
      <c r="U85" s="31">
        <f t="shared" si="49"/>
        <v>0</v>
      </c>
      <c r="V85" s="31">
        <f t="shared" si="42"/>
        <v>0</v>
      </c>
      <c r="W85" s="31">
        <v>0</v>
      </c>
      <c r="X85" s="31">
        <f t="shared" si="43"/>
        <v>0</v>
      </c>
      <c r="Y85" s="36">
        <f t="shared" si="44"/>
        <v>0</v>
      </c>
      <c r="AA85" s="69">
        <v>80</v>
      </c>
      <c r="AB85" s="31">
        <f t="shared" si="45"/>
        <v>0</v>
      </c>
      <c r="AC85" s="212">
        <f t="shared" si="37"/>
        <v>0</v>
      </c>
      <c r="AD85" s="99">
        <f t="shared" si="46"/>
        <v>0</v>
      </c>
      <c r="AE85" s="99">
        <f t="shared" si="47"/>
        <v>0</v>
      </c>
      <c r="AF85" s="197">
        <f t="shared" si="33"/>
        <v>0</v>
      </c>
      <c r="AG85" s="197">
        <f t="shared" si="34"/>
        <v>0</v>
      </c>
      <c r="AH85" s="197">
        <f t="shared" si="35"/>
        <v>0</v>
      </c>
      <c r="AI85" s="202">
        <f t="shared" si="36"/>
        <v>0</v>
      </c>
      <c r="AK85" s="69">
        <v>80</v>
      </c>
      <c r="AL85" s="31"/>
      <c r="AM85" s="31"/>
      <c r="AN85" s="31"/>
      <c r="AO85" s="31"/>
      <c r="AP85" s="31"/>
      <c r="AQ85" s="197"/>
      <c r="AR85" s="197"/>
      <c r="AS85" s="197"/>
      <c r="AT85" s="197"/>
      <c r="AU85" s="31"/>
      <c r="AV85" s="31"/>
      <c r="AW85" s="31"/>
      <c r="AX85" s="31"/>
      <c r="AY85" s="74"/>
    </row>
    <row r="86" spans="2:51">
      <c r="B86" s="182">
        <f>IF(C33&lt;=$F$18,C33,"-")</f>
        <v>0</v>
      </c>
      <c r="C86" s="154">
        <f>D33-D34</f>
        <v>0</v>
      </c>
      <c r="D86" s="155">
        <v>0.4</v>
      </c>
      <c r="E86" s="129">
        <f t="shared" si="57"/>
        <v>0</v>
      </c>
      <c r="F86" s="129">
        <f t="shared" si="58"/>
        <v>0</v>
      </c>
      <c r="G86" s="156">
        <v>0.6</v>
      </c>
      <c r="H86" s="56">
        <f t="shared" si="56"/>
        <v>0</v>
      </c>
      <c r="I86" s="53">
        <v>81</v>
      </c>
      <c r="J86" s="31">
        <f t="shared" si="50"/>
        <v>0</v>
      </c>
      <c r="K86" s="31">
        <f t="shared" si="51"/>
        <v>0</v>
      </c>
      <c r="L86" s="31">
        <f t="shared" si="52"/>
        <v>0</v>
      </c>
      <c r="M86" s="31">
        <f t="shared" si="53"/>
        <v>0</v>
      </c>
      <c r="N86" s="31">
        <f t="shared" si="39"/>
        <v>0</v>
      </c>
      <c r="O86" s="32">
        <f t="shared" si="40"/>
        <v>0</v>
      </c>
      <c r="P86" s="53">
        <v>81</v>
      </c>
      <c r="Q86" s="31">
        <f t="shared" si="48"/>
        <v>0</v>
      </c>
      <c r="R86" s="31">
        <f t="shared" si="54"/>
        <v>0</v>
      </c>
      <c r="S86" s="31">
        <f t="shared" si="55"/>
        <v>0</v>
      </c>
      <c r="T86" s="31">
        <f t="shared" si="41"/>
        <v>0</v>
      </c>
      <c r="U86" s="31">
        <f t="shared" si="49"/>
        <v>0</v>
      </c>
      <c r="V86" s="31">
        <f t="shared" si="42"/>
        <v>0</v>
      </c>
      <c r="W86" s="31">
        <v>0</v>
      </c>
      <c r="X86" s="31">
        <f t="shared" si="43"/>
        <v>0</v>
      </c>
      <c r="Y86" s="36">
        <f t="shared" si="44"/>
        <v>0</v>
      </c>
      <c r="AA86" s="69">
        <v>81</v>
      </c>
      <c r="AB86" s="31">
        <f t="shared" si="45"/>
        <v>0</v>
      </c>
      <c r="AC86" s="212">
        <f t="shared" si="37"/>
        <v>0</v>
      </c>
      <c r="AD86" s="99">
        <f t="shared" si="46"/>
        <v>0</v>
      </c>
      <c r="AE86" s="99">
        <f t="shared" si="47"/>
        <v>0</v>
      </c>
      <c r="AF86" s="197">
        <f t="shared" si="33"/>
        <v>0</v>
      </c>
      <c r="AG86" s="197">
        <f t="shared" si="34"/>
        <v>0</v>
      </c>
      <c r="AH86" s="197">
        <f t="shared" si="35"/>
        <v>0</v>
      </c>
      <c r="AI86" s="202">
        <f t="shared" si="36"/>
        <v>0</v>
      </c>
      <c r="AK86" s="69">
        <v>81</v>
      </c>
      <c r="AL86" s="31"/>
      <c r="AM86" s="31"/>
      <c r="AN86" s="31"/>
      <c r="AO86" s="31"/>
      <c r="AP86" s="31"/>
      <c r="AQ86" s="197"/>
      <c r="AR86" s="197"/>
      <c r="AS86" s="197"/>
      <c r="AT86" s="197"/>
      <c r="AU86" s="31"/>
      <c r="AV86" s="31"/>
      <c r="AW86" s="31"/>
      <c r="AX86" s="31"/>
      <c r="AY86" s="74"/>
    </row>
    <row r="87" spans="2:51">
      <c r="B87" s="182">
        <f>IF(C35&lt;=$F$18,C35,"-")</f>
        <v>0</v>
      </c>
      <c r="C87" s="154">
        <f>D35-D36</f>
        <v>0</v>
      </c>
      <c r="D87" s="155">
        <v>0.5</v>
      </c>
      <c r="E87" s="129">
        <f t="shared" si="57"/>
        <v>0</v>
      </c>
      <c r="F87" s="129">
        <f t="shared" si="58"/>
        <v>0</v>
      </c>
      <c r="G87" s="156">
        <v>0.5</v>
      </c>
      <c r="H87" s="56">
        <f t="shared" si="56"/>
        <v>0</v>
      </c>
      <c r="I87" s="53">
        <v>82</v>
      </c>
      <c r="J87" s="31">
        <f t="shared" si="50"/>
        <v>0</v>
      </c>
      <c r="K87" s="31">
        <f t="shared" si="51"/>
        <v>0</v>
      </c>
      <c r="L87" s="31">
        <f t="shared" si="52"/>
        <v>0</v>
      </c>
      <c r="M87" s="31">
        <f t="shared" si="53"/>
        <v>0</v>
      </c>
      <c r="N87" s="31">
        <f t="shared" si="39"/>
        <v>0</v>
      </c>
      <c r="O87" s="32">
        <f t="shared" si="40"/>
        <v>0</v>
      </c>
      <c r="P87" s="53">
        <v>82</v>
      </c>
      <c r="Q87" s="31">
        <f t="shared" si="48"/>
        <v>0</v>
      </c>
      <c r="R87" s="31">
        <f t="shared" si="54"/>
        <v>0</v>
      </c>
      <c r="S87" s="31">
        <f t="shared" si="55"/>
        <v>0</v>
      </c>
      <c r="T87" s="31">
        <f t="shared" si="41"/>
        <v>0</v>
      </c>
      <c r="U87" s="31">
        <f t="shared" si="49"/>
        <v>0</v>
      </c>
      <c r="V87" s="31">
        <f t="shared" si="42"/>
        <v>0</v>
      </c>
      <c r="W87" s="31">
        <v>0</v>
      </c>
      <c r="X87" s="31">
        <f t="shared" si="43"/>
        <v>0</v>
      </c>
      <c r="Y87" s="36">
        <f t="shared" si="44"/>
        <v>0</v>
      </c>
      <c r="AA87" s="69">
        <v>82</v>
      </c>
      <c r="AB87" s="31">
        <f t="shared" si="45"/>
        <v>0</v>
      </c>
      <c r="AC87" s="212">
        <f t="shared" si="37"/>
        <v>0</v>
      </c>
      <c r="AD87" s="99">
        <f t="shared" si="46"/>
        <v>0</v>
      </c>
      <c r="AE87" s="99">
        <f t="shared" si="47"/>
        <v>0</v>
      </c>
      <c r="AF87" s="197">
        <f t="shared" si="33"/>
        <v>0</v>
      </c>
      <c r="AG87" s="197">
        <f t="shared" si="34"/>
        <v>0</v>
      </c>
      <c r="AH87" s="197">
        <f t="shared" si="35"/>
        <v>0</v>
      </c>
      <c r="AI87" s="202">
        <f t="shared" si="36"/>
        <v>0</v>
      </c>
      <c r="AK87" s="69">
        <v>82</v>
      </c>
      <c r="AL87" s="31"/>
      <c r="AM87" s="31"/>
      <c r="AN87" s="31"/>
      <c r="AO87" s="31"/>
      <c r="AP87" s="31"/>
      <c r="AQ87" s="197"/>
      <c r="AR87" s="197"/>
      <c r="AS87" s="197"/>
      <c r="AT87" s="197"/>
      <c r="AU87" s="31"/>
      <c r="AV87" s="31"/>
      <c r="AW87" s="31"/>
      <c r="AX87" s="31"/>
      <c r="AY87" s="74"/>
    </row>
    <row r="88" spans="2:51">
      <c r="B88" s="182">
        <f>IF(C37&lt;=$F$18,C37,"-")</f>
        <v>0</v>
      </c>
      <c r="C88" s="154">
        <f>D37-D38</f>
        <v>0</v>
      </c>
      <c r="D88" s="155">
        <v>0.6</v>
      </c>
      <c r="E88" s="129">
        <f t="shared" si="57"/>
        <v>0</v>
      </c>
      <c r="F88" s="129">
        <f t="shared" si="58"/>
        <v>0</v>
      </c>
      <c r="G88" s="156">
        <v>0.4</v>
      </c>
      <c r="H88" s="56">
        <f t="shared" si="56"/>
        <v>0</v>
      </c>
      <c r="I88" s="53">
        <v>83</v>
      </c>
      <c r="J88" s="31">
        <f t="shared" si="50"/>
        <v>0</v>
      </c>
      <c r="K88" s="31">
        <f t="shared" si="51"/>
        <v>0</v>
      </c>
      <c r="L88" s="31">
        <f t="shared" si="52"/>
        <v>0</v>
      </c>
      <c r="M88" s="31">
        <f t="shared" si="53"/>
        <v>0</v>
      </c>
      <c r="N88" s="31">
        <f t="shared" si="39"/>
        <v>0</v>
      </c>
      <c r="O88" s="32">
        <f t="shared" si="40"/>
        <v>0</v>
      </c>
      <c r="P88" s="53">
        <v>83</v>
      </c>
      <c r="Q88" s="31">
        <f t="shared" si="48"/>
        <v>0</v>
      </c>
      <c r="R88" s="31">
        <f t="shared" si="54"/>
        <v>0</v>
      </c>
      <c r="S88" s="31">
        <f t="shared" si="55"/>
        <v>0</v>
      </c>
      <c r="T88" s="31">
        <f t="shared" si="41"/>
        <v>0</v>
      </c>
      <c r="U88" s="31">
        <f t="shared" si="49"/>
        <v>0</v>
      </c>
      <c r="V88" s="31">
        <f t="shared" si="42"/>
        <v>0</v>
      </c>
      <c r="W88" s="31">
        <v>0</v>
      </c>
      <c r="X88" s="31">
        <f t="shared" si="43"/>
        <v>0</v>
      </c>
      <c r="Y88" s="36">
        <f t="shared" si="44"/>
        <v>0</v>
      </c>
      <c r="AA88" s="69">
        <v>83</v>
      </c>
      <c r="AB88" s="31">
        <f t="shared" si="45"/>
        <v>0</v>
      </c>
      <c r="AC88" s="212">
        <f t="shared" si="37"/>
        <v>0</v>
      </c>
      <c r="AD88" s="99">
        <f t="shared" si="46"/>
        <v>0</v>
      </c>
      <c r="AE88" s="99">
        <f t="shared" si="47"/>
        <v>0</v>
      </c>
      <c r="AF88" s="197">
        <f t="shared" si="33"/>
        <v>0</v>
      </c>
      <c r="AG88" s="197">
        <f t="shared" si="34"/>
        <v>0</v>
      </c>
      <c r="AH88" s="197">
        <f t="shared" si="35"/>
        <v>0</v>
      </c>
      <c r="AI88" s="202">
        <f t="shared" si="36"/>
        <v>0</v>
      </c>
      <c r="AK88" s="69">
        <v>83</v>
      </c>
      <c r="AL88" s="31"/>
      <c r="AM88" s="31"/>
      <c r="AN88" s="31"/>
      <c r="AO88" s="31"/>
      <c r="AP88" s="31"/>
      <c r="AQ88" s="197"/>
      <c r="AR88" s="197"/>
      <c r="AS88" s="197"/>
      <c r="AT88" s="197"/>
      <c r="AU88" s="31"/>
      <c r="AV88" s="31"/>
      <c r="AW88" s="31"/>
      <c r="AX88" s="31"/>
      <c r="AY88" s="74"/>
    </row>
    <row r="89" spans="2:51">
      <c r="B89" s="182">
        <f>IF(C39&lt;=$F$18,C39,"-")</f>
        <v>0</v>
      </c>
      <c r="C89" s="154">
        <f>D39-D40</f>
        <v>0</v>
      </c>
      <c r="D89" s="155">
        <v>0.7</v>
      </c>
      <c r="E89" s="129">
        <f t="shared" si="57"/>
        <v>0</v>
      </c>
      <c r="F89" s="129">
        <f t="shared" si="58"/>
        <v>0</v>
      </c>
      <c r="G89" s="156">
        <v>0.3</v>
      </c>
      <c r="H89" s="56">
        <f t="shared" si="56"/>
        <v>0</v>
      </c>
      <c r="I89" s="53">
        <v>84</v>
      </c>
      <c r="J89" s="31">
        <f t="shared" si="50"/>
        <v>0</v>
      </c>
      <c r="K89" s="31">
        <f t="shared" si="51"/>
        <v>0</v>
      </c>
      <c r="L89" s="31">
        <f t="shared" si="52"/>
        <v>0</v>
      </c>
      <c r="M89" s="31">
        <f t="shared" si="53"/>
        <v>0</v>
      </c>
      <c r="N89" s="31">
        <f t="shared" si="39"/>
        <v>0</v>
      </c>
      <c r="O89" s="32">
        <f t="shared" si="40"/>
        <v>0</v>
      </c>
      <c r="P89" s="53">
        <v>84</v>
      </c>
      <c r="Q89" s="31">
        <f t="shared" si="48"/>
        <v>0</v>
      </c>
      <c r="R89" s="31">
        <f t="shared" si="54"/>
        <v>0</v>
      </c>
      <c r="S89" s="31">
        <f t="shared" si="55"/>
        <v>0</v>
      </c>
      <c r="T89" s="31">
        <f t="shared" si="41"/>
        <v>0</v>
      </c>
      <c r="U89" s="31">
        <f t="shared" si="49"/>
        <v>0</v>
      </c>
      <c r="V89" s="31">
        <f t="shared" si="42"/>
        <v>0</v>
      </c>
      <c r="W89" s="31">
        <v>0</v>
      </c>
      <c r="X89" s="31">
        <f t="shared" si="43"/>
        <v>0</v>
      </c>
      <c r="Y89" s="36">
        <f t="shared" si="44"/>
        <v>0</v>
      </c>
      <c r="AA89" s="69">
        <v>84</v>
      </c>
      <c r="AB89" s="31">
        <f t="shared" si="45"/>
        <v>0</v>
      </c>
      <c r="AC89" s="212">
        <f t="shared" si="37"/>
        <v>0</v>
      </c>
      <c r="AD89" s="99">
        <f t="shared" si="46"/>
        <v>0</v>
      </c>
      <c r="AE89" s="99">
        <f t="shared" si="47"/>
        <v>0</v>
      </c>
      <c r="AF89" s="197">
        <f t="shared" si="33"/>
        <v>0</v>
      </c>
      <c r="AG89" s="197">
        <f t="shared" si="34"/>
        <v>0</v>
      </c>
      <c r="AH89" s="197">
        <f t="shared" si="35"/>
        <v>0</v>
      </c>
      <c r="AI89" s="202">
        <f t="shared" si="36"/>
        <v>0</v>
      </c>
      <c r="AK89" s="69">
        <v>84</v>
      </c>
      <c r="AL89" s="31"/>
      <c r="AM89" s="31"/>
      <c r="AN89" s="31"/>
      <c r="AO89" s="31"/>
      <c r="AP89" s="31"/>
      <c r="AQ89" s="197"/>
      <c r="AR89" s="197"/>
      <c r="AS89" s="197"/>
      <c r="AT89" s="197"/>
      <c r="AU89" s="31"/>
      <c r="AV89" s="31"/>
      <c r="AW89" s="31"/>
      <c r="AX89" s="31"/>
      <c r="AY89" s="74"/>
    </row>
    <row r="90" spans="2:51">
      <c r="B90" s="182">
        <f>IF(C41&lt;=$F$18,C41,"-")</f>
        <v>0</v>
      </c>
      <c r="C90" s="154">
        <f>D41-D42</f>
        <v>0</v>
      </c>
      <c r="D90" s="155">
        <v>0.8</v>
      </c>
      <c r="E90" s="129">
        <f t="shared" si="57"/>
        <v>0</v>
      </c>
      <c r="F90" s="129">
        <f t="shared" si="58"/>
        <v>0</v>
      </c>
      <c r="G90" s="156">
        <v>0.2</v>
      </c>
      <c r="H90" s="56">
        <f t="shared" si="56"/>
        <v>0</v>
      </c>
      <c r="I90" s="53">
        <v>85</v>
      </c>
      <c r="J90" s="31">
        <f t="shared" si="50"/>
        <v>0</v>
      </c>
      <c r="K90" s="31">
        <f t="shared" si="51"/>
        <v>0</v>
      </c>
      <c r="L90" s="31">
        <f t="shared" si="52"/>
        <v>0</v>
      </c>
      <c r="M90" s="31">
        <f t="shared" si="53"/>
        <v>0</v>
      </c>
      <c r="N90" s="31">
        <f t="shared" si="39"/>
        <v>0</v>
      </c>
      <c r="O90" s="32">
        <f t="shared" si="40"/>
        <v>0</v>
      </c>
      <c r="P90" s="53">
        <v>85</v>
      </c>
      <c r="Q90" s="31">
        <f t="shared" si="48"/>
        <v>0</v>
      </c>
      <c r="R90" s="31">
        <f t="shared" si="54"/>
        <v>0</v>
      </c>
      <c r="S90" s="31">
        <f t="shared" si="55"/>
        <v>0</v>
      </c>
      <c r="T90" s="31">
        <f t="shared" si="41"/>
        <v>0</v>
      </c>
      <c r="U90" s="31">
        <f t="shared" si="49"/>
        <v>0</v>
      </c>
      <c r="V90" s="31">
        <f t="shared" si="42"/>
        <v>0</v>
      </c>
      <c r="W90" s="31">
        <v>0</v>
      </c>
      <c r="X90" s="31">
        <f t="shared" si="43"/>
        <v>0</v>
      </c>
      <c r="Y90" s="36">
        <f t="shared" si="44"/>
        <v>0</v>
      </c>
      <c r="AA90" s="69">
        <v>85</v>
      </c>
      <c r="AB90" s="31">
        <f t="shared" si="45"/>
        <v>0</v>
      </c>
      <c r="AC90" s="212">
        <f t="shared" si="37"/>
        <v>0</v>
      </c>
      <c r="AD90" s="99">
        <f t="shared" si="46"/>
        <v>0</v>
      </c>
      <c r="AE90" s="99">
        <f t="shared" si="47"/>
        <v>0</v>
      </c>
      <c r="AF90" s="197">
        <f t="shared" si="33"/>
        <v>0</v>
      </c>
      <c r="AG90" s="197">
        <f t="shared" si="34"/>
        <v>0</v>
      </c>
      <c r="AH90" s="197">
        <f t="shared" si="35"/>
        <v>0</v>
      </c>
      <c r="AI90" s="202">
        <f t="shared" si="36"/>
        <v>0</v>
      </c>
      <c r="AK90" s="69">
        <v>85</v>
      </c>
      <c r="AL90" s="31"/>
      <c r="AM90" s="31"/>
      <c r="AN90" s="31"/>
      <c r="AO90" s="31"/>
      <c r="AP90" s="31"/>
      <c r="AQ90" s="197"/>
      <c r="AR90" s="197"/>
      <c r="AS90" s="197"/>
      <c r="AT90" s="197"/>
      <c r="AU90" s="31"/>
      <c r="AV90" s="31"/>
      <c r="AW90" s="31"/>
      <c r="AX90" s="31"/>
      <c r="AY90" s="74"/>
    </row>
    <row r="91" spans="2:51">
      <c r="B91" s="182">
        <f>IF(C43&lt;=$F$18,C43,"-")</f>
        <v>0</v>
      </c>
      <c r="C91" s="154">
        <f>D43-D44</f>
        <v>0</v>
      </c>
      <c r="D91" s="155">
        <v>0.8</v>
      </c>
      <c r="E91" s="129">
        <f t="shared" si="57"/>
        <v>0</v>
      </c>
      <c r="F91" s="129">
        <f t="shared" si="58"/>
        <v>0</v>
      </c>
      <c r="G91" s="156">
        <v>0.2</v>
      </c>
      <c r="H91" s="56">
        <f t="shared" si="56"/>
        <v>0</v>
      </c>
      <c r="I91" s="53">
        <v>86</v>
      </c>
      <c r="J91" s="31">
        <f t="shared" si="50"/>
        <v>0</v>
      </c>
      <c r="K91" s="31">
        <f t="shared" si="51"/>
        <v>0</v>
      </c>
      <c r="L91" s="31">
        <f t="shared" si="52"/>
        <v>0</v>
      </c>
      <c r="M91" s="31">
        <f t="shared" si="53"/>
        <v>0</v>
      </c>
      <c r="N91" s="31">
        <f t="shared" si="39"/>
        <v>0</v>
      </c>
      <c r="O91" s="32">
        <f t="shared" si="40"/>
        <v>0</v>
      </c>
      <c r="P91" s="53">
        <v>86</v>
      </c>
      <c r="Q91" s="31">
        <f t="shared" si="48"/>
        <v>0</v>
      </c>
      <c r="R91" s="31">
        <f t="shared" si="54"/>
        <v>0</v>
      </c>
      <c r="S91" s="31">
        <f t="shared" si="55"/>
        <v>0</v>
      </c>
      <c r="T91" s="31">
        <f t="shared" si="41"/>
        <v>0</v>
      </c>
      <c r="U91" s="31">
        <f t="shared" si="49"/>
        <v>0</v>
      </c>
      <c r="V91" s="31">
        <f t="shared" si="42"/>
        <v>0</v>
      </c>
      <c r="W91" s="31">
        <v>0</v>
      </c>
      <c r="X91" s="31">
        <f t="shared" si="43"/>
        <v>0</v>
      </c>
      <c r="Y91" s="36">
        <f t="shared" si="44"/>
        <v>0</v>
      </c>
      <c r="AA91" s="69">
        <v>86</v>
      </c>
      <c r="AB91" s="31">
        <f t="shared" si="45"/>
        <v>0</v>
      </c>
      <c r="AC91" s="212">
        <f t="shared" si="37"/>
        <v>0</v>
      </c>
      <c r="AD91" s="99">
        <f t="shared" si="46"/>
        <v>0</v>
      </c>
      <c r="AE91" s="99">
        <f t="shared" si="47"/>
        <v>0</v>
      </c>
      <c r="AF91" s="197">
        <f t="shared" ref="AF91:AF154" si="59">IF(OR(AA91&lt;=$F$18,AA91&lt;=30),EXP(-LN(2)/$D$104)*AF90+((1-EXP(-LN(2)/$D$104))/(LN(2)/$D$104))*$AB91*AC91*0.475*$F$19*44/12,)</f>
        <v>0</v>
      </c>
      <c r="AG91" s="197">
        <f t="shared" ref="AG91:AG154" si="60">IF(OR(AA91&lt;=$F$18,AA91&lt;=30),EXP(-LN(2)/$D$106)*AG90+((1-EXP(-LN(2)/$D$106))/(LN(2)/$D$106))*$AB91*AD91*0.475*$F$19*44/12,)</f>
        <v>0</v>
      </c>
      <c r="AH91" s="197">
        <f t="shared" ref="AH91:AH154" si="61">IF(OR(AA91&lt;=$F$18,AA91&lt;=30),EXP(-LN(2)/$D$105)*AH90+((1-EXP(-LN(2)/$D$105))/(LN(2)/$D$105))*$AB91*AE91*0.475*$F$19*44/12,)</f>
        <v>0</v>
      </c>
      <c r="AI91" s="202">
        <f t="shared" ref="AI91:AI154" si="62">IF(OR(AA91&lt;=$F$18,AA91&lt;=30),SUM(AF91:AH91),)</f>
        <v>0</v>
      </c>
      <c r="AK91" s="69">
        <v>86</v>
      </c>
      <c r="AL91" s="31"/>
      <c r="AM91" s="31"/>
      <c r="AN91" s="31"/>
      <c r="AO91" s="31"/>
      <c r="AP91" s="31"/>
      <c r="AQ91" s="197"/>
      <c r="AR91" s="197"/>
      <c r="AS91" s="197"/>
      <c r="AT91" s="197"/>
      <c r="AU91" s="31"/>
      <c r="AV91" s="31"/>
      <c r="AW91" s="31"/>
      <c r="AX91" s="31"/>
      <c r="AY91" s="74"/>
    </row>
    <row r="92" spans="2:51">
      <c r="B92" s="182">
        <f>IF(C45&lt;=$F$18,C45,"-")</f>
        <v>0</v>
      </c>
      <c r="C92" s="154">
        <f>D45-D46</f>
        <v>0</v>
      </c>
      <c r="D92" s="155">
        <v>0.8</v>
      </c>
      <c r="E92" s="129">
        <f t="shared" si="57"/>
        <v>0</v>
      </c>
      <c r="F92" s="129">
        <f t="shared" si="58"/>
        <v>0</v>
      </c>
      <c r="G92" s="156">
        <v>0.2</v>
      </c>
      <c r="H92" s="56">
        <f t="shared" si="56"/>
        <v>0</v>
      </c>
      <c r="I92" s="53">
        <v>87</v>
      </c>
      <c r="J92" s="31">
        <f t="shared" si="50"/>
        <v>0</v>
      </c>
      <c r="K92" s="31">
        <f t="shared" si="51"/>
        <v>0</v>
      </c>
      <c r="L92" s="31">
        <f t="shared" si="52"/>
        <v>0</v>
      </c>
      <c r="M92" s="31">
        <f t="shared" si="53"/>
        <v>0</v>
      </c>
      <c r="N92" s="31">
        <f t="shared" si="39"/>
        <v>0</v>
      </c>
      <c r="O92" s="32">
        <f t="shared" si="40"/>
        <v>0</v>
      </c>
      <c r="P92" s="53">
        <v>87</v>
      </c>
      <c r="Q92" s="31">
        <f t="shared" si="48"/>
        <v>0</v>
      </c>
      <c r="R92" s="31">
        <f t="shared" si="54"/>
        <v>0</v>
      </c>
      <c r="S92" s="31">
        <f t="shared" si="55"/>
        <v>0</v>
      </c>
      <c r="T92" s="31">
        <f t="shared" si="41"/>
        <v>0</v>
      </c>
      <c r="U92" s="31">
        <f t="shared" si="49"/>
        <v>0</v>
      </c>
      <c r="V92" s="31">
        <f t="shared" si="42"/>
        <v>0</v>
      </c>
      <c r="W92" s="31">
        <v>0</v>
      </c>
      <c r="X92" s="31">
        <f t="shared" si="43"/>
        <v>0</v>
      </c>
      <c r="Y92" s="36">
        <f t="shared" si="44"/>
        <v>0</v>
      </c>
      <c r="AA92" s="69">
        <v>87</v>
      </c>
      <c r="AB92" s="31">
        <f t="shared" si="45"/>
        <v>0</v>
      </c>
      <c r="AC92" s="212">
        <f t="shared" si="37"/>
        <v>0</v>
      </c>
      <c r="AD92" s="99">
        <f t="shared" si="46"/>
        <v>0</v>
      </c>
      <c r="AE92" s="99">
        <f t="shared" si="47"/>
        <v>0</v>
      </c>
      <c r="AF92" s="197">
        <f t="shared" si="59"/>
        <v>0</v>
      </c>
      <c r="AG92" s="197">
        <f t="shared" si="60"/>
        <v>0</v>
      </c>
      <c r="AH92" s="197">
        <f t="shared" si="61"/>
        <v>0</v>
      </c>
      <c r="AI92" s="202">
        <f t="shared" si="62"/>
        <v>0</v>
      </c>
      <c r="AK92" s="69">
        <v>87</v>
      </c>
      <c r="AL92" s="31"/>
      <c r="AM92" s="31"/>
      <c r="AN92" s="31"/>
      <c r="AO92" s="31"/>
      <c r="AP92" s="31"/>
      <c r="AQ92" s="197"/>
      <c r="AR92" s="197"/>
      <c r="AS92" s="197"/>
      <c r="AT92" s="197"/>
      <c r="AU92" s="31"/>
      <c r="AV92" s="31"/>
      <c r="AW92" s="31"/>
      <c r="AX92" s="31"/>
      <c r="AY92" s="74"/>
    </row>
    <row r="93" spans="2:51">
      <c r="B93" s="182">
        <f>IF(C47&lt;=$F$18,C47,"-")</f>
        <v>0</v>
      </c>
      <c r="C93" s="154">
        <f>D47-D48</f>
        <v>0</v>
      </c>
      <c r="D93" s="155">
        <v>0.9</v>
      </c>
      <c r="E93" s="129">
        <f t="shared" si="57"/>
        <v>0</v>
      </c>
      <c r="F93" s="129">
        <f t="shared" si="58"/>
        <v>0</v>
      </c>
      <c r="G93" s="156">
        <v>0.1</v>
      </c>
      <c r="H93" s="56">
        <f t="shared" si="56"/>
        <v>0</v>
      </c>
      <c r="I93" s="53">
        <v>88</v>
      </c>
      <c r="J93" s="31">
        <f t="shared" si="50"/>
        <v>0</v>
      </c>
      <c r="K93" s="31">
        <f t="shared" si="51"/>
        <v>0</v>
      </c>
      <c r="L93" s="31">
        <f t="shared" si="52"/>
        <v>0</v>
      </c>
      <c r="M93" s="31">
        <f t="shared" si="53"/>
        <v>0</v>
      </c>
      <c r="N93" s="31">
        <f t="shared" si="39"/>
        <v>0</v>
      </c>
      <c r="O93" s="32">
        <f t="shared" si="40"/>
        <v>0</v>
      </c>
      <c r="P93" s="53">
        <v>88</v>
      </c>
      <c r="Q93" s="31">
        <f t="shared" si="48"/>
        <v>0</v>
      </c>
      <c r="R93" s="31">
        <f t="shared" si="54"/>
        <v>0</v>
      </c>
      <c r="S93" s="31">
        <f t="shared" si="55"/>
        <v>0</v>
      </c>
      <c r="T93" s="31">
        <f t="shared" si="41"/>
        <v>0</v>
      </c>
      <c r="U93" s="31">
        <f t="shared" si="49"/>
        <v>0</v>
      </c>
      <c r="V93" s="31">
        <f t="shared" si="42"/>
        <v>0</v>
      </c>
      <c r="W93" s="31">
        <v>0</v>
      </c>
      <c r="X93" s="31">
        <f t="shared" si="43"/>
        <v>0</v>
      </c>
      <c r="Y93" s="36">
        <f t="shared" si="44"/>
        <v>0</v>
      </c>
      <c r="AA93" s="69">
        <v>88</v>
      </c>
      <c r="AB93" s="31">
        <f t="shared" si="45"/>
        <v>0</v>
      </c>
      <c r="AC93" s="212">
        <f t="shared" si="37"/>
        <v>0</v>
      </c>
      <c r="AD93" s="99">
        <f t="shared" si="46"/>
        <v>0</v>
      </c>
      <c r="AE93" s="99">
        <f t="shared" si="47"/>
        <v>0</v>
      </c>
      <c r="AF93" s="197">
        <f t="shared" si="59"/>
        <v>0</v>
      </c>
      <c r="AG93" s="197">
        <f t="shared" si="60"/>
        <v>0</v>
      </c>
      <c r="AH93" s="197">
        <f t="shared" si="61"/>
        <v>0</v>
      </c>
      <c r="AI93" s="202">
        <f t="shared" si="62"/>
        <v>0</v>
      </c>
      <c r="AK93" s="69">
        <v>88</v>
      </c>
      <c r="AL93" s="31"/>
      <c r="AM93" s="31"/>
      <c r="AN93" s="31"/>
      <c r="AO93" s="31"/>
      <c r="AP93" s="31"/>
      <c r="AQ93" s="197"/>
      <c r="AR93" s="197"/>
      <c r="AS93" s="197"/>
      <c r="AT93" s="197"/>
      <c r="AU93" s="31"/>
      <c r="AV93" s="31"/>
      <c r="AW93" s="31"/>
      <c r="AX93" s="31"/>
      <c r="AY93" s="74"/>
    </row>
    <row r="94" spans="2:51">
      <c r="B94" s="189">
        <f>F18</f>
        <v>0</v>
      </c>
      <c r="C94" s="186">
        <f>IFERROR(VLOOKUP(B94,C25:D78,2),)</f>
        <v>0</v>
      </c>
      <c r="D94" s="187">
        <v>0.95</v>
      </c>
      <c r="E94" s="188">
        <f t="shared" si="57"/>
        <v>0</v>
      </c>
      <c r="F94" s="188">
        <f t="shared" si="58"/>
        <v>0</v>
      </c>
      <c r="G94" s="159">
        <v>0.05</v>
      </c>
      <c r="H94" s="56">
        <f t="shared" si="56"/>
        <v>0</v>
      </c>
      <c r="I94" s="53">
        <v>89</v>
      </c>
      <c r="J94" s="31">
        <f t="shared" si="50"/>
        <v>0</v>
      </c>
      <c r="K94" s="31">
        <f t="shared" si="51"/>
        <v>0</v>
      </c>
      <c r="L94" s="31">
        <f t="shared" si="52"/>
        <v>0</v>
      </c>
      <c r="M94" s="31">
        <f t="shared" si="53"/>
        <v>0</v>
      </c>
      <c r="N94" s="31">
        <f t="shared" si="39"/>
        <v>0</v>
      </c>
      <c r="O94" s="32">
        <f t="shared" si="40"/>
        <v>0</v>
      </c>
      <c r="P94" s="53">
        <v>89</v>
      </c>
      <c r="Q94" s="31">
        <f t="shared" si="48"/>
        <v>0</v>
      </c>
      <c r="R94" s="31">
        <f t="shared" si="54"/>
        <v>0</v>
      </c>
      <c r="S94" s="31">
        <f t="shared" si="55"/>
        <v>0</v>
      </c>
      <c r="T94" s="31">
        <f t="shared" si="41"/>
        <v>0</v>
      </c>
      <c r="U94" s="31">
        <f t="shared" si="49"/>
        <v>0</v>
      </c>
      <c r="V94" s="31">
        <f t="shared" si="42"/>
        <v>0</v>
      </c>
      <c r="W94" s="31">
        <v>0</v>
      </c>
      <c r="X94" s="31">
        <f t="shared" si="43"/>
        <v>0</v>
      </c>
      <c r="Y94" s="36">
        <f t="shared" si="44"/>
        <v>0</v>
      </c>
      <c r="AA94" s="69">
        <v>89</v>
      </c>
      <c r="AB94" s="31">
        <f t="shared" si="45"/>
        <v>0</v>
      </c>
      <c r="AC94" s="212">
        <f t="shared" si="37"/>
        <v>0</v>
      </c>
      <c r="AD94" s="99">
        <f t="shared" si="46"/>
        <v>0</v>
      </c>
      <c r="AE94" s="99">
        <f t="shared" si="47"/>
        <v>0</v>
      </c>
      <c r="AF94" s="197">
        <f t="shared" si="59"/>
        <v>0</v>
      </c>
      <c r="AG94" s="197">
        <f t="shared" si="60"/>
        <v>0</v>
      </c>
      <c r="AH94" s="197">
        <f t="shared" si="61"/>
        <v>0</v>
      </c>
      <c r="AI94" s="202">
        <f t="shared" si="62"/>
        <v>0</v>
      </c>
      <c r="AK94" s="69">
        <v>89</v>
      </c>
      <c r="AL94" s="31"/>
      <c r="AM94" s="31"/>
      <c r="AN94" s="31"/>
      <c r="AO94" s="31"/>
      <c r="AP94" s="31"/>
      <c r="AQ94" s="197"/>
      <c r="AR94" s="197"/>
      <c r="AS94" s="197"/>
      <c r="AT94" s="197"/>
      <c r="AU94" s="31"/>
      <c r="AV94" s="31"/>
      <c r="AW94" s="31"/>
      <c r="AX94" s="31"/>
      <c r="AY94" s="74"/>
    </row>
    <row r="95" spans="2:51">
      <c r="I95" s="53">
        <v>90</v>
      </c>
      <c r="J95" s="31">
        <f t="shared" si="50"/>
        <v>0</v>
      </c>
      <c r="K95" s="31">
        <f t="shared" si="51"/>
        <v>0</v>
      </c>
      <c r="L95" s="31">
        <f t="shared" si="52"/>
        <v>0</v>
      </c>
      <c r="M95" s="31">
        <f t="shared" si="53"/>
        <v>0</v>
      </c>
      <c r="N95" s="31">
        <f t="shared" si="39"/>
        <v>0</v>
      </c>
      <c r="O95" s="32">
        <f t="shared" si="40"/>
        <v>0</v>
      </c>
      <c r="P95" s="53">
        <v>90</v>
      </c>
      <c r="Q95" s="31">
        <f t="shared" si="48"/>
        <v>0</v>
      </c>
      <c r="R95" s="31">
        <f t="shared" si="54"/>
        <v>0</v>
      </c>
      <c r="S95" s="31">
        <f t="shared" si="55"/>
        <v>0</v>
      </c>
      <c r="T95" s="31">
        <f t="shared" si="41"/>
        <v>0</v>
      </c>
      <c r="U95" s="31">
        <f t="shared" si="49"/>
        <v>0</v>
      </c>
      <c r="V95" s="31">
        <f t="shared" si="42"/>
        <v>0</v>
      </c>
      <c r="W95" s="31">
        <v>0</v>
      </c>
      <c r="X95" s="31">
        <f t="shared" si="43"/>
        <v>0</v>
      </c>
      <c r="Y95" s="36">
        <f t="shared" si="44"/>
        <v>0</v>
      </c>
      <c r="AA95" s="69">
        <v>90</v>
      </c>
      <c r="AB95" s="31">
        <f t="shared" si="45"/>
        <v>0</v>
      </c>
      <c r="AC95" s="212">
        <f t="shared" ref="AC95:AC158" si="63">IF(AA95&lt;=$F$18,IFERROR(VLOOKUP($AA95,$B$82:$G$94,3,FALSE),0),)*50%</f>
        <v>0</v>
      </c>
      <c r="AD95" s="99">
        <f t="shared" si="46"/>
        <v>0</v>
      </c>
      <c r="AE95" s="99">
        <f t="shared" si="47"/>
        <v>0</v>
      </c>
      <c r="AF95" s="197">
        <f t="shared" si="59"/>
        <v>0</v>
      </c>
      <c r="AG95" s="197">
        <f t="shared" si="60"/>
        <v>0</v>
      </c>
      <c r="AH95" s="197">
        <f t="shared" si="61"/>
        <v>0</v>
      </c>
      <c r="AI95" s="202">
        <f t="shared" si="62"/>
        <v>0</v>
      </c>
      <c r="AK95" s="69">
        <v>90</v>
      </c>
      <c r="AL95" s="31"/>
      <c r="AM95" s="31"/>
      <c r="AN95" s="31"/>
      <c r="AO95" s="31"/>
      <c r="AP95" s="31"/>
      <c r="AQ95" s="197"/>
      <c r="AR95" s="197"/>
      <c r="AS95" s="197"/>
      <c r="AT95" s="197"/>
      <c r="AU95" s="31"/>
      <c r="AV95" s="31"/>
      <c r="AW95" s="31"/>
      <c r="AX95" s="31"/>
      <c r="AY95" s="74"/>
    </row>
    <row r="96" spans="2:51">
      <c r="C96" s="65" t="s">
        <v>154</v>
      </c>
      <c r="D96" t="s">
        <v>137</v>
      </c>
      <c r="E96" s="6"/>
      <c r="I96" s="53">
        <v>91</v>
      </c>
      <c r="J96" s="31">
        <f t="shared" si="50"/>
        <v>0</v>
      </c>
      <c r="K96" s="31">
        <f t="shared" si="51"/>
        <v>0</v>
      </c>
      <c r="L96" s="31">
        <f t="shared" si="52"/>
        <v>0</v>
      </c>
      <c r="M96" s="31">
        <f t="shared" si="53"/>
        <v>0</v>
      </c>
      <c r="N96" s="31">
        <f t="shared" si="39"/>
        <v>0</v>
      </c>
      <c r="O96" s="32">
        <f t="shared" si="40"/>
        <v>0</v>
      </c>
      <c r="P96" s="53">
        <v>91</v>
      </c>
      <c r="Q96" s="31">
        <f t="shared" si="48"/>
        <v>0</v>
      </c>
      <c r="R96" s="31">
        <f t="shared" si="54"/>
        <v>0</v>
      </c>
      <c r="S96" s="31">
        <f t="shared" si="55"/>
        <v>0</v>
      </c>
      <c r="T96" s="31">
        <f t="shared" si="41"/>
        <v>0</v>
      </c>
      <c r="U96" s="31">
        <f t="shared" si="49"/>
        <v>0</v>
      </c>
      <c r="V96" s="31">
        <f t="shared" si="42"/>
        <v>0</v>
      </c>
      <c r="W96" s="31">
        <v>0</v>
      </c>
      <c r="X96" s="31">
        <f t="shared" si="43"/>
        <v>0</v>
      </c>
      <c r="Y96" s="36">
        <f t="shared" si="44"/>
        <v>0</v>
      </c>
      <c r="AA96" s="69">
        <v>91</v>
      </c>
      <c r="AB96" s="31">
        <f t="shared" si="45"/>
        <v>0</v>
      </c>
      <c r="AC96" s="212">
        <f t="shared" si="63"/>
        <v>0</v>
      </c>
      <c r="AD96" s="99">
        <f t="shared" si="46"/>
        <v>0</v>
      </c>
      <c r="AE96" s="99">
        <f t="shared" si="47"/>
        <v>0</v>
      </c>
      <c r="AF96" s="197">
        <f t="shared" si="59"/>
        <v>0</v>
      </c>
      <c r="AG96" s="197">
        <f t="shared" si="60"/>
        <v>0</v>
      </c>
      <c r="AH96" s="197">
        <f t="shared" si="61"/>
        <v>0</v>
      </c>
      <c r="AI96" s="202">
        <f t="shared" si="62"/>
        <v>0</v>
      </c>
      <c r="AK96" s="69">
        <v>91</v>
      </c>
      <c r="AL96" s="31"/>
      <c r="AM96" s="31"/>
      <c r="AN96" s="31"/>
      <c r="AO96" s="31"/>
      <c r="AP96" s="31"/>
      <c r="AQ96" s="197"/>
      <c r="AR96" s="197"/>
      <c r="AS96" s="197"/>
      <c r="AT96" s="197"/>
      <c r="AU96" s="31"/>
      <c r="AV96" s="31"/>
      <c r="AW96" s="31"/>
      <c r="AX96" s="31"/>
      <c r="AY96" s="74"/>
    </row>
    <row r="97" spans="2:51">
      <c r="B97" s="2" t="s">
        <v>0</v>
      </c>
      <c r="C97">
        <v>32</v>
      </c>
      <c r="D97">
        <v>0</v>
      </c>
      <c r="E97" s="6"/>
      <c r="I97" s="53">
        <v>92</v>
      </c>
      <c r="J97" s="31">
        <f t="shared" si="50"/>
        <v>0</v>
      </c>
      <c r="K97" s="31">
        <f t="shared" si="51"/>
        <v>0</v>
      </c>
      <c r="L97" s="31">
        <f t="shared" si="52"/>
        <v>0</v>
      </c>
      <c r="M97" s="31">
        <f t="shared" si="53"/>
        <v>0</v>
      </c>
      <c r="N97" s="31">
        <f t="shared" si="39"/>
        <v>0</v>
      </c>
      <c r="O97" s="32">
        <f t="shared" si="40"/>
        <v>0</v>
      </c>
      <c r="P97" s="53">
        <v>92</v>
      </c>
      <c r="Q97" s="31">
        <f t="shared" si="48"/>
        <v>0</v>
      </c>
      <c r="R97" s="31">
        <f t="shared" si="54"/>
        <v>0</v>
      </c>
      <c r="S97" s="31">
        <f t="shared" si="55"/>
        <v>0</v>
      </c>
      <c r="T97" s="31">
        <f t="shared" si="41"/>
        <v>0</v>
      </c>
      <c r="U97" s="31">
        <f t="shared" si="49"/>
        <v>0</v>
      </c>
      <c r="V97" s="31">
        <f t="shared" si="42"/>
        <v>0</v>
      </c>
      <c r="W97" s="31">
        <v>0</v>
      </c>
      <c r="X97" s="31">
        <f t="shared" si="43"/>
        <v>0</v>
      </c>
      <c r="Y97" s="36">
        <f t="shared" si="44"/>
        <v>0</v>
      </c>
      <c r="AA97" s="69">
        <v>92</v>
      </c>
      <c r="AB97" s="31">
        <f t="shared" si="45"/>
        <v>0</v>
      </c>
      <c r="AC97" s="212">
        <f t="shared" si="63"/>
        <v>0</v>
      </c>
      <c r="AD97" s="99">
        <f t="shared" si="46"/>
        <v>0</v>
      </c>
      <c r="AE97" s="99">
        <f t="shared" si="47"/>
        <v>0</v>
      </c>
      <c r="AF97" s="197">
        <f t="shared" si="59"/>
        <v>0</v>
      </c>
      <c r="AG97" s="197">
        <f t="shared" si="60"/>
        <v>0</v>
      </c>
      <c r="AH97" s="197">
        <f t="shared" si="61"/>
        <v>0</v>
      </c>
      <c r="AI97" s="202">
        <f t="shared" si="62"/>
        <v>0</v>
      </c>
      <c r="AK97" s="69">
        <v>92</v>
      </c>
      <c r="AL97" s="31"/>
      <c r="AM97" s="31"/>
      <c r="AN97" s="31"/>
      <c r="AO97" s="31"/>
      <c r="AP97" s="31"/>
      <c r="AQ97" s="197"/>
      <c r="AR97" s="197"/>
      <c r="AS97" s="197"/>
      <c r="AT97" s="197"/>
      <c r="AU97" s="31"/>
      <c r="AV97" s="31"/>
      <c r="AW97" s="31"/>
      <c r="AX97" s="31"/>
      <c r="AY97" s="74"/>
    </row>
    <row r="98" spans="2:51">
      <c r="B98" s="2" t="s">
        <v>1</v>
      </c>
      <c r="C98">
        <v>45</v>
      </c>
      <c r="D98">
        <v>0</v>
      </c>
      <c r="E98" s="6"/>
      <c r="I98" s="53">
        <v>93</v>
      </c>
      <c r="J98" s="31">
        <f t="shared" si="50"/>
        <v>0</v>
      </c>
      <c r="K98" s="31">
        <f t="shared" si="51"/>
        <v>0</v>
      </c>
      <c r="L98" s="31">
        <f t="shared" si="52"/>
        <v>0</v>
      </c>
      <c r="M98" s="31">
        <f t="shared" si="53"/>
        <v>0</v>
      </c>
      <c r="N98" s="31">
        <f t="shared" si="39"/>
        <v>0</v>
      </c>
      <c r="O98" s="32">
        <f t="shared" si="40"/>
        <v>0</v>
      </c>
      <c r="P98" s="53">
        <v>93</v>
      </c>
      <c r="Q98" s="31">
        <f t="shared" si="48"/>
        <v>0</v>
      </c>
      <c r="R98" s="31">
        <f t="shared" si="54"/>
        <v>0</v>
      </c>
      <c r="S98" s="31">
        <f t="shared" si="55"/>
        <v>0</v>
      </c>
      <c r="T98" s="31">
        <f t="shared" si="41"/>
        <v>0</v>
      </c>
      <c r="U98" s="31">
        <f t="shared" si="49"/>
        <v>0</v>
      </c>
      <c r="V98" s="31">
        <f t="shared" si="42"/>
        <v>0</v>
      </c>
      <c r="W98" s="31">
        <v>0</v>
      </c>
      <c r="X98" s="31">
        <f t="shared" si="43"/>
        <v>0</v>
      </c>
      <c r="Y98" s="36">
        <f t="shared" si="44"/>
        <v>0</v>
      </c>
      <c r="AA98" s="69">
        <v>93</v>
      </c>
      <c r="AB98" s="31">
        <f t="shared" si="45"/>
        <v>0</v>
      </c>
      <c r="AC98" s="212">
        <f t="shared" si="63"/>
        <v>0</v>
      </c>
      <c r="AD98" s="99">
        <f t="shared" si="46"/>
        <v>0</v>
      </c>
      <c r="AE98" s="99">
        <f t="shared" si="47"/>
        <v>0</v>
      </c>
      <c r="AF98" s="197">
        <f t="shared" si="59"/>
        <v>0</v>
      </c>
      <c r="AG98" s="197">
        <f t="shared" si="60"/>
        <v>0</v>
      </c>
      <c r="AH98" s="197">
        <f t="shared" si="61"/>
        <v>0</v>
      </c>
      <c r="AI98" s="202">
        <f t="shared" si="62"/>
        <v>0</v>
      </c>
      <c r="AK98" s="69">
        <v>93</v>
      </c>
      <c r="AL98" s="31"/>
      <c r="AM98" s="31"/>
      <c r="AN98" s="31"/>
      <c r="AO98" s="31"/>
      <c r="AP98" s="31"/>
      <c r="AQ98" s="197"/>
      <c r="AR98" s="197"/>
      <c r="AS98" s="197"/>
      <c r="AT98" s="197"/>
      <c r="AU98" s="31"/>
      <c r="AV98" s="31"/>
      <c r="AW98" s="31"/>
      <c r="AX98" s="31"/>
      <c r="AY98" s="74"/>
    </row>
    <row r="99" spans="2:51">
      <c r="B99" s="2" t="s">
        <v>2</v>
      </c>
      <c r="C99">
        <v>70</v>
      </c>
      <c r="D99">
        <v>0</v>
      </c>
      <c r="E99" s="6"/>
      <c r="I99" s="53">
        <v>94</v>
      </c>
      <c r="J99" s="31">
        <f t="shared" si="50"/>
        <v>0</v>
      </c>
      <c r="K99" s="31">
        <f t="shared" si="51"/>
        <v>0</v>
      </c>
      <c r="L99" s="31">
        <f t="shared" si="52"/>
        <v>0</v>
      </c>
      <c r="M99" s="31">
        <f t="shared" si="53"/>
        <v>0</v>
      </c>
      <c r="N99" s="31">
        <f t="shared" si="39"/>
        <v>0</v>
      </c>
      <c r="O99" s="32">
        <f t="shared" si="40"/>
        <v>0</v>
      </c>
      <c r="P99" s="53">
        <v>94</v>
      </c>
      <c r="Q99" s="31">
        <f t="shared" si="48"/>
        <v>0</v>
      </c>
      <c r="R99" s="31">
        <f t="shared" si="54"/>
        <v>0</v>
      </c>
      <c r="S99" s="31">
        <f t="shared" si="55"/>
        <v>0</v>
      </c>
      <c r="T99" s="31">
        <f t="shared" si="41"/>
        <v>0</v>
      </c>
      <c r="U99" s="31">
        <f t="shared" si="49"/>
        <v>0</v>
      </c>
      <c r="V99" s="31">
        <f t="shared" si="42"/>
        <v>0</v>
      </c>
      <c r="W99" s="31">
        <v>0</v>
      </c>
      <c r="X99" s="31">
        <f t="shared" si="43"/>
        <v>0</v>
      </c>
      <c r="Y99" s="36">
        <f t="shared" si="44"/>
        <v>0</v>
      </c>
      <c r="AA99" s="69">
        <v>94</v>
      </c>
      <c r="AB99" s="31">
        <f t="shared" si="45"/>
        <v>0</v>
      </c>
      <c r="AC99" s="212">
        <f t="shared" si="63"/>
        <v>0</v>
      </c>
      <c r="AD99" s="99">
        <f t="shared" si="46"/>
        <v>0</v>
      </c>
      <c r="AE99" s="99">
        <f t="shared" si="47"/>
        <v>0</v>
      </c>
      <c r="AF99" s="197">
        <f t="shared" si="59"/>
        <v>0</v>
      </c>
      <c r="AG99" s="197">
        <f t="shared" si="60"/>
        <v>0</v>
      </c>
      <c r="AH99" s="197">
        <f t="shared" si="61"/>
        <v>0</v>
      </c>
      <c r="AI99" s="202">
        <f t="shared" si="62"/>
        <v>0</v>
      </c>
      <c r="AK99" s="69">
        <v>94</v>
      </c>
      <c r="AL99" s="31"/>
      <c r="AM99" s="31"/>
      <c r="AN99" s="31"/>
      <c r="AO99" s="31"/>
      <c r="AP99" s="31"/>
      <c r="AQ99" s="197"/>
      <c r="AR99" s="197"/>
      <c r="AS99" s="197"/>
      <c r="AT99" s="197"/>
      <c r="AU99" s="31"/>
      <c r="AV99" s="31"/>
      <c r="AW99" s="31"/>
      <c r="AX99" s="31"/>
      <c r="AY99" s="74"/>
    </row>
    <row r="100" spans="2:51">
      <c r="B100" s="2" t="s">
        <v>135</v>
      </c>
      <c r="C100">
        <v>70</v>
      </c>
      <c r="D100">
        <v>0</v>
      </c>
      <c r="E100" s="6"/>
      <c r="I100" s="53">
        <v>95</v>
      </c>
      <c r="J100" s="31">
        <f t="shared" si="50"/>
        <v>0</v>
      </c>
      <c r="K100" s="31">
        <f t="shared" si="51"/>
        <v>0</v>
      </c>
      <c r="L100" s="31">
        <f t="shared" si="52"/>
        <v>0</v>
      </c>
      <c r="M100" s="31">
        <f t="shared" si="53"/>
        <v>0</v>
      </c>
      <c r="N100" s="31">
        <f t="shared" si="39"/>
        <v>0</v>
      </c>
      <c r="O100" s="32">
        <f t="shared" si="40"/>
        <v>0</v>
      </c>
      <c r="P100" s="53">
        <v>95</v>
      </c>
      <c r="Q100" s="31">
        <f t="shared" si="48"/>
        <v>0</v>
      </c>
      <c r="R100" s="31">
        <f t="shared" si="54"/>
        <v>0</v>
      </c>
      <c r="S100" s="31">
        <f t="shared" si="55"/>
        <v>0</v>
      </c>
      <c r="T100" s="31">
        <f t="shared" si="41"/>
        <v>0</v>
      </c>
      <c r="U100" s="31">
        <f t="shared" si="49"/>
        <v>0</v>
      </c>
      <c r="V100" s="31">
        <f t="shared" si="42"/>
        <v>0</v>
      </c>
      <c r="W100" s="31">
        <v>0</v>
      </c>
      <c r="X100" s="31">
        <f t="shared" si="43"/>
        <v>0</v>
      </c>
      <c r="Y100" s="36">
        <f t="shared" si="44"/>
        <v>0</v>
      </c>
      <c r="AA100" s="69">
        <v>95</v>
      </c>
      <c r="AB100" s="31">
        <f t="shared" si="45"/>
        <v>0</v>
      </c>
      <c r="AC100" s="212">
        <f t="shared" si="63"/>
        <v>0</v>
      </c>
      <c r="AD100" s="99">
        <f t="shared" si="46"/>
        <v>0</v>
      </c>
      <c r="AE100" s="99">
        <f t="shared" si="47"/>
        <v>0</v>
      </c>
      <c r="AF100" s="197">
        <f t="shared" si="59"/>
        <v>0</v>
      </c>
      <c r="AG100" s="197">
        <f t="shared" si="60"/>
        <v>0</v>
      </c>
      <c r="AH100" s="197">
        <f t="shared" si="61"/>
        <v>0</v>
      </c>
      <c r="AI100" s="202">
        <f t="shared" si="62"/>
        <v>0</v>
      </c>
      <c r="AK100" s="69">
        <v>95</v>
      </c>
      <c r="AL100" s="31"/>
      <c r="AM100" s="31"/>
      <c r="AN100" s="31"/>
      <c r="AO100" s="31"/>
      <c r="AP100" s="31"/>
      <c r="AQ100" s="197"/>
      <c r="AR100" s="197"/>
      <c r="AS100" s="197"/>
      <c r="AT100" s="197"/>
      <c r="AU100" s="31"/>
      <c r="AV100" s="31"/>
      <c r="AW100" s="31"/>
      <c r="AX100" s="31"/>
      <c r="AY100" s="74"/>
    </row>
    <row r="101" spans="2:51">
      <c r="C101" s="25"/>
      <c r="E101" s="6"/>
      <c r="I101" s="53">
        <v>96</v>
      </c>
      <c r="J101" s="31">
        <f t="shared" si="50"/>
        <v>0</v>
      </c>
      <c r="K101" s="31">
        <f t="shared" si="51"/>
        <v>0</v>
      </c>
      <c r="L101" s="31">
        <f t="shared" si="52"/>
        <v>0</v>
      </c>
      <c r="M101" s="31">
        <f t="shared" si="53"/>
        <v>0</v>
      </c>
      <c r="N101" s="31">
        <f t="shared" si="39"/>
        <v>0</v>
      </c>
      <c r="O101" s="32">
        <f t="shared" si="40"/>
        <v>0</v>
      </c>
      <c r="P101" s="53">
        <v>96</v>
      </c>
      <c r="Q101" s="31">
        <f t="shared" si="48"/>
        <v>0</v>
      </c>
      <c r="R101" s="31">
        <f t="shared" si="54"/>
        <v>0</v>
      </c>
      <c r="S101" s="31">
        <f t="shared" si="55"/>
        <v>0</v>
      </c>
      <c r="T101" s="31">
        <f t="shared" si="41"/>
        <v>0</v>
      </c>
      <c r="U101" s="31">
        <f t="shared" si="49"/>
        <v>0</v>
      </c>
      <c r="V101" s="31">
        <f t="shared" si="42"/>
        <v>0</v>
      </c>
      <c r="W101" s="31">
        <v>0</v>
      </c>
      <c r="X101" s="31">
        <f t="shared" si="43"/>
        <v>0</v>
      </c>
      <c r="Y101" s="36">
        <f t="shared" si="44"/>
        <v>0</v>
      </c>
      <c r="AA101" s="69">
        <v>96</v>
      </c>
      <c r="AB101" s="31">
        <f t="shared" si="45"/>
        <v>0</v>
      </c>
      <c r="AC101" s="212">
        <f t="shared" si="63"/>
        <v>0</v>
      </c>
      <c r="AD101" s="99">
        <f t="shared" si="46"/>
        <v>0</v>
      </c>
      <c r="AE101" s="99">
        <f t="shared" si="47"/>
        <v>0</v>
      </c>
      <c r="AF101" s="197">
        <f t="shared" si="59"/>
        <v>0</v>
      </c>
      <c r="AG101" s="197">
        <f t="shared" si="60"/>
        <v>0</v>
      </c>
      <c r="AH101" s="197">
        <f t="shared" si="61"/>
        <v>0</v>
      </c>
      <c r="AI101" s="202">
        <f t="shared" si="62"/>
        <v>0</v>
      </c>
      <c r="AK101" s="69">
        <v>96</v>
      </c>
      <c r="AL101" s="31"/>
      <c r="AM101" s="31"/>
      <c r="AN101" s="31"/>
      <c r="AO101" s="31"/>
      <c r="AP101" s="31"/>
      <c r="AQ101" s="197"/>
      <c r="AR101" s="197"/>
      <c r="AS101" s="197"/>
      <c r="AT101" s="197"/>
      <c r="AU101" s="31"/>
      <c r="AV101" s="31"/>
      <c r="AW101" s="31"/>
      <c r="AX101" s="31"/>
      <c r="AY101" s="74"/>
    </row>
    <row r="102" spans="2:51">
      <c r="C102" s="25"/>
      <c r="E102" s="6"/>
      <c r="I102" s="53">
        <v>97</v>
      </c>
      <c r="J102" s="31">
        <f t="shared" si="50"/>
        <v>0</v>
      </c>
      <c r="K102" s="31">
        <f t="shared" si="51"/>
        <v>0</v>
      </c>
      <c r="L102" s="31">
        <f t="shared" si="52"/>
        <v>0</v>
      </c>
      <c r="M102" s="31">
        <f t="shared" si="53"/>
        <v>0</v>
      </c>
      <c r="N102" s="31">
        <f t="shared" si="39"/>
        <v>0</v>
      </c>
      <c r="O102" s="32">
        <f t="shared" si="40"/>
        <v>0</v>
      </c>
      <c r="P102" s="53">
        <v>97</v>
      </c>
      <c r="Q102" s="31">
        <f t="shared" ref="Q102:Q133" si="64">IF(P102&lt;=$F$18,LOOKUP(P102-1,$B$25:$B$78,$G$25:$G$78),)</f>
        <v>0</v>
      </c>
      <c r="R102" s="31">
        <f t="shared" si="54"/>
        <v>0</v>
      </c>
      <c r="S102" s="31">
        <f t="shared" si="55"/>
        <v>0</v>
      </c>
      <c r="T102" s="31">
        <f t="shared" si="41"/>
        <v>0</v>
      </c>
      <c r="U102" s="31">
        <f t="shared" si="49"/>
        <v>0</v>
      </c>
      <c r="V102" s="31">
        <f t="shared" si="42"/>
        <v>0</v>
      </c>
      <c r="W102" s="31">
        <v>0</v>
      </c>
      <c r="X102" s="31">
        <f t="shared" si="43"/>
        <v>0</v>
      </c>
      <c r="Y102" s="36">
        <f t="shared" si="44"/>
        <v>0</v>
      </c>
      <c r="AA102" s="69">
        <v>97</v>
      </c>
      <c r="AB102" s="31">
        <f t="shared" si="45"/>
        <v>0</v>
      </c>
      <c r="AC102" s="212">
        <f t="shared" si="63"/>
        <v>0</v>
      </c>
      <c r="AD102" s="99">
        <f t="shared" si="46"/>
        <v>0</v>
      </c>
      <c r="AE102" s="99">
        <f t="shared" si="47"/>
        <v>0</v>
      </c>
      <c r="AF102" s="197">
        <f t="shared" si="59"/>
        <v>0</v>
      </c>
      <c r="AG102" s="197">
        <f t="shared" si="60"/>
        <v>0</v>
      </c>
      <c r="AH102" s="197">
        <f t="shared" si="61"/>
        <v>0</v>
      </c>
      <c r="AI102" s="202">
        <f t="shared" si="62"/>
        <v>0</v>
      </c>
      <c r="AK102" s="69">
        <v>97</v>
      </c>
      <c r="AL102" s="31"/>
      <c r="AM102" s="31"/>
      <c r="AN102" s="31"/>
      <c r="AO102" s="31"/>
      <c r="AP102" s="31"/>
      <c r="AQ102" s="197"/>
      <c r="AR102" s="197"/>
      <c r="AS102" s="197"/>
      <c r="AT102" s="197"/>
      <c r="AU102" s="31"/>
      <c r="AV102" s="31"/>
      <c r="AW102" s="31"/>
      <c r="AX102" s="31"/>
      <c r="AY102" s="74"/>
    </row>
    <row r="103" spans="2:51" ht="16">
      <c r="C103" s="23" t="s">
        <v>157</v>
      </c>
      <c r="D103" s="138" t="s">
        <v>158</v>
      </c>
      <c r="F103" s="193" t="s">
        <v>200</v>
      </c>
      <c r="I103" s="53">
        <v>98</v>
      </c>
      <c r="J103" s="31">
        <f t="shared" si="50"/>
        <v>0</v>
      </c>
      <c r="K103" s="31">
        <f t="shared" si="51"/>
        <v>0</v>
      </c>
      <c r="L103" s="31">
        <f t="shared" si="52"/>
        <v>0</v>
      </c>
      <c r="M103" s="31">
        <f t="shared" si="53"/>
        <v>0</v>
      </c>
      <c r="N103" s="31">
        <f t="shared" si="39"/>
        <v>0</v>
      </c>
      <c r="O103" s="32">
        <f t="shared" si="40"/>
        <v>0</v>
      </c>
      <c r="P103" s="53">
        <v>98</v>
      </c>
      <c r="Q103" s="31">
        <f t="shared" si="64"/>
        <v>0</v>
      </c>
      <c r="R103" s="31">
        <f t="shared" si="54"/>
        <v>0</v>
      </c>
      <c r="S103" s="31">
        <f t="shared" si="55"/>
        <v>0</v>
      </c>
      <c r="T103" s="31">
        <f t="shared" si="41"/>
        <v>0</v>
      </c>
      <c r="U103" s="31">
        <f t="shared" si="49"/>
        <v>0</v>
      </c>
      <c r="V103" s="31">
        <f t="shared" si="42"/>
        <v>0</v>
      </c>
      <c r="W103" s="31">
        <v>0</v>
      </c>
      <c r="X103" s="31">
        <f t="shared" si="43"/>
        <v>0</v>
      </c>
      <c r="Y103" s="36">
        <f t="shared" si="44"/>
        <v>0</v>
      </c>
      <c r="AA103" s="69">
        <v>98</v>
      </c>
      <c r="AB103" s="31">
        <f t="shared" si="45"/>
        <v>0</v>
      </c>
      <c r="AC103" s="212">
        <f t="shared" si="63"/>
        <v>0</v>
      </c>
      <c r="AD103" s="99">
        <f t="shared" si="46"/>
        <v>0</v>
      </c>
      <c r="AE103" s="99">
        <f t="shared" si="47"/>
        <v>0</v>
      </c>
      <c r="AF103" s="197">
        <f t="shared" si="59"/>
        <v>0</v>
      </c>
      <c r="AG103" s="197">
        <f t="shared" si="60"/>
        <v>0</v>
      </c>
      <c r="AH103" s="197">
        <f t="shared" si="61"/>
        <v>0</v>
      </c>
      <c r="AI103" s="202">
        <f t="shared" si="62"/>
        <v>0</v>
      </c>
      <c r="AK103" s="69">
        <v>98</v>
      </c>
      <c r="AL103" s="31"/>
      <c r="AM103" s="31"/>
      <c r="AN103" s="31"/>
      <c r="AO103" s="31"/>
      <c r="AP103" s="31"/>
      <c r="AQ103" s="197"/>
      <c r="AR103" s="197"/>
      <c r="AS103" s="197"/>
      <c r="AT103" s="197"/>
      <c r="AU103" s="31"/>
      <c r="AV103" s="31"/>
      <c r="AW103" s="31"/>
      <c r="AX103" s="31"/>
      <c r="AY103" s="74"/>
    </row>
    <row r="104" spans="2:51">
      <c r="B104" t="s">
        <v>78</v>
      </c>
      <c r="C104">
        <v>1.52</v>
      </c>
      <c r="D104">
        <v>35</v>
      </c>
      <c r="F104" s="192" t="s">
        <v>196</v>
      </c>
      <c r="G104" s="22">
        <v>0.25</v>
      </c>
      <c r="I104" s="53">
        <v>99</v>
      </c>
      <c r="J104" s="31">
        <f t="shared" si="50"/>
        <v>0</v>
      </c>
      <c r="K104" s="31">
        <f t="shared" si="51"/>
        <v>0</v>
      </c>
      <c r="L104" s="31">
        <f t="shared" si="52"/>
        <v>0</v>
      </c>
      <c r="M104" s="31">
        <f t="shared" si="53"/>
        <v>0</v>
      </c>
      <c r="N104" s="31">
        <f t="shared" si="39"/>
        <v>0</v>
      </c>
      <c r="O104" s="32">
        <f t="shared" si="40"/>
        <v>0</v>
      </c>
      <c r="P104" s="53">
        <v>99</v>
      </c>
      <c r="Q104" s="31">
        <f t="shared" si="64"/>
        <v>0</v>
      </c>
      <c r="R104" s="31">
        <f t="shared" si="54"/>
        <v>0</v>
      </c>
      <c r="S104" s="31">
        <f t="shared" si="55"/>
        <v>0</v>
      </c>
      <c r="T104" s="31">
        <f t="shared" si="41"/>
        <v>0</v>
      </c>
      <c r="U104" s="31">
        <f t="shared" si="49"/>
        <v>0</v>
      </c>
      <c r="V104" s="31">
        <f t="shared" si="42"/>
        <v>0</v>
      </c>
      <c r="W104" s="31">
        <v>0</v>
      </c>
      <c r="X104" s="31">
        <f t="shared" si="43"/>
        <v>0</v>
      </c>
      <c r="Y104" s="36">
        <f t="shared" si="44"/>
        <v>0</v>
      </c>
      <c r="AA104" s="69">
        <v>99</v>
      </c>
      <c r="AB104" s="31">
        <f t="shared" si="45"/>
        <v>0</v>
      </c>
      <c r="AC104" s="212">
        <f t="shared" si="63"/>
        <v>0</v>
      </c>
      <c r="AD104" s="99">
        <f t="shared" si="46"/>
        <v>0</v>
      </c>
      <c r="AE104" s="99">
        <f t="shared" si="47"/>
        <v>0</v>
      </c>
      <c r="AF104" s="197">
        <f t="shared" si="59"/>
        <v>0</v>
      </c>
      <c r="AG104" s="197">
        <f t="shared" si="60"/>
        <v>0</v>
      </c>
      <c r="AH104" s="197">
        <f t="shared" si="61"/>
        <v>0</v>
      </c>
      <c r="AI104" s="202">
        <f t="shared" si="62"/>
        <v>0</v>
      </c>
      <c r="AK104" s="69">
        <v>99</v>
      </c>
      <c r="AL104" s="31"/>
      <c r="AM104" s="31"/>
      <c r="AN104" s="31"/>
      <c r="AO104" s="31"/>
      <c r="AP104" s="31"/>
      <c r="AQ104" s="197"/>
      <c r="AR104" s="197"/>
      <c r="AS104" s="197"/>
      <c r="AT104" s="197"/>
      <c r="AU104" s="31"/>
      <c r="AV104" s="31"/>
      <c r="AW104" s="31"/>
      <c r="AX104" s="31"/>
      <c r="AY104" s="74"/>
    </row>
    <row r="105" spans="2:51">
      <c r="B105" t="s">
        <v>80</v>
      </c>
      <c r="C105">
        <v>0</v>
      </c>
      <c r="D105">
        <v>2</v>
      </c>
      <c r="F105" s="192" t="s">
        <v>198</v>
      </c>
      <c r="G105" s="22">
        <v>1.03</v>
      </c>
      <c r="I105" s="53">
        <v>100</v>
      </c>
      <c r="J105" s="31">
        <f t="shared" si="50"/>
        <v>0</v>
      </c>
      <c r="K105" s="31">
        <f t="shared" si="51"/>
        <v>0</v>
      </c>
      <c r="L105" s="31">
        <f t="shared" si="52"/>
        <v>0</v>
      </c>
      <c r="M105" s="31">
        <f t="shared" si="53"/>
        <v>0</v>
      </c>
      <c r="N105" s="31">
        <f t="shared" si="39"/>
        <v>0</v>
      </c>
      <c r="O105" s="32">
        <f t="shared" si="40"/>
        <v>0</v>
      </c>
      <c r="P105" s="53">
        <v>100</v>
      </c>
      <c r="Q105" s="31">
        <f t="shared" si="64"/>
        <v>0</v>
      </c>
      <c r="R105" s="31">
        <f t="shared" si="54"/>
        <v>0</v>
      </c>
      <c r="S105" s="31">
        <f t="shared" si="55"/>
        <v>0</v>
      </c>
      <c r="T105" s="31">
        <f t="shared" si="41"/>
        <v>0</v>
      </c>
      <c r="U105" s="31">
        <f t="shared" si="49"/>
        <v>0</v>
      </c>
      <c r="V105" s="31">
        <f t="shared" si="42"/>
        <v>0</v>
      </c>
      <c r="W105" s="31">
        <v>0</v>
      </c>
      <c r="X105" s="31">
        <f t="shared" si="43"/>
        <v>0</v>
      </c>
      <c r="Y105" s="36">
        <f t="shared" si="44"/>
        <v>0</v>
      </c>
      <c r="AA105" s="69">
        <v>100</v>
      </c>
      <c r="AB105" s="31">
        <f t="shared" si="45"/>
        <v>0</v>
      </c>
      <c r="AC105" s="212">
        <f t="shared" si="63"/>
        <v>0</v>
      </c>
      <c r="AD105" s="99">
        <f t="shared" si="46"/>
        <v>0</v>
      </c>
      <c r="AE105" s="99">
        <f t="shared" si="47"/>
        <v>0</v>
      </c>
      <c r="AF105" s="197">
        <f t="shared" si="59"/>
        <v>0</v>
      </c>
      <c r="AG105" s="197">
        <f t="shared" si="60"/>
        <v>0</v>
      </c>
      <c r="AH105" s="197">
        <f t="shared" si="61"/>
        <v>0</v>
      </c>
      <c r="AI105" s="202">
        <f t="shared" si="62"/>
        <v>0</v>
      </c>
      <c r="AK105" s="69">
        <v>100</v>
      </c>
      <c r="AL105" s="31"/>
      <c r="AM105" s="31"/>
      <c r="AN105" s="31"/>
      <c r="AO105" s="31"/>
      <c r="AP105" s="31"/>
      <c r="AQ105" s="197"/>
      <c r="AR105" s="197"/>
      <c r="AS105" s="197"/>
      <c r="AT105" s="197"/>
      <c r="AU105" s="31"/>
      <c r="AV105" s="31"/>
      <c r="AW105" s="31"/>
      <c r="AX105" s="31"/>
      <c r="AY105" s="74"/>
    </row>
    <row r="106" spans="2:51" ht="30">
      <c r="B106" t="s">
        <v>81</v>
      </c>
      <c r="C106">
        <v>0.77</v>
      </c>
      <c r="D106">
        <v>25</v>
      </c>
      <c r="F106" s="192" t="s">
        <v>199</v>
      </c>
      <c r="G106" s="22">
        <v>0.59</v>
      </c>
      <c r="I106" s="53">
        <v>101</v>
      </c>
      <c r="J106" s="31">
        <f t="shared" si="50"/>
        <v>0</v>
      </c>
      <c r="K106" s="31">
        <f t="shared" si="51"/>
        <v>0</v>
      </c>
      <c r="L106" s="31">
        <f t="shared" si="52"/>
        <v>0</v>
      </c>
      <c r="M106" s="31">
        <f t="shared" si="53"/>
        <v>0</v>
      </c>
      <c r="N106" s="31">
        <f t="shared" si="39"/>
        <v>0</v>
      </c>
      <c r="O106" s="32">
        <f t="shared" si="40"/>
        <v>0</v>
      </c>
      <c r="P106" s="53">
        <v>101</v>
      </c>
      <c r="Q106" s="31">
        <f t="shared" si="64"/>
        <v>0</v>
      </c>
      <c r="R106" s="31">
        <f t="shared" si="54"/>
        <v>0</v>
      </c>
      <c r="S106" s="31">
        <f t="shared" si="55"/>
        <v>0</v>
      </c>
      <c r="T106" s="31">
        <f t="shared" si="41"/>
        <v>0</v>
      </c>
      <c r="U106" s="31">
        <f t="shared" si="49"/>
        <v>0</v>
      </c>
      <c r="V106" s="31">
        <f t="shared" si="42"/>
        <v>0</v>
      </c>
      <c r="W106" s="31">
        <v>0</v>
      </c>
      <c r="X106" s="31">
        <f t="shared" si="43"/>
        <v>0</v>
      </c>
      <c r="Y106" s="36">
        <f t="shared" si="44"/>
        <v>0</v>
      </c>
      <c r="AA106" s="69">
        <v>101</v>
      </c>
      <c r="AB106" s="31">
        <f t="shared" si="45"/>
        <v>0</v>
      </c>
      <c r="AC106" s="212">
        <f t="shared" si="63"/>
        <v>0</v>
      </c>
      <c r="AD106" s="99">
        <f t="shared" si="46"/>
        <v>0</v>
      </c>
      <c r="AE106" s="99">
        <f t="shared" si="47"/>
        <v>0</v>
      </c>
      <c r="AF106" s="197">
        <f t="shared" si="59"/>
        <v>0</v>
      </c>
      <c r="AG106" s="197">
        <f t="shared" si="60"/>
        <v>0</v>
      </c>
      <c r="AH106" s="197">
        <f t="shared" si="61"/>
        <v>0</v>
      </c>
      <c r="AI106" s="202">
        <f t="shared" si="62"/>
        <v>0</v>
      </c>
      <c r="AK106" s="69">
        <v>101</v>
      </c>
      <c r="AL106" s="31"/>
      <c r="AM106" s="31"/>
      <c r="AN106" s="31"/>
      <c r="AO106" s="31"/>
      <c r="AP106" s="31"/>
      <c r="AQ106" s="197"/>
      <c r="AR106" s="197"/>
      <c r="AS106" s="197"/>
      <c r="AT106" s="197"/>
      <c r="AU106" s="31"/>
      <c r="AV106" s="31"/>
      <c r="AW106" s="31"/>
      <c r="AX106" s="31"/>
      <c r="AY106" s="74"/>
    </row>
    <row r="107" spans="2:51">
      <c r="B107" t="s">
        <v>82</v>
      </c>
      <c r="C107">
        <f>44%*C105+56%*C106</f>
        <v>0.43120000000000003</v>
      </c>
      <c r="D107">
        <f>44%*D105+56%*D106</f>
        <v>14.880000000000003</v>
      </c>
      <c r="F107" s="192" t="s">
        <v>197</v>
      </c>
      <c r="G107" s="22">
        <v>0.43</v>
      </c>
      <c r="I107" s="53">
        <v>102</v>
      </c>
      <c r="J107" s="31">
        <f t="shared" si="50"/>
        <v>0</v>
      </c>
      <c r="K107" s="31">
        <f t="shared" si="51"/>
        <v>0</v>
      </c>
      <c r="L107" s="31">
        <f t="shared" si="52"/>
        <v>0</v>
      </c>
      <c r="M107" s="31">
        <f t="shared" si="53"/>
        <v>0</v>
      </c>
      <c r="N107" s="31">
        <f t="shared" si="39"/>
        <v>0</v>
      </c>
      <c r="O107" s="32">
        <f t="shared" si="40"/>
        <v>0</v>
      </c>
      <c r="P107" s="53">
        <v>102</v>
      </c>
      <c r="Q107" s="31">
        <f t="shared" si="64"/>
        <v>0</v>
      </c>
      <c r="R107" s="31">
        <f t="shared" si="54"/>
        <v>0</v>
      </c>
      <c r="S107" s="31">
        <f t="shared" si="55"/>
        <v>0</v>
      </c>
      <c r="T107" s="31">
        <f t="shared" si="41"/>
        <v>0</v>
      </c>
      <c r="U107" s="31">
        <f t="shared" si="49"/>
        <v>0</v>
      </c>
      <c r="V107" s="31">
        <f t="shared" si="42"/>
        <v>0</v>
      </c>
      <c r="W107" s="31">
        <v>0</v>
      </c>
      <c r="X107" s="31">
        <f t="shared" si="43"/>
        <v>0</v>
      </c>
      <c r="Y107" s="36">
        <f t="shared" si="44"/>
        <v>0</v>
      </c>
      <c r="AA107" s="69">
        <v>102</v>
      </c>
      <c r="AB107" s="31">
        <f t="shared" si="45"/>
        <v>0</v>
      </c>
      <c r="AC107" s="212">
        <f t="shared" si="63"/>
        <v>0</v>
      </c>
      <c r="AD107" s="99">
        <f t="shared" si="46"/>
        <v>0</v>
      </c>
      <c r="AE107" s="99">
        <f t="shared" si="47"/>
        <v>0</v>
      </c>
      <c r="AF107" s="197">
        <f t="shared" si="59"/>
        <v>0</v>
      </c>
      <c r="AG107" s="197">
        <f t="shared" si="60"/>
        <v>0</v>
      </c>
      <c r="AH107" s="197">
        <f t="shared" si="61"/>
        <v>0</v>
      </c>
      <c r="AI107" s="202">
        <f t="shared" si="62"/>
        <v>0</v>
      </c>
      <c r="AK107" s="69">
        <v>102</v>
      </c>
      <c r="AL107" s="31"/>
      <c r="AM107" s="31"/>
      <c r="AN107" s="31"/>
      <c r="AO107" s="31"/>
      <c r="AP107" s="31"/>
      <c r="AQ107" s="197"/>
      <c r="AR107" s="197"/>
      <c r="AS107" s="197"/>
      <c r="AT107" s="197"/>
      <c r="AU107" s="31"/>
      <c r="AV107" s="31"/>
      <c r="AW107" s="31"/>
      <c r="AX107" s="31"/>
      <c r="AY107" s="74"/>
    </row>
    <row r="108" spans="2:51">
      <c r="B108" t="s">
        <v>79</v>
      </c>
      <c r="C108">
        <v>0.25</v>
      </c>
      <c r="D108">
        <v>0</v>
      </c>
      <c r="F108" s="194" t="s">
        <v>201</v>
      </c>
      <c r="G108" s="195">
        <f>VLOOKUP(VLOOKUP(F17,C131:E195,3,FALSE),F104:G107,2,FALSE)</f>
        <v>0.25</v>
      </c>
      <c r="I108" s="53">
        <v>103</v>
      </c>
      <c r="J108" s="31">
        <f t="shared" si="50"/>
        <v>0</v>
      </c>
      <c r="K108" s="31">
        <f t="shared" si="51"/>
        <v>0</v>
      </c>
      <c r="L108" s="31">
        <f t="shared" si="52"/>
        <v>0</v>
      </c>
      <c r="M108" s="31">
        <f t="shared" si="53"/>
        <v>0</v>
      </c>
      <c r="N108" s="31">
        <f t="shared" si="39"/>
        <v>0</v>
      </c>
      <c r="O108" s="32">
        <f t="shared" si="40"/>
        <v>0</v>
      </c>
      <c r="P108" s="53">
        <v>103</v>
      </c>
      <c r="Q108" s="31">
        <f t="shared" si="64"/>
        <v>0</v>
      </c>
      <c r="R108" s="31">
        <f t="shared" si="54"/>
        <v>0</v>
      </c>
      <c r="S108" s="31">
        <f t="shared" si="55"/>
        <v>0</v>
      </c>
      <c r="T108" s="31">
        <f t="shared" si="41"/>
        <v>0</v>
      </c>
      <c r="U108" s="31">
        <f t="shared" si="49"/>
        <v>0</v>
      </c>
      <c r="V108" s="31">
        <f t="shared" si="42"/>
        <v>0</v>
      </c>
      <c r="W108" s="31">
        <v>0</v>
      </c>
      <c r="X108" s="31">
        <f t="shared" si="43"/>
        <v>0</v>
      </c>
      <c r="Y108" s="36">
        <f t="shared" si="44"/>
        <v>0</v>
      </c>
      <c r="AA108" s="69">
        <v>103</v>
      </c>
      <c r="AB108" s="31">
        <f t="shared" si="45"/>
        <v>0</v>
      </c>
      <c r="AC108" s="212">
        <f t="shared" si="63"/>
        <v>0</v>
      </c>
      <c r="AD108" s="99">
        <f t="shared" si="46"/>
        <v>0</v>
      </c>
      <c r="AE108" s="99">
        <f t="shared" si="47"/>
        <v>0</v>
      </c>
      <c r="AF108" s="197">
        <f t="shared" si="59"/>
        <v>0</v>
      </c>
      <c r="AG108" s="197">
        <f t="shared" si="60"/>
        <v>0</v>
      </c>
      <c r="AH108" s="197">
        <f t="shared" si="61"/>
        <v>0</v>
      </c>
      <c r="AI108" s="202">
        <f t="shared" si="62"/>
        <v>0</v>
      </c>
      <c r="AK108" s="69">
        <v>103</v>
      </c>
      <c r="AL108" s="31"/>
      <c r="AM108" s="31"/>
      <c r="AN108" s="31"/>
      <c r="AO108" s="31"/>
      <c r="AP108" s="31"/>
      <c r="AQ108" s="197"/>
      <c r="AR108" s="197"/>
      <c r="AS108" s="197"/>
      <c r="AT108" s="197"/>
      <c r="AU108" s="31"/>
      <c r="AV108" s="31"/>
      <c r="AW108" s="31"/>
      <c r="AX108" s="31"/>
      <c r="AY108" s="74"/>
    </row>
    <row r="109" spans="2:51">
      <c r="I109" s="53">
        <v>104</v>
      </c>
      <c r="J109" s="31">
        <f t="shared" si="50"/>
        <v>0</v>
      </c>
      <c r="K109" s="31">
        <f t="shared" si="51"/>
        <v>0</v>
      </c>
      <c r="L109" s="31">
        <f t="shared" si="52"/>
        <v>0</v>
      </c>
      <c r="M109" s="31">
        <f t="shared" si="53"/>
        <v>0</v>
      </c>
      <c r="N109" s="31">
        <f t="shared" si="39"/>
        <v>0</v>
      </c>
      <c r="O109" s="32">
        <f t="shared" si="40"/>
        <v>0</v>
      </c>
      <c r="P109" s="53">
        <v>104</v>
      </c>
      <c r="Q109" s="31">
        <f t="shared" si="64"/>
        <v>0</v>
      </c>
      <c r="R109" s="31">
        <f t="shared" si="54"/>
        <v>0</v>
      </c>
      <c r="S109" s="31">
        <f t="shared" si="55"/>
        <v>0</v>
      </c>
      <c r="T109" s="31">
        <f t="shared" si="41"/>
        <v>0</v>
      </c>
      <c r="U109" s="31">
        <f t="shared" si="49"/>
        <v>0</v>
      </c>
      <c r="V109" s="31">
        <f t="shared" si="42"/>
        <v>0</v>
      </c>
      <c r="W109" s="31">
        <v>0</v>
      </c>
      <c r="X109" s="31">
        <f t="shared" si="43"/>
        <v>0</v>
      </c>
      <c r="Y109" s="36">
        <f t="shared" si="44"/>
        <v>0</v>
      </c>
      <c r="AA109" s="69">
        <v>104</v>
      </c>
      <c r="AB109" s="31">
        <f t="shared" si="45"/>
        <v>0</v>
      </c>
      <c r="AC109" s="212">
        <f t="shared" si="63"/>
        <v>0</v>
      </c>
      <c r="AD109" s="99">
        <f t="shared" si="46"/>
        <v>0</v>
      </c>
      <c r="AE109" s="99">
        <f t="shared" si="47"/>
        <v>0</v>
      </c>
      <c r="AF109" s="197">
        <f t="shared" si="59"/>
        <v>0</v>
      </c>
      <c r="AG109" s="197">
        <f t="shared" si="60"/>
        <v>0</v>
      </c>
      <c r="AH109" s="197">
        <f t="shared" si="61"/>
        <v>0</v>
      </c>
      <c r="AI109" s="202">
        <f t="shared" si="62"/>
        <v>0</v>
      </c>
      <c r="AK109" s="69">
        <v>104</v>
      </c>
      <c r="AL109" s="31"/>
      <c r="AM109" s="31"/>
      <c r="AN109" s="31"/>
      <c r="AO109" s="31"/>
      <c r="AP109" s="31"/>
      <c r="AQ109" s="197"/>
      <c r="AR109" s="197"/>
      <c r="AS109" s="197"/>
      <c r="AT109" s="197"/>
      <c r="AU109" s="31"/>
      <c r="AV109" s="31"/>
      <c r="AW109" s="31"/>
      <c r="AX109" s="31"/>
      <c r="AY109" s="74"/>
    </row>
    <row r="110" spans="2:51">
      <c r="I110" s="53">
        <v>105</v>
      </c>
      <c r="J110" s="31">
        <f t="shared" si="50"/>
        <v>0</v>
      </c>
      <c r="K110" s="31">
        <f t="shared" si="51"/>
        <v>0</v>
      </c>
      <c r="L110" s="31">
        <f t="shared" si="52"/>
        <v>0</v>
      </c>
      <c r="M110" s="31">
        <f t="shared" si="53"/>
        <v>0</v>
      </c>
      <c r="N110" s="31">
        <f t="shared" si="39"/>
        <v>0</v>
      </c>
      <c r="O110" s="32">
        <f t="shared" si="40"/>
        <v>0</v>
      </c>
      <c r="P110" s="53">
        <v>105</v>
      </c>
      <c r="Q110" s="31">
        <f t="shared" si="64"/>
        <v>0</v>
      </c>
      <c r="R110" s="31">
        <f t="shared" si="54"/>
        <v>0</v>
      </c>
      <c r="S110" s="31">
        <f t="shared" si="55"/>
        <v>0</v>
      </c>
      <c r="T110" s="31">
        <f t="shared" si="41"/>
        <v>0</v>
      </c>
      <c r="U110" s="31">
        <f t="shared" si="49"/>
        <v>0</v>
      </c>
      <c r="V110" s="31">
        <f t="shared" si="42"/>
        <v>0</v>
      </c>
      <c r="W110" s="31">
        <v>0</v>
      </c>
      <c r="X110" s="31">
        <f t="shared" si="43"/>
        <v>0</v>
      </c>
      <c r="Y110" s="36">
        <f t="shared" si="44"/>
        <v>0</v>
      </c>
      <c r="AA110" s="69">
        <v>105</v>
      </c>
      <c r="AB110" s="31">
        <f t="shared" si="45"/>
        <v>0</v>
      </c>
      <c r="AC110" s="212">
        <f t="shared" si="63"/>
        <v>0</v>
      </c>
      <c r="AD110" s="99">
        <f t="shared" si="46"/>
        <v>0</v>
      </c>
      <c r="AE110" s="99">
        <f t="shared" si="47"/>
        <v>0</v>
      </c>
      <c r="AF110" s="197">
        <f t="shared" si="59"/>
        <v>0</v>
      </c>
      <c r="AG110" s="197">
        <f t="shared" si="60"/>
        <v>0</v>
      </c>
      <c r="AH110" s="197">
        <f t="shared" si="61"/>
        <v>0</v>
      </c>
      <c r="AI110" s="202">
        <f t="shared" si="62"/>
        <v>0</v>
      </c>
      <c r="AK110" s="69">
        <v>105</v>
      </c>
      <c r="AL110" s="31"/>
      <c r="AM110" s="31"/>
      <c r="AN110" s="31"/>
      <c r="AO110" s="31"/>
      <c r="AP110" s="31"/>
      <c r="AQ110" s="197"/>
      <c r="AR110" s="197"/>
      <c r="AS110" s="197"/>
      <c r="AT110" s="197"/>
      <c r="AU110" s="31"/>
      <c r="AV110" s="31"/>
      <c r="AW110" s="31"/>
      <c r="AX110" s="31"/>
      <c r="AY110" s="74"/>
    </row>
    <row r="111" spans="2:51">
      <c r="C111" s="138" t="s">
        <v>169</v>
      </c>
      <c r="D111" s="138"/>
      <c r="E111" s="138"/>
      <c r="I111" s="53">
        <v>106</v>
      </c>
      <c r="J111" s="31">
        <f t="shared" si="50"/>
        <v>0</v>
      </c>
      <c r="K111" s="31">
        <f t="shared" si="51"/>
        <v>0</v>
      </c>
      <c r="L111" s="31">
        <f t="shared" si="52"/>
        <v>0</v>
      </c>
      <c r="M111" s="31">
        <f t="shared" si="53"/>
        <v>0</v>
      </c>
      <c r="N111" s="31">
        <f t="shared" si="39"/>
        <v>0</v>
      </c>
      <c r="O111" s="32">
        <f t="shared" si="40"/>
        <v>0</v>
      </c>
      <c r="P111" s="53">
        <v>106</v>
      </c>
      <c r="Q111" s="31">
        <f t="shared" si="64"/>
        <v>0</v>
      </c>
      <c r="R111" s="31">
        <f t="shared" si="54"/>
        <v>0</v>
      </c>
      <c r="S111" s="31">
        <f t="shared" si="55"/>
        <v>0</v>
      </c>
      <c r="T111" s="31">
        <f t="shared" si="41"/>
        <v>0</v>
      </c>
      <c r="U111" s="31">
        <f t="shared" si="49"/>
        <v>0</v>
      </c>
      <c r="V111" s="31">
        <f t="shared" si="42"/>
        <v>0</v>
      </c>
      <c r="W111" s="31">
        <v>0</v>
      </c>
      <c r="X111" s="31">
        <f t="shared" si="43"/>
        <v>0</v>
      </c>
      <c r="Y111" s="36">
        <f t="shared" si="44"/>
        <v>0</v>
      </c>
      <c r="AA111" s="69">
        <v>106</v>
      </c>
      <c r="AB111" s="31">
        <f t="shared" si="45"/>
        <v>0</v>
      </c>
      <c r="AC111" s="212">
        <f t="shared" si="63"/>
        <v>0</v>
      </c>
      <c r="AD111" s="99">
        <f t="shared" si="46"/>
        <v>0</v>
      </c>
      <c r="AE111" s="99">
        <f t="shared" si="47"/>
        <v>0</v>
      </c>
      <c r="AF111" s="197">
        <f t="shared" si="59"/>
        <v>0</v>
      </c>
      <c r="AG111" s="197">
        <f t="shared" si="60"/>
        <v>0</v>
      </c>
      <c r="AH111" s="197">
        <f t="shared" si="61"/>
        <v>0</v>
      </c>
      <c r="AI111" s="202">
        <f t="shared" si="62"/>
        <v>0</v>
      </c>
      <c r="AK111" s="69">
        <v>106</v>
      </c>
      <c r="AL111" s="31"/>
      <c r="AM111" s="31"/>
      <c r="AN111" s="31"/>
      <c r="AO111" s="31"/>
      <c r="AP111" s="31"/>
      <c r="AQ111" s="197"/>
      <c r="AR111" s="197"/>
      <c r="AS111" s="197"/>
      <c r="AT111" s="197"/>
      <c r="AU111" s="31"/>
      <c r="AV111" s="31"/>
      <c r="AW111" s="31"/>
      <c r="AX111" s="31"/>
      <c r="AY111" s="74"/>
    </row>
    <row r="112" spans="2:51">
      <c r="C112" s="72" t="s">
        <v>145</v>
      </c>
      <c r="D112" s="72" t="s">
        <v>72</v>
      </c>
      <c r="E112" s="72" t="s">
        <v>166</v>
      </c>
      <c r="I112" s="53">
        <v>107</v>
      </c>
      <c r="J112" s="31">
        <f t="shared" si="50"/>
        <v>0</v>
      </c>
      <c r="K112" s="31">
        <f t="shared" si="51"/>
        <v>0</v>
      </c>
      <c r="L112" s="31">
        <f t="shared" si="52"/>
        <v>0</v>
      </c>
      <c r="M112" s="31">
        <f t="shared" si="53"/>
        <v>0</v>
      </c>
      <c r="N112" s="31">
        <f t="shared" si="39"/>
        <v>0</v>
      </c>
      <c r="O112" s="32">
        <f t="shared" si="40"/>
        <v>0</v>
      </c>
      <c r="P112" s="53">
        <v>107</v>
      </c>
      <c r="Q112" s="31">
        <f t="shared" si="64"/>
        <v>0</v>
      </c>
      <c r="R112" s="31">
        <f t="shared" si="54"/>
        <v>0</v>
      </c>
      <c r="S112" s="31">
        <f t="shared" si="55"/>
        <v>0</v>
      </c>
      <c r="T112" s="31">
        <f t="shared" si="41"/>
        <v>0</v>
      </c>
      <c r="U112" s="31">
        <f t="shared" si="49"/>
        <v>0</v>
      </c>
      <c r="V112" s="31">
        <f t="shared" si="42"/>
        <v>0</v>
      </c>
      <c r="W112" s="31">
        <v>0</v>
      </c>
      <c r="X112" s="31">
        <f t="shared" si="43"/>
        <v>0</v>
      </c>
      <c r="Y112" s="36">
        <f t="shared" si="44"/>
        <v>0</v>
      </c>
      <c r="AA112" s="69">
        <v>107</v>
      </c>
      <c r="AB112" s="31">
        <f t="shared" si="45"/>
        <v>0</v>
      </c>
      <c r="AC112" s="212">
        <f t="shared" si="63"/>
        <v>0</v>
      </c>
      <c r="AD112" s="99">
        <f t="shared" si="46"/>
        <v>0</v>
      </c>
      <c r="AE112" s="99">
        <f t="shared" si="47"/>
        <v>0</v>
      </c>
      <c r="AF112" s="197">
        <f t="shared" si="59"/>
        <v>0</v>
      </c>
      <c r="AG112" s="197">
        <f t="shared" si="60"/>
        <v>0</v>
      </c>
      <c r="AH112" s="197">
        <f t="shared" si="61"/>
        <v>0</v>
      </c>
      <c r="AI112" s="202">
        <f t="shared" si="62"/>
        <v>0</v>
      </c>
      <c r="AK112" s="69">
        <v>107</v>
      </c>
      <c r="AL112" s="31"/>
      <c r="AM112" s="31"/>
      <c r="AN112" s="31"/>
      <c r="AO112" s="31"/>
      <c r="AP112" s="31"/>
      <c r="AQ112" s="197"/>
      <c r="AR112" s="197"/>
      <c r="AS112" s="197"/>
      <c r="AT112" s="197"/>
      <c r="AU112" s="31"/>
      <c r="AV112" s="31"/>
      <c r="AW112" s="31"/>
      <c r="AX112" s="31"/>
      <c r="AY112" s="74"/>
    </row>
    <row r="113" spans="2:51">
      <c r="B113" s="65" t="s">
        <v>167</v>
      </c>
      <c r="C113" s="77" t="e">
        <f>1/$F$18*SUM(X6:X205)</f>
        <v>#DIV/0!</v>
      </c>
      <c r="D113" s="77" t="e">
        <f>1/$F$10*SUM(O6:O205)</f>
        <v>#DIV/0!</v>
      </c>
      <c r="E113" s="76" t="e">
        <f>C113-D113</f>
        <v>#DIV/0!</v>
      </c>
      <c r="I113" s="53">
        <v>108</v>
      </c>
      <c r="J113" s="31">
        <f t="shared" si="50"/>
        <v>0</v>
      </c>
      <c r="K113" s="31">
        <f t="shared" si="51"/>
        <v>0</v>
      </c>
      <c r="L113" s="31">
        <f t="shared" si="52"/>
        <v>0</v>
      </c>
      <c r="M113" s="31">
        <f t="shared" si="53"/>
        <v>0</v>
      </c>
      <c r="N113" s="31">
        <f t="shared" si="39"/>
        <v>0</v>
      </c>
      <c r="O113" s="32">
        <f t="shared" si="40"/>
        <v>0</v>
      </c>
      <c r="P113" s="53">
        <v>108</v>
      </c>
      <c r="Q113" s="31">
        <f t="shared" si="64"/>
        <v>0</v>
      </c>
      <c r="R113" s="31">
        <f t="shared" si="54"/>
        <v>0</v>
      </c>
      <c r="S113" s="31">
        <f t="shared" si="55"/>
        <v>0</v>
      </c>
      <c r="T113" s="31">
        <f t="shared" si="41"/>
        <v>0</v>
      </c>
      <c r="U113" s="31">
        <f t="shared" si="49"/>
        <v>0</v>
      </c>
      <c r="V113" s="31">
        <f t="shared" si="42"/>
        <v>0</v>
      </c>
      <c r="W113" s="31">
        <v>0</v>
      </c>
      <c r="X113" s="31">
        <f t="shared" si="43"/>
        <v>0</v>
      </c>
      <c r="Y113" s="36">
        <f t="shared" si="44"/>
        <v>0</v>
      </c>
      <c r="AA113" s="69">
        <v>108</v>
      </c>
      <c r="AB113" s="31">
        <f t="shared" si="45"/>
        <v>0</v>
      </c>
      <c r="AC113" s="212">
        <f t="shared" si="63"/>
        <v>0</v>
      </c>
      <c r="AD113" s="99">
        <f t="shared" si="46"/>
        <v>0</v>
      </c>
      <c r="AE113" s="99">
        <f t="shared" si="47"/>
        <v>0</v>
      </c>
      <c r="AF113" s="197">
        <f t="shared" si="59"/>
        <v>0</v>
      </c>
      <c r="AG113" s="197">
        <f t="shared" si="60"/>
        <v>0</v>
      </c>
      <c r="AH113" s="197">
        <f t="shared" si="61"/>
        <v>0</v>
      </c>
      <c r="AI113" s="202">
        <f t="shared" si="62"/>
        <v>0</v>
      </c>
      <c r="AK113" s="69">
        <v>108</v>
      </c>
      <c r="AL113" s="31"/>
      <c r="AM113" s="31"/>
      <c r="AN113" s="31"/>
      <c r="AO113" s="31"/>
      <c r="AP113" s="31"/>
      <c r="AQ113" s="197"/>
      <c r="AR113" s="197"/>
      <c r="AS113" s="197"/>
      <c r="AT113" s="197"/>
      <c r="AU113" s="31"/>
      <c r="AV113" s="31"/>
      <c r="AW113" s="31"/>
      <c r="AX113" s="31"/>
      <c r="AY113" s="74"/>
    </row>
    <row r="114" spans="2:51">
      <c r="B114" s="65" t="s">
        <v>168</v>
      </c>
      <c r="C114" s="77">
        <f>X35</f>
        <v>0</v>
      </c>
      <c r="D114" s="77">
        <f>O35</f>
        <v>0</v>
      </c>
      <c r="E114" s="76">
        <f>VLOOKUP(30,I5:Y205,17,FALSE)</f>
        <v>0</v>
      </c>
      <c r="I114" s="53">
        <v>109</v>
      </c>
      <c r="J114" s="31">
        <f t="shared" si="50"/>
        <v>0</v>
      </c>
      <c r="K114" s="31">
        <f t="shared" si="51"/>
        <v>0</v>
      </c>
      <c r="L114" s="31">
        <f t="shared" si="52"/>
        <v>0</v>
      </c>
      <c r="M114" s="31">
        <f t="shared" si="53"/>
        <v>0</v>
      </c>
      <c r="N114" s="31">
        <f t="shared" si="39"/>
        <v>0</v>
      </c>
      <c r="O114" s="32">
        <f t="shared" si="40"/>
        <v>0</v>
      </c>
      <c r="P114" s="53">
        <v>109</v>
      </c>
      <c r="Q114" s="31">
        <f t="shared" si="64"/>
        <v>0</v>
      </c>
      <c r="R114" s="31">
        <f t="shared" si="54"/>
        <v>0</v>
      </c>
      <c r="S114" s="31">
        <f t="shared" si="55"/>
        <v>0</v>
      </c>
      <c r="T114" s="31">
        <f t="shared" si="41"/>
        <v>0</v>
      </c>
      <c r="U114" s="31">
        <f t="shared" si="49"/>
        <v>0</v>
      </c>
      <c r="V114" s="31">
        <f t="shared" si="42"/>
        <v>0</v>
      </c>
      <c r="W114" s="31">
        <v>0</v>
      </c>
      <c r="X114" s="31">
        <f t="shared" si="43"/>
        <v>0</v>
      </c>
      <c r="Y114" s="36">
        <f t="shared" si="44"/>
        <v>0</v>
      </c>
      <c r="AA114" s="69">
        <v>109</v>
      </c>
      <c r="AB114" s="31">
        <f t="shared" si="45"/>
        <v>0</v>
      </c>
      <c r="AC114" s="212">
        <f t="shared" si="63"/>
        <v>0</v>
      </c>
      <c r="AD114" s="99">
        <f t="shared" si="46"/>
        <v>0</v>
      </c>
      <c r="AE114" s="99">
        <f t="shared" si="47"/>
        <v>0</v>
      </c>
      <c r="AF114" s="197">
        <f t="shared" si="59"/>
        <v>0</v>
      </c>
      <c r="AG114" s="197">
        <f t="shared" si="60"/>
        <v>0</v>
      </c>
      <c r="AH114" s="197">
        <f t="shared" si="61"/>
        <v>0</v>
      </c>
      <c r="AI114" s="202">
        <f t="shared" si="62"/>
        <v>0</v>
      </c>
      <c r="AK114" s="69">
        <v>109</v>
      </c>
      <c r="AL114" s="31"/>
      <c r="AM114" s="31"/>
      <c r="AN114" s="31"/>
      <c r="AO114" s="31"/>
      <c r="AP114" s="31"/>
      <c r="AQ114" s="197"/>
      <c r="AR114" s="197"/>
      <c r="AS114" s="197"/>
      <c r="AT114" s="197"/>
      <c r="AU114" s="31"/>
      <c r="AV114" s="31"/>
      <c r="AW114" s="31"/>
      <c r="AX114" s="31"/>
      <c r="AY114" s="74"/>
    </row>
    <row r="115" spans="2:51">
      <c r="C115" s="78"/>
      <c r="D115" s="78"/>
      <c r="E115" s="78"/>
      <c r="I115" s="53">
        <v>110</v>
      </c>
      <c r="J115" s="31">
        <f t="shared" si="50"/>
        <v>0</v>
      </c>
      <c r="K115" s="31">
        <f t="shared" si="51"/>
        <v>0</v>
      </c>
      <c r="L115" s="31">
        <f t="shared" si="52"/>
        <v>0</v>
      </c>
      <c r="M115" s="31">
        <f t="shared" si="53"/>
        <v>0</v>
      </c>
      <c r="N115" s="31">
        <f t="shared" si="39"/>
        <v>0</v>
      </c>
      <c r="O115" s="32">
        <f t="shared" si="40"/>
        <v>0</v>
      </c>
      <c r="P115" s="53">
        <v>110</v>
      </c>
      <c r="Q115" s="31">
        <f t="shared" si="64"/>
        <v>0</v>
      </c>
      <c r="R115" s="31">
        <f t="shared" si="54"/>
        <v>0</v>
      </c>
      <c r="S115" s="31">
        <f t="shared" si="55"/>
        <v>0</v>
      </c>
      <c r="T115" s="31">
        <f t="shared" si="41"/>
        <v>0</v>
      </c>
      <c r="U115" s="31">
        <f t="shared" si="49"/>
        <v>0</v>
      </c>
      <c r="V115" s="31">
        <f t="shared" si="42"/>
        <v>0</v>
      </c>
      <c r="W115" s="31">
        <v>0</v>
      </c>
      <c r="X115" s="31">
        <f t="shared" si="43"/>
        <v>0</v>
      </c>
      <c r="Y115" s="36">
        <f t="shared" si="44"/>
        <v>0</v>
      </c>
      <c r="AA115" s="69">
        <v>110</v>
      </c>
      <c r="AB115" s="31">
        <f t="shared" si="45"/>
        <v>0</v>
      </c>
      <c r="AC115" s="212">
        <f t="shared" si="63"/>
        <v>0</v>
      </c>
      <c r="AD115" s="99">
        <f t="shared" si="46"/>
        <v>0</v>
      </c>
      <c r="AE115" s="99">
        <f t="shared" si="47"/>
        <v>0</v>
      </c>
      <c r="AF115" s="197">
        <f t="shared" si="59"/>
        <v>0</v>
      </c>
      <c r="AG115" s="197">
        <f t="shared" si="60"/>
        <v>0</v>
      </c>
      <c r="AH115" s="197">
        <f t="shared" si="61"/>
        <v>0</v>
      </c>
      <c r="AI115" s="202">
        <f t="shared" si="62"/>
        <v>0</v>
      </c>
      <c r="AK115" s="69">
        <v>110</v>
      </c>
      <c r="AL115" s="31"/>
      <c r="AM115" s="31"/>
      <c r="AN115" s="31"/>
      <c r="AO115" s="31"/>
      <c r="AP115" s="31"/>
      <c r="AQ115" s="197"/>
      <c r="AR115" s="197"/>
      <c r="AS115" s="197"/>
      <c r="AT115" s="197"/>
      <c r="AU115" s="31"/>
      <c r="AV115" s="31"/>
      <c r="AW115" s="31"/>
      <c r="AX115" s="31"/>
      <c r="AY115" s="74"/>
    </row>
    <row r="116" spans="2:51">
      <c r="C116" s="137" t="s">
        <v>125</v>
      </c>
      <c r="D116" s="137"/>
      <c r="E116" s="137"/>
      <c r="I116" s="53">
        <v>111</v>
      </c>
      <c r="J116" s="31">
        <f t="shared" si="50"/>
        <v>0</v>
      </c>
      <c r="K116" s="31">
        <f t="shared" si="51"/>
        <v>0</v>
      </c>
      <c r="L116" s="31">
        <f t="shared" si="52"/>
        <v>0</v>
      </c>
      <c r="M116" s="31">
        <f t="shared" si="53"/>
        <v>0</v>
      </c>
      <c r="N116" s="31">
        <f t="shared" si="39"/>
        <v>0</v>
      </c>
      <c r="O116" s="32">
        <f t="shared" si="40"/>
        <v>0</v>
      </c>
      <c r="P116" s="53">
        <v>111</v>
      </c>
      <c r="Q116" s="31">
        <f t="shared" si="64"/>
        <v>0</v>
      </c>
      <c r="R116" s="31">
        <f t="shared" si="54"/>
        <v>0</v>
      </c>
      <c r="S116" s="31">
        <f t="shared" si="55"/>
        <v>0</v>
      </c>
      <c r="T116" s="31">
        <f t="shared" si="41"/>
        <v>0</v>
      </c>
      <c r="U116" s="31">
        <f t="shared" si="49"/>
        <v>0</v>
      </c>
      <c r="V116" s="31">
        <f t="shared" si="42"/>
        <v>0</v>
      </c>
      <c r="W116" s="31">
        <v>0</v>
      </c>
      <c r="X116" s="31">
        <f t="shared" si="43"/>
        <v>0</v>
      </c>
      <c r="Y116" s="36">
        <f t="shared" si="44"/>
        <v>0</v>
      </c>
      <c r="AA116" s="69">
        <v>111</v>
      </c>
      <c r="AB116" s="31">
        <f t="shared" si="45"/>
        <v>0</v>
      </c>
      <c r="AC116" s="212">
        <f t="shared" si="63"/>
        <v>0</v>
      </c>
      <c r="AD116" s="99">
        <f t="shared" si="46"/>
        <v>0</v>
      </c>
      <c r="AE116" s="99">
        <f t="shared" si="47"/>
        <v>0</v>
      </c>
      <c r="AF116" s="197">
        <f t="shared" si="59"/>
        <v>0</v>
      </c>
      <c r="AG116" s="197">
        <f t="shared" si="60"/>
        <v>0</v>
      </c>
      <c r="AH116" s="197">
        <f t="shared" si="61"/>
        <v>0</v>
      </c>
      <c r="AI116" s="202">
        <f t="shared" si="62"/>
        <v>0</v>
      </c>
      <c r="AK116" s="69">
        <v>111</v>
      </c>
      <c r="AL116" s="31"/>
      <c r="AM116" s="31"/>
      <c r="AN116" s="31"/>
      <c r="AO116" s="31"/>
      <c r="AP116" s="31"/>
      <c r="AQ116" s="197"/>
      <c r="AR116" s="197"/>
      <c r="AS116" s="197"/>
      <c r="AT116" s="197"/>
      <c r="AU116" s="31"/>
      <c r="AV116" s="31"/>
      <c r="AW116" s="31"/>
      <c r="AX116" s="31"/>
      <c r="AY116" s="74"/>
    </row>
    <row r="117" spans="2:51">
      <c r="C117" s="137" t="s">
        <v>145</v>
      </c>
      <c r="D117" s="137" t="s">
        <v>72</v>
      </c>
      <c r="E117" s="79" t="s">
        <v>166</v>
      </c>
      <c r="I117" s="53">
        <v>112</v>
      </c>
      <c r="J117" s="31">
        <f t="shared" si="50"/>
        <v>0</v>
      </c>
      <c r="K117" s="31">
        <f t="shared" si="51"/>
        <v>0</v>
      </c>
      <c r="L117" s="31">
        <f t="shared" si="52"/>
        <v>0</v>
      </c>
      <c r="M117" s="31">
        <f t="shared" si="53"/>
        <v>0</v>
      </c>
      <c r="N117" s="31">
        <f t="shared" si="39"/>
        <v>0</v>
      </c>
      <c r="O117" s="32">
        <f t="shared" si="40"/>
        <v>0</v>
      </c>
      <c r="P117" s="53">
        <v>112</v>
      </c>
      <c r="Q117" s="31">
        <f t="shared" si="64"/>
        <v>0</v>
      </c>
      <c r="R117" s="31">
        <f t="shared" si="54"/>
        <v>0</v>
      </c>
      <c r="S117" s="31">
        <f t="shared" si="55"/>
        <v>0</v>
      </c>
      <c r="T117" s="31">
        <f t="shared" si="41"/>
        <v>0</v>
      </c>
      <c r="U117" s="31">
        <f t="shared" si="49"/>
        <v>0</v>
      </c>
      <c r="V117" s="31">
        <f t="shared" si="42"/>
        <v>0</v>
      </c>
      <c r="W117" s="31">
        <v>0</v>
      </c>
      <c r="X117" s="31">
        <f t="shared" si="43"/>
        <v>0</v>
      </c>
      <c r="Y117" s="36">
        <f t="shared" si="44"/>
        <v>0</v>
      </c>
      <c r="AA117" s="69">
        <v>112</v>
      </c>
      <c r="AB117" s="31">
        <f t="shared" si="45"/>
        <v>0</v>
      </c>
      <c r="AC117" s="212">
        <f t="shared" si="63"/>
        <v>0</v>
      </c>
      <c r="AD117" s="99">
        <f t="shared" si="46"/>
        <v>0</v>
      </c>
      <c r="AE117" s="99">
        <f t="shared" si="47"/>
        <v>0</v>
      </c>
      <c r="AF117" s="197">
        <f t="shared" si="59"/>
        <v>0</v>
      </c>
      <c r="AG117" s="197">
        <f t="shared" si="60"/>
        <v>0</v>
      </c>
      <c r="AH117" s="197">
        <f t="shared" si="61"/>
        <v>0</v>
      </c>
      <c r="AI117" s="202">
        <f t="shared" si="62"/>
        <v>0</v>
      </c>
      <c r="AK117" s="69">
        <v>112</v>
      </c>
      <c r="AL117" s="31"/>
      <c r="AM117" s="31"/>
      <c r="AN117" s="31"/>
      <c r="AO117" s="31"/>
      <c r="AP117" s="31"/>
      <c r="AQ117" s="197"/>
      <c r="AR117" s="197"/>
      <c r="AS117" s="197"/>
      <c r="AT117" s="197"/>
      <c r="AU117" s="31"/>
      <c r="AV117" s="31"/>
      <c r="AW117" s="31"/>
      <c r="AX117" s="31"/>
      <c r="AY117" s="74"/>
    </row>
    <row r="118" spans="2:51">
      <c r="B118" s="65" t="s">
        <v>207</v>
      </c>
      <c r="C118" s="210">
        <f>1/30*SUM(AI6:AI35)</f>
        <v>0</v>
      </c>
      <c r="D118" s="77">
        <v>0</v>
      </c>
      <c r="E118" s="76">
        <f>C118-D118</f>
        <v>0</v>
      </c>
      <c r="I118" s="53">
        <v>113</v>
      </c>
      <c r="J118" s="31">
        <f t="shared" si="50"/>
        <v>0</v>
      </c>
      <c r="K118" s="31">
        <f t="shared" si="51"/>
        <v>0</v>
      </c>
      <c r="L118" s="31">
        <f t="shared" si="52"/>
        <v>0</v>
      </c>
      <c r="M118" s="31">
        <f t="shared" si="53"/>
        <v>0</v>
      </c>
      <c r="N118" s="31">
        <f t="shared" si="39"/>
        <v>0</v>
      </c>
      <c r="O118" s="32">
        <f t="shared" si="40"/>
        <v>0</v>
      </c>
      <c r="P118" s="53">
        <v>113</v>
      </c>
      <c r="Q118" s="31">
        <f t="shared" si="64"/>
        <v>0</v>
      </c>
      <c r="R118" s="31">
        <f t="shared" si="54"/>
        <v>0</v>
      </c>
      <c r="S118" s="31">
        <f t="shared" si="55"/>
        <v>0</v>
      </c>
      <c r="T118" s="31">
        <f t="shared" si="41"/>
        <v>0</v>
      </c>
      <c r="U118" s="31">
        <f t="shared" si="49"/>
        <v>0</v>
      </c>
      <c r="V118" s="31">
        <f t="shared" si="42"/>
        <v>0</v>
      </c>
      <c r="W118" s="31">
        <v>0</v>
      </c>
      <c r="X118" s="31">
        <f t="shared" si="43"/>
        <v>0</v>
      </c>
      <c r="Y118" s="36">
        <f t="shared" si="44"/>
        <v>0</v>
      </c>
      <c r="AA118" s="69">
        <v>113</v>
      </c>
      <c r="AB118" s="31">
        <f t="shared" si="45"/>
        <v>0</v>
      </c>
      <c r="AC118" s="212">
        <f t="shared" si="63"/>
        <v>0</v>
      </c>
      <c r="AD118" s="99">
        <f t="shared" si="46"/>
        <v>0</v>
      </c>
      <c r="AE118" s="99">
        <f t="shared" si="47"/>
        <v>0</v>
      </c>
      <c r="AF118" s="197">
        <f t="shared" si="59"/>
        <v>0</v>
      </c>
      <c r="AG118" s="197">
        <f t="shared" si="60"/>
        <v>0</v>
      </c>
      <c r="AH118" s="197">
        <f t="shared" si="61"/>
        <v>0</v>
      </c>
      <c r="AI118" s="202">
        <f t="shared" si="62"/>
        <v>0</v>
      </c>
      <c r="AK118" s="69">
        <v>113</v>
      </c>
      <c r="AL118" s="31"/>
      <c r="AM118" s="31"/>
      <c r="AN118" s="31"/>
      <c r="AO118" s="31"/>
      <c r="AP118" s="31"/>
      <c r="AQ118" s="197"/>
      <c r="AR118" s="197"/>
      <c r="AS118" s="197"/>
      <c r="AT118" s="197"/>
      <c r="AU118" s="31"/>
      <c r="AV118" s="31"/>
      <c r="AW118" s="31"/>
      <c r="AX118" s="31"/>
      <c r="AY118" s="74"/>
    </row>
    <row r="119" spans="2:51">
      <c r="B119" s="65"/>
      <c r="C119" s="80"/>
      <c r="D119" s="77"/>
      <c r="E119" s="76"/>
      <c r="I119" s="53">
        <v>114</v>
      </c>
      <c r="J119" s="31">
        <f t="shared" si="50"/>
        <v>0</v>
      </c>
      <c r="K119" s="31">
        <f t="shared" si="51"/>
        <v>0</v>
      </c>
      <c r="L119" s="31">
        <f t="shared" si="52"/>
        <v>0</v>
      </c>
      <c r="M119" s="31">
        <f t="shared" si="53"/>
        <v>0</v>
      </c>
      <c r="N119" s="31">
        <f t="shared" si="39"/>
        <v>0</v>
      </c>
      <c r="O119" s="32">
        <f t="shared" si="40"/>
        <v>0</v>
      </c>
      <c r="P119" s="53">
        <v>114</v>
      </c>
      <c r="Q119" s="31">
        <f t="shared" si="64"/>
        <v>0</v>
      </c>
      <c r="R119" s="31">
        <f t="shared" si="54"/>
        <v>0</v>
      </c>
      <c r="S119" s="31">
        <f t="shared" si="55"/>
        <v>0</v>
      </c>
      <c r="T119" s="31">
        <f t="shared" si="41"/>
        <v>0</v>
      </c>
      <c r="U119" s="31">
        <f t="shared" si="49"/>
        <v>0</v>
      </c>
      <c r="V119" s="31">
        <f t="shared" si="42"/>
        <v>0</v>
      </c>
      <c r="W119" s="31">
        <v>0</v>
      </c>
      <c r="X119" s="31">
        <f t="shared" si="43"/>
        <v>0</v>
      </c>
      <c r="Y119" s="36">
        <f t="shared" si="44"/>
        <v>0</v>
      </c>
      <c r="AA119" s="69">
        <v>114</v>
      </c>
      <c r="AB119" s="31">
        <f t="shared" si="45"/>
        <v>0</v>
      </c>
      <c r="AC119" s="212">
        <f t="shared" si="63"/>
        <v>0</v>
      </c>
      <c r="AD119" s="99">
        <f t="shared" si="46"/>
        <v>0</v>
      </c>
      <c r="AE119" s="99">
        <f t="shared" si="47"/>
        <v>0</v>
      </c>
      <c r="AF119" s="197">
        <f t="shared" si="59"/>
        <v>0</v>
      </c>
      <c r="AG119" s="197">
        <f t="shared" si="60"/>
        <v>0</v>
      </c>
      <c r="AH119" s="197">
        <f t="shared" si="61"/>
        <v>0</v>
      </c>
      <c r="AI119" s="202">
        <f t="shared" si="62"/>
        <v>0</v>
      </c>
      <c r="AK119" s="69">
        <v>114</v>
      </c>
      <c r="AL119" s="31"/>
      <c r="AM119" s="31"/>
      <c r="AN119" s="31"/>
      <c r="AO119" s="31"/>
      <c r="AP119" s="31"/>
      <c r="AQ119" s="197"/>
      <c r="AR119" s="197"/>
      <c r="AS119" s="197"/>
      <c r="AT119" s="197"/>
      <c r="AU119" s="31"/>
      <c r="AV119" s="31"/>
      <c r="AW119" s="31"/>
      <c r="AX119" s="31"/>
      <c r="AY119" s="74"/>
    </row>
    <row r="120" spans="2:51">
      <c r="C120" s="78"/>
      <c r="D120" s="78"/>
      <c r="E120" s="81"/>
      <c r="I120" s="53">
        <v>115</v>
      </c>
      <c r="J120" s="31">
        <f t="shared" si="50"/>
        <v>0</v>
      </c>
      <c r="K120" s="31">
        <f t="shared" si="51"/>
        <v>0</v>
      </c>
      <c r="L120" s="31">
        <f t="shared" si="52"/>
        <v>0</v>
      </c>
      <c r="M120" s="31">
        <f t="shared" si="53"/>
        <v>0</v>
      </c>
      <c r="N120" s="31">
        <f t="shared" si="39"/>
        <v>0</v>
      </c>
      <c r="O120" s="32">
        <f t="shared" si="40"/>
        <v>0</v>
      </c>
      <c r="P120" s="53">
        <v>115</v>
      </c>
      <c r="Q120" s="31">
        <f t="shared" si="64"/>
        <v>0</v>
      </c>
      <c r="R120" s="31">
        <f t="shared" si="54"/>
        <v>0</v>
      </c>
      <c r="S120" s="31">
        <f t="shared" si="55"/>
        <v>0</v>
      </c>
      <c r="T120" s="31">
        <f t="shared" si="41"/>
        <v>0</v>
      </c>
      <c r="U120" s="31">
        <f t="shared" si="49"/>
        <v>0</v>
      </c>
      <c r="V120" s="31">
        <f t="shared" si="42"/>
        <v>0</v>
      </c>
      <c r="W120" s="31">
        <v>0</v>
      </c>
      <c r="X120" s="31">
        <f t="shared" si="43"/>
        <v>0</v>
      </c>
      <c r="Y120" s="36">
        <f t="shared" si="44"/>
        <v>0</v>
      </c>
      <c r="AA120" s="69">
        <v>115</v>
      </c>
      <c r="AB120" s="31">
        <f t="shared" si="45"/>
        <v>0</v>
      </c>
      <c r="AC120" s="212">
        <f t="shared" si="63"/>
        <v>0</v>
      </c>
      <c r="AD120" s="99">
        <f t="shared" si="46"/>
        <v>0</v>
      </c>
      <c r="AE120" s="99">
        <f t="shared" si="47"/>
        <v>0</v>
      </c>
      <c r="AF120" s="197">
        <f t="shared" si="59"/>
        <v>0</v>
      </c>
      <c r="AG120" s="197">
        <f t="shared" si="60"/>
        <v>0</v>
      </c>
      <c r="AH120" s="197">
        <f t="shared" si="61"/>
        <v>0</v>
      </c>
      <c r="AI120" s="202">
        <f t="shared" si="62"/>
        <v>0</v>
      </c>
      <c r="AK120" s="69">
        <v>115</v>
      </c>
      <c r="AL120" s="31"/>
      <c r="AM120" s="31"/>
      <c r="AN120" s="31"/>
      <c r="AO120" s="31"/>
      <c r="AP120" s="31"/>
      <c r="AQ120" s="197"/>
      <c r="AR120" s="197"/>
      <c r="AS120" s="197"/>
      <c r="AT120" s="197"/>
      <c r="AU120" s="31"/>
      <c r="AV120" s="31"/>
      <c r="AW120" s="31"/>
      <c r="AX120" s="31"/>
      <c r="AY120" s="74"/>
    </row>
    <row r="121" spans="2:51">
      <c r="C121" s="137" t="s">
        <v>160</v>
      </c>
      <c r="D121" s="137"/>
      <c r="E121" s="137"/>
      <c r="I121" s="53">
        <v>116</v>
      </c>
      <c r="J121" s="31">
        <f t="shared" si="50"/>
        <v>0</v>
      </c>
      <c r="K121" s="31">
        <f t="shared" si="51"/>
        <v>0</v>
      </c>
      <c r="L121" s="31">
        <f t="shared" si="52"/>
        <v>0</v>
      </c>
      <c r="M121" s="31">
        <f t="shared" si="53"/>
        <v>0</v>
      </c>
      <c r="N121" s="31">
        <f t="shared" si="39"/>
        <v>0</v>
      </c>
      <c r="O121" s="32">
        <f t="shared" si="40"/>
        <v>0</v>
      </c>
      <c r="P121" s="53">
        <v>116</v>
      </c>
      <c r="Q121" s="31">
        <f t="shared" si="64"/>
        <v>0</v>
      </c>
      <c r="R121" s="31">
        <f t="shared" si="54"/>
        <v>0</v>
      </c>
      <c r="S121" s="31">
        <f t="shared" si="55"/>
        <v>0</v>
      </c>
      <c r="T121" s="31">
        <f t="shared" si="41"/>
        <v>0</v>
      </c>
      <c r="U121" s="31">
        <f t="shared" si="49"/>
        <v>0</v>
      </c>
      <c r="V121" s="31">
        <f t="shared" si="42"/>
        <v>0</v>
      </c>
      <c r="W121" s="31">
        <v>0</v>
      </c>
      <c r="X121" s="31">
        <f t="shared" si="43"/>
        <v>0</v>
      </c>
      <c r="Y121" s="36">
        <f t="shared" si="44"/>
        <v>0</v>
      </c>
      <c r="AA121" s="69">
        <v>116</v>
      </c>
      <c r="AB121" s="31">
        <f t="shared" si="45"/>
        <v>0</v>
      </c>
      <c r="AC121" s="212">
        <f t="shared" si="63"/>
        <v>0</v>
      </c>
      <c r="AD121" s="99">
        <f t="shared" si="46"/>
        <v>0</v>
      </c>
      <c r="AE121" s="99">
        <f t="shared" si="47"/>
        <v>0</v>
      </c>
      <c r="AF121" s="197">
        <f t="shared" si="59"/>
        <v>0</v>
      </c>
      <c r="AG121" s="197">
        <f t="shared" si="60"/>
        <v>0</v>
      </c>
      <c r="AH121" s="197">
        <f t="shared" si="61"/>
        <v>0</v>
      </c>
      <c r="AI121" s="202">
        <f t="shared" si="62"/>
        <v>0</v>
      </c>
      <c r="AK121" s="69">
        <v>116</v>
      </c>
      <c r="AL121" s="31"/>
      <c r="AM121" s="31"/>
      <c r="AN121" s="31"/>
      <c r="AO121" s="31"/>
      <c r="AP121" s="31"/>
      <c r="AQ121" s="197"/>
      <c r="AR121" s="197"/>
      <c r="AS121" s="197"/>
      <c r="AT121" s="197"/>
      <c r="AU121" s="31"/>
      <c r="AV121" s="31"/>
      <c r="AW121" s="31"/>
      <c r="AX121" s="31"/>
      <c r="AY121" s="74"/>
    </row>
    <row r="122" spans="2:51">
      <c r="C122" s="137" t="s">
        <v>145</v>
      </c>
      <c r="D122" s="137" t="s">
        <v>72</v>
      </c>
      <c r="E122" s="79" t="s">
        <v>166</v>
      </c>
      <c r="I122" s="53">
        <v>117</v>
      </c>
      <c r="J122" s="31">
        <f t="shared" si="50"/>
        <v>0</v>
      </c>
      <c r="K122" s="31">
        <f t="shared" si="51"/>
        <v>0</v>
      </c>
      <c r="L122" s="31">
        <f t="shared" si="52"/>
        <v>0</v>
      </c>
      <c r="M122" s="31">
        <f t="shared" si="53"/>
        <v>0</v>
      </c>
      <c r="N122" s="31">
        <f t="shared" si="39"/>
        <v>0</v>
      </c>
      <c r="O122" s="32">
        <f t="shared" si="40"/>
        <v>0</v>
      </c>
      <c r="P122" s="53">
        <v>117</v>
      </c>
      <c r="Q122" s="31">
        <f t="shared" si="64"/>
        <v>0</v>
      </c>
      <c r="R122" s="31">
        <f t="shared" si="54"/>
        <v>0</v>
      </c>
      <c r="S122" s="31">
        <f t="shared" si="55"/>
        <v>0</v>
      </c>
      <c r="T122" s="31">
        <f t="shared" si="41"/>
        <v>0</v>
      </c>
      <c r="U122" s="31">
        <f t="shared" si="49"/>
        <v>0</v>
      </c>
      <c r="V122" s="31">
        <f t="shared" si="42"/>
        <v>0</v>
      </c>
      <c r="W122" s="31">
        <v>0</v>
      </c>
      <c r="X122" s="31">
        <f t="shared" si="43"/>
        <v>0</v>
      </c>
      <c r="Y122" s="36">
        <f t="shared" si="44"/>
        <v>0</v>
      </c>
      <c r="AA122" s="69">
        <v>117</v>
      </c>
      <c r="AB122" s="31">
        <f t="shared" si="45"/>
        <v>0</v>
      </c>
      <c r="AC122" s="212">
        <f t="shared" si="63"/>
        <v>0</v>
      </c>
      <c r="AD122" s="99">
        <f t="shared" si="46"/>
        <v>0</v>
      </c>
      <c r="AE122" s="99">
        <f t="shared" si="47"/>
        <v>0</v>
      </c>
      <c r="AF122" s="197">
        <f t="shared" si="59"/>
        <v>0</v>
      </c>
      <c r="AG122" s="197">
        <f t="shared" si="60"/>
        <v>0</v>
      </c>
      <c r="AH122" s="197">
        <f t="shared" si="61"/>
        <v>0</v>
      </c>
      <c r="AI122" s="202">
        <f t="shared" si="62"/>
        <v>0</v>
      </c>
      <c r="AK122" s="69">
        <v>117</v>
      </c>
      <c r="AL122" s="31"/>
      <c r="AM122" s="31"/>
      <c r="AN122" s="31"/>
      <c r="AO122" s="31"/>
      <c r="AP122" s="31"/>
      <c r="AQ122" s="197"/>
      <c r="AR122" s="197"/>
      <c r="AS122" s="197"/>
      <c r="AT122" s="197"/>
      <c r="AU122" s="31"/>
      <c r="AV122" s="31"/>
      <c r="AW122" s="31"/>
      <c r="AX122" s="31"/>
      <c r="AY122" s="74"/>
    </row>
    <row r="123" spans="2:51">
      <c r="B123" s="65" t="s">
        <v>168</v>
      </c>
      <c r="C123" s="80">
        <f>AY35</f>
        <v>0</v>
      </c>
      <c r="D123" s="211">
        <f>IF(AND(D8=B100,F12=C194),J34*50%*G107,0)</f>
        <v>0</v>
      </c>
      <c r="E123" s="76">
        <f>C123-D123</f>
        <v>0</v>
      </c>
      <c r="I123" s="53">
        <v>118</v>
      </c>
      <c r="J123" s="31">
        <f t="shared" si="50"/>
        <v>0</v>
      </c>
      <c r="K123" s="31">
        <f t="shared" si="51"/>
        <v>0</v>
      </c>
      <c r="L123" s="31">
        <f t="shared" si="52"/>
        <v>0</v>
      </c>
      <c r="M123" s="31">
        <f t="shared" si="53"/>
        <v>0</v>
      </c>
      <c r="N123" s="31">
        <f t="shared" si="39"/>
        <v>0</v>
      </c>
      <c r="O123" s="32">
        <f t="shared" si="40"/>
        <v>0</v>
      </c>
      <c r="P123" s="53">
        <v>118</v>
      </c>
      <c r="Q123" s="31">
        <f t="shared" si="64"/>
        <v>0</v>
      </c>
      <c r="R123" s="31">
        <f t="shared" si="54"/>
        <v>0</v>
      </c>
      <c r="S123" s="31">
        <f t="shared" si="55"/>
        <v>0</v>
      </c>
      <c r="T123" s="31">
        <f t="shared" si="41"/>
        <v>0</v>
      </c>
      <c r="U123" s="31">
        <f t="shared" si="49"/>
        <v>0</v>
      </c>
      <c r="V123" s="31">
        <f t="shared" si="42"/>
        <v>0</v>
      </c>
      <c r="W123" s="31">
        <v>0</v>
      </c>
      <c r="X123" s="31">
        <f t="shared" si="43"/>
        <v>0</v>
      </c>
      <c r="Y123" s="36">
        <f t="shared" si="44"/>
        <v>0</v>
      </c>
      <c r="AA123" s="69">
        <v>118</v>
      </c>
      <c r="AB123" s="31">
        <f t="shared" si="45"/>
        <v>0</v>
      </c>
      <c r="AC123" s="212">
        <f t="shared" si="63"/>
        <v>0</v>
      </c>
      <c r="AD123" s="99">
        <f t="shared" si="46"/>
        <v>0</v>
      </c>
      <c r="AE123" s="99">
        <f t="shared" si="47"/>
        <v>0</v>
      </c>
      <c r="AF123" s="197">
        <f t="shared" si="59"/>
        <v>0</v>
      </c>
      <c r="AG123" s="197">
        <f t="shared" si="60"/>
        <v>0</v>
      </c>
      <c r="AH123" s="197">
        <f t="shared" si="61"/>
        <v>0</v>
      </c>
      <c r="AI123" s="202">
        <f t="shared" si="62"/>
        <v>0</v>
      </c>
      <c r="AK123" s="69">
        <v>118</v>
      </c>
      <c r="AL123" s="31"/>
      <c r="AM123" s="31"/>
      <c r="AN123" s="31"/>
      <c r="AO123" s="31"/>
      <c r="AP123" s="31"/>
      <c r="AQ123" s="197"/>
      <c r="AR123" s="197"/>
      <c r="AS123" s="197"/>
      <c r="AT123" s="197"/>
      <c r="AU123" s="31"/>
      <c r="AV123" s="31"/>
      <c r="AW123" s="31"/>
      <c r="AX123" s="31"/>
      <c r="AY123" s="74"/>
    </row>
    <row r="124" spans="2:51">
      <c r="I124" s="53">
        <v>119</v>
      </c>
      <c r="J124" s="31">
        <f t="shared" si="50"/>
        <v>0</v>
      </c>
      <c r="K124" s="31">
        <f t="shared" si="51"/>
        <v>0</v>
      </c>
      <c r="L124" s="31">
        <f t="shared" si="52"/>
        <v>0</v>
      </c>
      <c r="M124" s="31">
        <f t="shared" si="53"/>
        <v>0</v>
      </c>
      <c r="N124" s="31">
        <f t="shared" si="39"/>
        <v>0</v>
      </c>
      <c r="O124" s="32">
        <f t="shared" si="40"/>
        <v>0</v>
      </c>
      <c r="P124" s="53">
        <v>119</v>
      </c>
      <c r="Q124" s="31">
        <f t="shared" si="64"/>
        <v>0</v>
      </c>
      <c r="R124" s="31">
        <f t="shared" si="54"/>
        <v>0</v>
      </c>
      <c r="S124" s="31">
        <f t="shared" si="55"/>
        <v>0</v>
      </c>
      <c r="T124" s="31">
        <f t="shared" si="41"/>
        <v>0</v>
      </c>
      <c r="U124" s="31">
        <f t="shared" si="49"/>
        <v>0</v>
      </c>
      <c r="V124" s="31">
        <f t="shared" si="42"/>
        <v>0</v>
      </c>
      <c r="W124" s="31">
        <v>0</v>
      </c>
      <c r="X124" s="31">
        <f t="shared" si="43"/>
        <v>0</v>
      </c>
      <c r="Y124" s="36">
        <f t="shared" si="44"/>
        <v>0</v>
      </c>
      <c r="AA124" s="69">
        <v>119</v>
      </c>
      <c r="AB124" s="31">
        <f t="shared" si="45"/>
        <v>0</v>
      </c>
      <c r="AC124" s="212">
        <f t="shared" si="63"/>
        <v>0</v>
      </c>
      <c r="AD124" s="99">
        <f t="shared" si="46"/>
        <v>0</v>
      </c>
      <c r="AE124" s="99">
        <f t="shared" si="47"/>
        <v>0</v>
      </c>
      <c r="AF124" s="197">
        <f t="shared" si="59"/>
        <v>0</v>
      </c>
      <c r="AG124" s="197">
        <f t="shared" si="60"/>
        <v>0</v>
      </c>
      <c r="AH124" s="197">
        <f t="shared" si="61"/>
        <v>0</v>
      </c>
      <c r="AI124" s="202">
        <f t="shared" si="62"/>
        <v>0</v>
      </c>
      <c r="AK124" s="69">
        <v>119</v>
      </c>
      <c r="AL124" s="31"/>
      <c r="AM124" s="31"/>
      <c r="AN124" s="31"/>
      <c r="AO124" s="31"/>
      <c r="AP124" s="31"/>
      <c r="AQ124" s="197"/>
      <c r="AR124" s="197"/>
      <c r="AS124" s="197"/>
      <c r="AT124" s="197"/>
      <c r="AU124" s="31"/>
      <c r="AV124" s="31"/>
      <c r="AW124" s="31"/>
      <c r="AX124" s="31"/>
      <c r="AY124" s="74"/>
    </row>
    <row r="125" spans="2:51">
      <c r="C125" s="78"/>
      <c r="D125" s="78"/>
      <c r="E125" s="81"/>
      <c r="I125" s="53">
        <v>120</v>
      </c>
      <c r="J125" s="31">
        <f t="shared" si="50"/>
        <v>0</v>
      </c>
      <c r="K125" s="31">
        <f t="shared" si="51"/>
        <v>0</v>
      </c>
      <c r="L125" s="31">
        <f t="shared" si="52"/>
        <v>0</v>
      </c>
      <c r="M125" s="31">
        <f t="shared" si="53"/>
        <v>0</v>
      </c>
      <c r="N125" s="31">
        <f t="shared" si="39"/>
        <v>0</v>
      </c>
      <c r="O125" s="32">
        <f t="shared" si="40"/>
        <v>0</v>
      </c>
      <c r="P125" s="53">
        <v>120</v>
      </c>
      <c r="Q125" s="31">
        <f t="shared" si="64"/>
        <v>0</v>
      </c>
      <c r="R125" s="31">
        <f t="shared" si="54"/>
        <v>0</v>
      </c>
      <c r="S125" s="31">
        <f t="shared" si="55"/>
        <v>0</v>
      </c>
      <c r="T125" s="31">
        <f t="shared" si="41"/>
        <v>0</v>
      </c>
      <c r="U125" s="31">
        <f t="shared" si="49"/>
        <v>0</v>
      </c>
      <c r="V125" s="31">
        <f t="shared" si="42"/>
        <v>0</v>
      </c>
      <c r="W125" s="31">
        <v>0</v>
      </c>
      <c r="X125" s="31">
        <f t="shared" si="43"/>
        <v>0</v>
      </c>
      <c r="Y125" s="36">
        <f t="shared" si="44"/>
        <v>0</v>
      </c>
      <c r="AA125" s="69">
        <v>120</v>
      </c>
      <c r="AB125" s="31">
        <f t="shared" si="45"/>
        <v>0</v>
      </c>
      <c r="AC125" s="212">
        <f t="shared" si="63"/>
        <v>0</v>
      </c>
      <c r="AD125" s="99">
        <f t="shared" si="46"/>
        <v>0</v>
      </c>
      <c r="AE125" s="99">
        <f t="shared" si="47"/>
        <v>0</v>
      </c>
      <c r="AF125" s="197">
        <f t="shared" si="59"/>
        <v>0</v>
      </c>
      <c r="AG125" s="197">
        <f t="shared" si="60"/>
        <v>0</v>
      </c>
      <c r="AH125" s="197">
        <f t="shared" si="61"/>
        <v>0</v>
      </c>
      <c r="AI125" s="202">
        <f t="shared" si="62"/>
        <v>0</v>
      </c>
      <c r="AK125" s="69">
        <v>120</v>
      </c>
      <c r="AL125" s="31"/>
      <c r="AM125" s="31"/>
      <c r="AN125" s="31"/>
      <c r="AO125" s="31"/>
      <c r="AP125" s="31"/>
      <c r="AQ125" s="197"/>
      <c r="AR125" s="197"/>
      <c r="AS125" s="197"/>
      <c r="AT125" s="197"/>
      <c r="AU125" s="31"/>
      <c r="AV125" s="31"/>
      <c r="AW125" s="31"/>
      <c r="AX125" s="31"/>
      <c r="AY125" s="74"/>
    </row>
    <row r="126" spans="2:51">
      <c r="C126" s="82" t="s">
        <v>129</v>
      </c>
      <c r="D126" s="82" t="s">
        <v>130</v>
      </c>
      <c r="E126" s="82" t="s">
        <v>160</v>
      </c>
      <c r="F126" s="138" t="s">
        <v>170</v>
      </c>
      <c r="I126" s="53">
        <v>121</v>
      </c>
      <c r="J126" s="31">
        <f t="shared" si="50"/>
        <v>0</v>
      </c>
      <c r="K126" s="31">
        <f t="shared" si="51"/>
        <v>0</v>
      </c>
      <c r="L126" s="31">
        <f t="shared" si="52"/>
        <v>0</v>
      </c>
      <c r="M126" s="31">
        <f t="shared" si="53"/>
        <v>0</v>
      </c>
      <c r="N126" s="31">
        <f t="shared" si="39"/>
        <v>0</v>
      </c>
      <c r="O126" s="32">
        <f t="shared" si="40"/>
        <v>0</v>
      </c>
      <c r="P126" s="53">
        <v>121</v>
      </c>
      <c r="Q126" s="31">
        <f t="shared" si="64"/>
        <v>0</v>
      </c>
      <c r="R126" s="31">
        <f t="shared" si="54"/>
        <v>0</v>
      </c>
      <c r="S126" s="31">
        <f t="shared" si="55"/>
        <v>0</v>
      </c>
      <c r="T126" s="31">
        <f t="shared" si="41"/>
        <v>0</v>
      </c>
      <c r="U126" s="31">
        <f t="shared" si="49"/>
        <v>0</v>
      </c>
      <c r="V126" s="31">
        <f t="shared" si="42"/>
        <v>0</v>
      </c>
      <c r="W126" s="31">
        <v>0</v>
      </c>
      <c r="X126" s="31">
        <f t="shared" si="43"/>
        <v>0</v>
      </c>
      <c r="Y126" s="36">
        <f t="shared" si="44"/>
        <v>0</v>
      </c>
      <c r="AA126" s="69">
        <v>121</v>
      </c>
      <c r="AB126" s="31">
        <f t="shared" si="45"/>
        <v>0</v>
      </c>
      <c r="AC126" s="212">
        <f t="shared" si="63"/>
        <v>0</v>
      </c>
      <c r="AD126" s="99">
        <f t="shared" si="46"/>
        <v>0</v>
      </c>
      <c r="AE126" s="99">
        <f t="shared" si="47"/>
        <v>0</v>
      </c>
      <c r="AF126" s="197">
        <f t="shared" si="59"/>
        <v>0</v>
      </c>
      <c r="AG126" s="197">
        <f t="shared" si="60"/>
        <v>0</v>
      </c>
      <c r="AH126" s="197">
        <f t="shared" si="61"/>
        <v>0</v>
      </c>
      <c r="AI126" s="202">
        <f t="shared" si="62"/>
        <v>0</v>
      </c>
      <c r="AK126" s="69">
        <v>121</v>
      </c>
      <c r="AL126" s="31"/>
      <c r="AM126" s="31"/>
      <c r="AN126" s="31"/>
      <c r="AO126" s="31"/>
      <c r="AP126" s="31"/>
      <c r="AQ126" s="197"/>
      <c r="AR126" s="197"/>
      <c r="AS126" s="197"/>
      <c r="AT126" s="197"/>
      <c r="AU126" s="31"/>
      <c r="AV126" s="31"/>
      <c r="AW126" s="31"/>
      <c r="AX126" s="31"/>
      <c r="AY126" s="74"/>
    </row>
    <row r="127" spans="2:51">
      <c r="C127" s="80" t="e">
        <f>IF(F18&gt;30,MIN(E113:E114),E113)</f>
        <v>#DIV/0!</v>
      </c>
      <c r="D127" s="80">
        <f>MIN(E118:E119)</f>
        <v>0</v>
      </c>
      <c r="E127" s="83">
        <f>E123</f>
        <v>0</v>
      </c>
      <c r="F127" s="84" t="e">
        <f>SUM(C127:E127)</f>
        <v>#DIV/0!</v>
      </c>
      <c r="I127" s="53">
        <v>122</v>
      </c>
      <c r="J127" s="31">
        <f t="shared" si="50"/>
        <v>0</v>
      </c>
      <c r="K127" s="31">
        <f t="shared" si="51"/>
        <v>0</v>
      </c>
      <c r="L127" s="31">
        <f t="shared" si="52"/>
        <v>0</v>
      </c>
      <c r="M127" s="31">
        <f t="shared" si="53"/>
        <v>0</v>
      </c>
      <c r="N127" s="31">
        <f t="shared" si="39"/>
        <v>0</v>
      </c>
      <c r="O127" s="32">
        <f t="shared" si="40"/>
        <v>0</v>
      </c>
      <c r="P127" s="53">
        <v>122</v>
      </c>
      <c r="Q127" s="31">
        <f t="shared" si="64"/>
        <v>0</v>
      </c>
      <c r="R127" s="31">
        <f t="shared" si="54"/>
        <v>0</v>
      </c>
      <c r="S127" s="31">
        <f t="shared" si="55"/>
        <v>0</v>
      </c>
      <c r="T127" s="31">
        <f t="shared" si="41"/>
        <v>0</v>
      </c>
      <c r="U127" s="31">
        <f t="shared" si="49"/>
        <v>0</v>
      </c>
      <c r="V127" s="31">
        <f t="shared" si="42"/>
        <v>0</v>
      </c>
      <c r="W127" s="31">
        <v>0</v>
      </c>
      <c r="X127" s="31">
        <f t="shared" si="43"/>
        <v>0</v>
      </c>
      <c r="Y127" s="36">
        <f t="shared" si="44"/>
        <v>0</v>
      </c>
      <c r="AA127" s="69">
        <v>122</v>
      </c>
      <c r="AB127" s="31">
        <f t="shared" si="45"/>
        <v>0</v>
      </c>
      <c r="AC127" s="212">
        <f t="shared" si="63"/>
        <v>0</v>
      </c>
      <c r="AD127" s="99">
        <f t="shared" si="46"/>
        <v>0</v>
      </c>
      <c r="AE127" s="99">
        <f t="shared" si="47"/>
        <v>0</v>
      </c>
      <c r="AF127" s="197">
        <f t="shared" si="59"/>
        <v>0</v>
      </c>
      <c r="AG127" s="197">
        <f t="shared" si="60"/>
        <v>0</v>
      </c>
      <c r="AH127" s="197">
        <f t="shared" si="61"/>
        <v>0</v>
      </c>
      <c r="AI127" s="202">
        <f t="shared" si="62"/>
        <v>0</v>
      </c>
      <c r="AK127" s="69">
        <v>122</v>
      </c>
      <c r="AL127" s="31"/>
      <c r="AM127" s="31"/>
      <c r="AN127" s="31"/>
      <c r="AO127" s="31"/>
      <c r="AP127" s="31"/>
      <c r="AQ127" s="197"/>
      <c r="AR127" s="197"/>
      <c r="AS127" s="197"/>
      <c r="AT127" s="197"/>
      <c r="AU127" s="31"/>
      <c r="AV127" s="31"/>
      <c r="AW127" s="31"/>
      <c r="AX127" s="31"/>
      <c r="AY127" s="74"/>
    </row>
    <row r="128" spans="2:51">
      <c r="E128" s="22"/>
      <c r="I128" s="53">
        <v>123</v>
      </c>
      <c r="J128" s="31">
        <f t="shared" si="50"/>
        <v>0</v>
      </c>
      <c r="K128" s="31">
        <f t="shared" si="51"/>
        <v>0</v>
      </c>
      <c r="L128" s="31">
        <f t="shared" si="52"/>
        <v>0</v>
      </c>
      <c r="M128" s="31">
        <f t="shared" si="53"/>
        <v>0</v>
      </c>
      <c r="N128" s="31">
        <f t="shared" si="39"/>
        <v>0</v>
      </c>
      <c r="O128" s="32">
        <f t="shared" si="40"/>
        <v>0</v>
      </c>
      <c r="P128" s="53">
        <v>123</v>
      </c>
      <c r="Q128" s="31">
        <f t="shared" si="64"/>
        <v>0</v>
      </c>
      <c r="R128" s="31">
        <f t="shared" si="54"/>
        <v>0</v>
      </c>
      <c r="S128" s="31">
        <f t="shared" si="55"/>
        <v>0</v>
      </c>
      <c r="T128" s="31">
        <f t="shared" si="41"/>
        <v>0</v>
      </c>
      <c r="U128" s="31">
        <f t="shared" si="49"/>
        <v>0</v>
      </c>
      <c r="V128" s="31">
        <f t="shared" si="42"/>
        <v>0</v>
      </c>
      <c r="W128" s="31">
        <v>0</v>
      </c>
      <c r="X128" s="31">
        <f t="shared" si="43"/>
        <v>0</v>
      </c>
      <c r="Y128" s="36">
        <f t="shared" si="44"/>
        <v>0</v>
      </c>
      <c r="AA128" s="69">
        <v>123</v>
      </c>
      <c r="AB128" s="31">
        <f t="shared" si="45"/>
        <v>0</v>
      </c>
      <c r="AC128" s="212">
        <f t="shared" si="63"/>
        <v>0</v>
      </c>
      <c r="AD128" s="99">
        <f t="shared" si="46"/>
        <v>0</v>
      </c>
      <c r="AE128" s="99">
        <f t="shared" si="47"/>
        <v>0</v>
      </c>
      <c r="AF128" s="197">
        <f t="shared" si="59"/>
        <v>0</v>
      </c>
      <c r="AG128" s="197">
        <f t="shared" si="60"/>
        <v>0</v>
      </c>
      <c r="AH128" s="197">
        <f t="shared" si="61"/>
        <v>0</v>
      </c>
      <c r="AI128" s="202">
        <f t="shared" si="62"/>
        <v>0</v>
      </c>
      <c r="AK128" s="69">
        <v>123</v>
      </c>
      <c r="AL128" s="31"/>
      <c r="AM128" s="31"/>
      <c r="AN128" s="31"/>
      <c r="AO128" s="31"/>
      <c r="AP128" s="31"/>
      <c r="AQ128" s="197"/>
      <c r="AR128" s="197"/>
      <c r="AS128" s="197"/>
      <c r="AT128" s="197"/>
      <c r="AU128" s="31"/>
      <c r="AV128" s="31"/>
      <c r="AW128" s="31"/>
      <c r="AX128" s="31"/>
      <c r="AY128" s="74"/>
    </row>
    <row r="129" spans="3:51">
      <c r="E129" s="22"/>
      <c r="I129" s="53">
        <v>124</v>
      </c>
      <c r="J129" s="31">
        <f t="shared" si="50"/>
        <v>0</v>
      </c>
      <c r="K129" s="31">
        <f t="shared" si="51"/>
        <v>0</v>
      </c>
      <c r="L129" s="31">
        <f t="shared" si="52"/>
        <v>0</v>
      </c>
      <c r="M129" s="31">
        <f t="shared" si="53"/>
        <v>0</v>
      </c>
      <c r="N129" s="31">
        <f t="shared" si="39"/>
        <v>0</v>
      </c>
      <c r="O129" s="32">
        <f t="shared" si="40"/>
        <v>0</v>
      </c>
      <c r="P129" s="53">
        <v>124</v>
      </c>
      <c r="Q129" s="31">
        <f t="shared" si="64"/>
        <v>0</v>
      </c>
      <c r="R129" s="31">
        <f t="shared" si="54"/>
        <v>0</v>
      </c>
      <c r="S129" s="31">
        <f t="shared" si="55"/>
        <v>0</v>
      </c>
      <c r="T129" s="31">
        <f t="shared" si="41"/>
        <v>0</v>
      </c>
      <c r="U129" s="31">
        <f t="shared" si="49"/>
        <v>0</v>
      </c>
      <c r="V129" s="31">
        <f t="shared" si="42"/>
        <v>0</v>
      </c>
      <c r="W129" s="31">
        <v>0</v>
      </c>
      <c r="X129" s="31">
        <f t="shared" si="43"/>
        <v>0</v>
      </c>
      <c r="Y129" s="36">
        <f t="shared" si="44"/>
        <v>0</v>
      </c>
      <c r="AA129" s="69">
        <v>124</v>
      </c>
      <c r="AB129" s="31">
        <f t="shared" si="45"/>
        <v>0</v>
      </c>
      <c r="AC129" s="212">
        <f t="shared" si="63"/>
        <v>0</v>
      </c>
      <c r="AD129" s="99">
        <f t="shared" si="46"/>
        <v>0</v>
      </c>
      <c r="AE129" s="99">
        <f t="shared" si="47"/>
        <v>0</v>
      </c>
      <c r="AF129" s="197">
        <f t="shared" si="59"/>
        <v>0</v>
      </c>
      <c r="AG129" s="197">
        <f t="shared" si="60"/>
        <v>0</v>
      </c>
      <c r="AH129" s="197">
        <f t="shared" si="61"/>
        <v>0</v>
      </c>
      <c r="AI129" s="202">
        <f t="shared" si="62"/>
        <v>0</v>
      </c>
      <c r="AK129" s="69">
        <v>124</v>
      </c>
      <c r="AL129" s="31"/>
      <c r="AM129" s="31"/>
      <c r="AN129" s="31"/>
      <c r="AO129" s="31"/>
      <c r="AP129" s="31"/>
      <c r="AQ129" s="197"/>
      <c r="AR129" s="197"/>
      <c r="AS129" s="197"/>
      <c r="AT129" s="197"/>
      <c r="AU129" s="31"/>
      <c r="AV129" s="31"/>
      <c r="AW129" s="31"/>
      <c r="AX129" s="31"/>
      <c r="AY129" s="74"/>
    </row>
    <row r="130" spans="3:51" ht="30">
      <c r="C130" s="3" t="s">
        <v>5</v>
      </c>
      <c r="D130" s="3" t="s">
        <v>6</v>
      </c>
      <c r="E130" s="191" t="s">
        <v>195</v>
      </c>
      <c r="I130" s="53">
        <v>125</v>
      </c>
      <c r="J130" s="31">
        <f t="shared" si="50"/>
        <v>0</v>
      </c>
      <c r="K130" s="31">
        <f t="shared" si="51"/>
        <v>0</v>
      </c>
      <c r="L130" s="31">
        <f t="shared" si="52"/>
        <v>0</v>
      </c>
      <c r="M130" s="31">
        <f t="shared" si="53"/>
        <v>0</v>
      </c>
      <c r="N130" s="31">
        <f t="shared" si="39"/>
        <v>0</v>
      </c>
      <c r="O130" s="32">
        <f t="shared" si="40"/>
        <v>0</v>
      </c>
      <c r="P130" s="53">
        <v>125</v>
      </c>
      <c r="Q130" s="31">
        <f t="shared" si="64"/>
        <v>0</v>
      </c>
      <c r="R130" s="31">
        <f t="shared" si="54"/>
        <v>0</v>
      </c>
      <c r="S130" s="31">
        <f t="shared" si="55"/>
        <v>0</v>
      </c>
      <c r="T130" s="31">
        <f t="shared" si="41"/>
        <v>0</v>
      </c>
      <c r="U130" s="31">
        <f t="shared" si="49"/>
        <v>0</v>
      </c>
      <c r="V130" s="31">
        <f t="shared" si="42"/>
        <v>0</v>
      </c>
      <c r="W130" s="31">
        <v>0</v>
      </c>
      <c r="X130" s="31">
        <f t="shared" si="43"/>
        <v>0</v>
      </c>
      <c r="Y130" s="36">
        <f t="shared" si="44"/>
        <v>0</v>
      </c>
      <c r="AA130" s="69">
        <v>125</v>
      </c>
      <c r="AB130" s="31">
        <f t="shared" si="45"/>
        <v>0</v>
      </c>
      <c r="AC130" s="212">
        <f t="shared" si="63"/>
        <v>0</v>
      </c>
      <c r="AD130" s="99">
        <f t="shared" si="46"/>
        <v>0</v>
      </c>
      <c r="AE130" s="99">
        <f t="shared" si="47"/>
        <v>0</v>
      </c>
      <c r="AF130" s="197">
        <f t="shared" si="59"/>
        <v>0</v>
      </c>
      <c r="AG130" s="197">
        <f t="shared" si="60"/>
        <v>0</v>
      </c>
      <c r="AH130" s="197">
        <f t="shared" si="61"/>
        <v>0</v>
      </c>
      <c r="AI130" s="202">
        <f t="shared" si="62"/>
        <v>0</v>
      </c>
      <c r="AK130" s="69">
        <v>125</v>
      </c>
      <c r="AL130" s="31"/>
      <c r="AM130" s="31"/>
      <c r="AN130" s="31"/>
      <c r="AO130" s="31"/>
      <c r="AP130" s="31"/>
      <c r="AQ130" s="197"/>
      <c r="AR130" s="197"/>
      <c r="AS130" s="197"/>
      <c r="AT130" s="197"/>
      <c r="AU130" s="31"/>
      <c r="AV130" s="31"/>
      <c r="AW130" s="31"/>
      <c r="AX130" s="31"/>
      <c r="AY130" s="74"/>
    </row>
    <row r="131" spans="3:51">
      <c r="C131" s="177" t="s">
        <v>7</v>
      </c>
      <c r="D131" s="4">
        <v>0.62</v>
      </c>
      <c r="E131" s="191" t="s">
        <v>196</v>
      </c>
      <c r="I131" s="53">
        <v>126</v>
      </c>
      <c r="J131" s="31">
        <f t="shared" si="50"/>
        <v>0</v>
      </c>
      <c r="K131" s="31">
        <f t="shared" si="51"/>
        <v>0</v>
      </c>
      <c r="L131" s="31">
        <f t="shared" si="52"/>
        <v>0</v>
      </c>
      <c r="M131" s="31">
        <f t="shared" si="53"/>
        <v>0</v>
      </c>
      <c r="N131" s="31">
        <f t="shared" si="39"/>
        <v>0</v>
      </c>
      <c r="O131" s="32">
        <f t="shared" si="40"/>
        <v>0</v>
      </c>
      <c r="P131" s="53">
        <v>126</v>
      </c>
      <c r="Q131" s="31">
        <f t="shared" si="64"/>
        <v>0</v>
      </c>
      <c r="R131" s="31">
        <f t="shared" si="54"/>
        <v>0</v>
      </c>
      <c r="S131" s="31">
        <f t="shared" si="55"/>
        <v>0</v>
      </c>
      <c r="T131" s="31">
        <f t="shared" si="41"/>
        <v>0</v>
      </c>
      <c r="U131" s="31">
        <f t="shared" si="49"/>
        <v>0</v>
      </c>
      <c r="V131" s="31">
        <f t="shared" si="42"/>
        <v>0</v>
      </c>
      <c r="W131" s="31">
        <v>0</v>
      </c>
      <c r="X131" s="31">
        <f t="shared" si="43"/>
        <v>0</v>
      </c>
      <c r="Y131" s="36">
        <f t="shared" si="44"/>
        <v>0</v>
      </c>
      <c r="AA131" s="69">
        <v>126</v>
      </c>
      <c r="AB131" s="31">
        <f t="shared" si="45"/>
        <v>0</v>
      </c>
      <c r="AC131" s="212">
        <f t="shared" si="63"/>
        <v>0</v>
      </c>
      <c r="AD131" s="99">
        <f t="shared" si="46"/>
        <v>0</v>
      </c>
      <c r="AE131" s="99">
        <f t="shared" si="47"/>
        <v>0</v>
      </c>
      <c r="AF131" s="197">
        <f t="shared" si="59"/>
        <v>0</v>
      </c>
      <c r="AG131" s="197">
        <f t="shared" si="60"/>
        <v>0</v>
      </c>
      <c r="AH131" s="197">
        <f t="shared" si="61"/>
        <v>0</v>
      </c>
      <c r="AI131" s="202">
        <f t="shared" si="62"/>
        <v>0</v>
      </c>
      <c r="AK131" s="69">
        <v>126</v>
      </c>
      <c r="AL131" s="31"/>
      <c r="AM131" s="31"/>
      <c r="AN131" s="31"/>
      <c r="AO131" s="31"/>
      <c r="AP131" s="31"/>
      <c r="AQ131" s="197"/>
      <c r="AR131" s="197"/>
      <c r="AS131" s="197"/>
      <c r="AT131" s="197"/>
      <c r="AU131" s="31"/>
      <c r="AV131" s="31"/>
      <c r="AW131" s="31"/>
      <c r="AX131" s="31"/>
      <c r="AY131" s="74"/>
    </row>
    <row r="132" spans="3:51">
      <c r="C132" s="177" t="s">
        <v>4</v>
      </c>
      <c r="D132" s="4">
        <v>0.64</v>
      </c>
      <c r="E132" s="191" t="s">
        <v>196</v>
      </c>
      <c r="I132" s="53">
        <v>127</v>
      </c>
      <c r="J132" s="31">
        <f t="shared" si="50"/>
        <v>0</v>
      </c>
      <c r="K132" s="31">
        <f t="shared" si="51"/>
        <v>0</v>
      </c>
      <c r="L132" s="31">
        <f t="shared" si="52"/>
        <v>0</v>
      </c>
      <c r="M132" s="31">
        <f t="shared" si="53"/>
        <v>0</v>
      </c>
      <c r="N132" s="31">
        <f t="shared" si="39"/>
        <v>0</v>
      </c>
      <c r="O132" s="32">
        <f t="shared" si="40"/>
        <v>0</v>
      </c>
      <c r="P132" s="53">
        <v>127</v>
      </c>
      <c r="Q132" s="31">
        <f t="shared" si="64"/>
        <v>0</v>
      </c>
      <c r="R132" s="31">
        <f t="shared" si="54"/>
        <v>0</v>
      </c>
      <c r="S132" s="31">
        <f t="shared" si="55"/>
        <v>0</v>
      </c>
      <c r="T132" s="31">
        <f t="shared" si="41"/>
        <v>0</v>
      </c>
      <c r="U132" s="31">
        <f t="shared" si="49"/>
        <v>0</v>
      </c>
      <c r="V132" s="31">
        <f t="shared" si="42"/>
        <v>0</v>
      </c>
      <c r="W132" s="31">
        <v>0</v>
      </c>
      <c r="X132" s="31">
        <f t="shared" si="43"/>
        <v>0</v>
      </c>
      <c r="Y132" s="36">
        <f t="shared" si="44"/>
        <v>0</v>
      </c>
      <c r="AA132" s="69">
        <v>127</v>
      </c>
      <c r="AB132" s="31">
        <f t="shared" si="45"/>
        <v>0</v>
      </c>
      <c r="AC132" s="212">
        <f t="shared" si="63"/>
        <v>0</v>
      </c>
      <c r="AD132" s="99">
        <f t="shared" si="46"/>
        <v>0</v>
      </c>
      <c r="AE132" s="99">
        <f t="shared" si="47"/>
        <v>0</v>
      </c>
      <c r="AF132" s="197">
        <f t="shared" si="59"/>
        <v>0</v>
      </c>
      <c r="AG132" s="197">
        <f t="shared" si="60"/>
        <v>0</v>
      </c>
      <c r="AH132" s="197">
        <f t="shared" si="61"/>
        <v>0</v>
      </c>
      <c r="AI132" s="202">
        <f t="shared" si="62"/>
        <v>0</v>
      </c>
      <c r="AK132" s="69">
        <v>127</v>
      </c>
      <c r="AL132" s="31"/>
      <c r="AM132" s="31"/>
      <c r="AN132" s="31"/>
      <c r="AO132" s="31"/>
      <c r="AP132" s="31"/>
      <c r="AQ132" s="197"/>
      <c r="AR132" s="197"/>
      <c r="AS132" s="197"/>
      <c r="AT132" s="197"/>
      <c r="AU132" s="31"/>
      <c r="AV132" s="31"/>
      <c r="AW132" s="31"/>
      <c r="AX132" s="31"/>
      <c r="AY132" s="74"/>
    </row>
    <row r="133" spans="3:51">
      <c r="C133" s="177" t="s">
        <v>8</v>
      </c>
      <c r="D133" s="4">
        <v>0.42</v>
      </c>
      <c r="E133" s="191" t="s">
        <v>196</v>
      </c>
      <c r="I133" s="53">
        <v>128</v>
      </c>
      <c r="J133" s="31">
        <f t="shared" si="50"/>
        <v>0</v>
      </c>
      <c r="K133" s="31">
        <f t="shared" si="51"/>
        <v>0</v>
      </c>
      <c r="L133" s="31">
        <f t="shared" si="52"/>
        <v>0</v>
      </c>
      <c r="M133" s="31">
        <f t="shared" si="53"/>
        <v>0</v>
      </c>
      <c r="N133" s="31">
        <f t="shared" ref="N133:N196" si="65">IF(P134&lt;=$F$18,0,)</f>
        <v>0</v>
      </c>
      <c r="O133" s="32">
        <f t="shared" ref="O133:O196" si="66">((J133+K133)*0.475+L133+M133+N133)*44/12</f>
        <v>0</v>
      </c>
      <c r="P133" s="53">
        <v>128</v>
      </c>
      <c r="Q133" s="31">
        <f t="shared" si="64"/>
        <v>0</v>
      </c>
      <c r="R133" s="31">
        <f t="shared" si="54"/>
        <v>0</v>
      </c>
      <c r="S133" s="31">
        <f t="shared" si="55"/>
        <v>0</v>
      </c>
      <c r="T133" s="31">
        <f t="shared" ref="T133:T196" si="67">IF(S133=0,0,EXP(-1.0587+0.8836*LN(S133)+0.284))</f>
        <v>0</v>
      </c>
      <c r="U133" s="31">
        <f t="shared" si="49"/>
        <v>0</v>
      </c>
      <c r="V133" s="31">
        <f t="shared" ref="V133:V196" si="68">IF(P133&lt;=$F$18,IF(P133&lt;=30,P133*($F$16-$F$6)/30,$F$16-$F$6),)</f>
        <v>0</v>
      </c>
      <c r="W133" s="31">
        <v>0</v>
      </c>
      <c r="X133" s="31">
        <f t="shared" ref="X133:X196" si="69">((S133+T133)*0.475+U133+V133+W133)*44/12</f>
        <v>0</v>
      </c>
      <c r="Y133" s="36">
        <f t="shared" ref="Y133:Y196" si="70">IF(P133&lt;=$F$18,X133-O133,)</f>
        <v>0</v>
      </c>
      <c r="AA133" s="69">
        <v>128</v>
      </c>
      <c r="AB133" s="31">
        <f t="shared" ref="AB133:AB196" si="71">IF(AA133&lt;=$F$18,IFERROR(VLOOKUP($AA133,$B$82:$G$94,2,FALSE),0),)</f>
        <v>0</v>
      </c>
      <c r="AC133" s="212">
        <f t="shared" si="63"/>
        <v>0</v>
      </c>
      <c r="AD133" s="99">
        <f t="shared" ref="AD133:AD196" si="72">IF(AA133&lt;=$F$18,IFERROR(VLOOKUP($AA133,$B$82:$G$94,4,FALSE),0),)</f>
        <v>0</v>
      </c>
      <c r="AE133" s="99">
        <f t="shared" ref="AE133:AE196" si="73">IF(AA133&lt;=$F$18,IFERROR(VLOOKUP($AA133,$B$82:$G$94,5,FALSE),0),)</f>
        <v>0</v>
      </c>
      <c r="AF133" s="197">
        <f t="shared" si="59"/>
        <v>0</v>
      </c>
      <c r="AG133" s="197">
        <f t="shared" si="60"/>
        <v>0</v>
      </c>
      <c r="AH133" s="197">
        <f t="shared" si="61"/>
        <v>0</v>
      </c>
      <c r="AI133" s="202">
        <f t="shared" si="62"/>
        <v>0</v>
      </c>
      <c r="AK133" s="69">
        <v>128</v>
      </c>
      <c r="AL133" s="31"/>
      <c r="AM133" s="31"/>
      <c r="AN133" s="31"/>
      <c r="AO133" s="31"/>
      <c r="AP133" s="31"/>
      <c r="AQ133" s="197"/>
      <c r="AR133" s="197"/>
      <c r="AS133" s="197"/>
      <c r="AT133" s="197"/>
      <c r="AU133" s="31"/>
      <c r="AV133" s="31"/>
      <c r="AW133" s="31"/>
      <c r="AX133" s="31"/>
      <c r="AY133" s="74"/>
    </row>
    <row r="134" spans="3:51">
      <c r="C134" s="177" t="s">
        <v>9</v>
      </c>
      <c r="D134" s="4">
        <v>0.42</v>
      </c>
      <c r="E134" s="191" t="s">
        <v>196</v>
      </c>
      <c r="I134" s="53">
        <v>129</v>
      </c>
      <c r="J134" s="31">
        <f t="shared" si="50"/>
        <v>0</v>
      </c>
      <c r="K134" s="31">
        <f t="shared" si="51"/>
        <v>0</v>
      </c>
      <c r="L134" s="31">
        <f t="shared" si="52"/>
        <v>0</v>
      </c>
      <c r="M134" s="31">
        <f t="shared" si="53"/>
        <v>0</v>
      </c>
      <c r="N134" s="31">
        <f t="shared" si="65"/>
        <v>0</v>
      </c>
      <c r="O134" s="32">
        <f t="shared" si="66"/>
        <v>0</v>
      </c>
      <c r="P134" s="53">
        <v>129</v>
      </c>
      <c r="Q134" s="31">
        <f t="shared" ref="Q134:Q165" si="74">IF(P134&lt;=$F$18,LOOKUP(P134-1,$B$25:$B$78,$G$25:$G$78),)</f>
        <v>0</v>
      </c>
      <c r="R134" s="31">
        <f t="shared" si="54"/>
        <v>0</v>
      </c>
      <c r="S134" s="31">
        <f t="shared" si="55"/>
        <v>0</v>
      </c>
      <c r="T134" s="31">
        <f t="shared" si="67"/>
        <v>0</v>
      </c>
      <c r="U134" s="31">
        <f t="shared" ref="U134:U197" si="75">IF(P134&lt;=$F$18,$F$5+($F$15-$F$5)*(1-EXP(-0.0175*P134)),)</f>
        <v>0</v>
      </c>
      <c r="V134" s="31">
        <f t="shared" si="68"/>
        <v>0</v>
      </c>
      <c r="W134" s="31">
        <v>0</v>
      </c>
      <c r="X134" s="31">
        <f t="shared" si="69"/>
        <v>0</v>
      </c>
      <c r="Y134" s="36">
        <f t="shared" si="70"/>
        <v>0</v>
      </c>
      <c r="AA134" s="69">
        <v>129</v>
      </c>
      <c r="AB134" s="31">
        <f t="shared" si="71"/>
        <v>0</v>
      </c>
      <c r="AC134" s="212">
        <f t="shared" si="63"/>
        <v>0</v>
      </c>
      <c r="AD134" s="99">
        <f t="shared" si="72"/>
        <v>0</v>
      </c>
      <c r="AE134" s="99">
        <f t="shared" si="73"/>
        <v>0</v>
      </c>
      <c r="AF134" s="197">
        <f t="shared" si="59"/>
        <v>0</v>
      </c>
      <c r="AG134" s="197">
        <f t="shared" si="60"/>
        <v>0</v>
      </c>
      <c r="AH134" s="197">
        <f t="shared" si="61"/>
        <v>0</v>
      </c>
      <c r="AI134" s="202">
        <f t="shared" si="62"/>
        <v>0</v>
      </c>
      <c r="AK134" s="69">
        <v>129</v>
      </c>
      <c r="AL134" s="31"/>
      <c r="AM134" s="31"/>
      <c r="AN134" s="31"/>
      <c r="AO134" s="31"/>
      <c r="AP134" s="31"/>
      <c r="AQ134" s="197"/>
      <c r="AR134" s="197"/>
      <c r="AS134" s="197"/>
      <c r="AT134" s="197"/>
      <c r="AU134" s="31"/>
      <c r="AV134" s="31"/>
      <c r="AW134" s="31"/>
      <c r="AX134" s="31"/>
      <c r="AY134" s="74"/>
    </row>
    <row r="135" spans="3:51">
      <c r="C135" s="177" t="s">
        <v>10</v>
      </c>
      <c r="D135" s="4">
        <v>0.52</v>
      </c>
      <c r="E135" s="191" t="s">
        <v>196</v>
      </c>
      <c r="I135" s="53">
        <v>130</v>
      </c>
      <c r="J135" s="31">
        <f t="shared" ref="J135:J198" si="76">IF($I135&lt;=$F$10,$F$11*$F$13+J134,)</f>
        <v>0</v>
      </c>
      <c r="K135" s="31">
        <f t="shared" ref="K135:K198" si="77">IF(J135=0,0,EXP(-1.0587+0.8836*LN(J135)+0.284))</f>
        <v>0</v>
      </c>
      <c r="L135" s="31">
        <f t="shared" ref="L135:L198" si="78">IF(I135&lt;=$F$10,$F$5+($F$8-$F$5)*(1-EXP(-0.0175*I135)),)</f>
        <v>0</v>
      </c>
      <c r="M135" s="31">
        <f t="shared" ref="M135:M198" si="79">IF(I135&lt;=$F$10,IF(I135&lt;=30,I135*($F$9-$F$6)/30,$F$9-$F$6),)</f>
        <v>0</v>
      </c>
      <c r="N135" s="31">
        <f t="shared" si="65"/>
        <v>0</v>
      </c>
      <c r="O135" s="32">
        <f t="shared" si="66"/>
        <v>0</v>
      </c>
      <c r="P135" s="53">
        <v>130</v>
      </c>
      <c r="Q135" s="31">
        <f t="shared" si="74"/>
        <v>0</v>
      </c>
      <c r="R135" s="31">
        <f t="shared" ref="R135:R198" si="80">IF(P135&lt;=$F$18,Q135+R134,)</f>
        <v>0</v>
      </c>
      <c r="S135" s="31">
        <f t="shared" ref="S135:S198" si="81">$F$19*R135</f>
        <v>0</v>
      </c>
      <c r="T135" s="31">
        <f t="shared" si="67"/>
        <v>0</v>
      </c>
      <c r="U135" s="31">
        <f t="shared" si="75"/>
        <v>0</v>
      </c>
      <c r="V135" s="31">
        <f t="shared" si="68"/>
        <v>0</v>
      </c>
      <c r="W135" s="31">
        <v>0</v>
      </c>
      <c r="X135" s="31">
        <f t="shared" si="69"/>
        <v>0</v>
      </c>
      <c r="Y135" s="36">
        <f t="shared" si="70"/>
        <v>0</v>
      </c>
      <c r="AA135" s="69">
        <v>130</v>
      </c>
      <c r="AB135" s="31">
        <f t="shared" si="71"/>
        <v>0</v>
      </c>
      <c r="AC135" s="212">
        <f t="shared" si="63"/>
        <v>0</v>
      </c>
      <c r="AD135" s="99">
        <f t="shared" si="72"/>
        <v>0</v>
      </c>
      <c r="AE135" s="99">
        <f t="shared" si="73"/>
        <v>0</v>
      </c>
      <c r="AF135" s="197">
        <f t="shared" si="59"/>
        <v>0</v>
      </c>
      <c r="AG135" s="197">
        <f t="shared" si="60"/>
        <v>0</v>
      </c>
      <c r="AH135" s="197">
        <f t="shared" si="61"/>
        <v>0</v>
      </c>
      <c r="AI135" s="202">
        <f t="shared" si="62"/>
        <v>0</v>
      </c>
      <c r="AK135" s="69">
        <v>130</v>
      </c>
      <c r="AL135" s="31"/>
      <c r="AM135" s="31"/>
      <c r="AN135" s="31"/>
      <c r="AO135" s="31"/>
      <c r="AP135" s="31"/>
      <c r="AQ135" s="197"/>
      <c r="AR135" s="197"/>
      <c r="AS135" s="197"/>
      <c r="AT135" s="197"/>
      <c r="AU135" s="31"/>
      <c r="AV135" s="31"/>
      <c r="AW135" s="31"/>
      <c r="AX135" s="31"/>
      <c r="AY135" s="74"/>
    </row>
    <row r="136" spans="3:51">
      <c r="C136" s="177" t="s">
        <v>11</v>
      </c>
      <c r="D136" s="4">
        <v>0.36</v>
      </c>
      <c r="E136" s="191" t="s">
        <v>197</v>
      </c>
      <c r="I136" s="53">
        <v>131</v>
      </c>
      <c r="J136" s="31">
        <f t="shared" si="76"/>
        <v>0</v>
      </c>
      <c r="K136" s="31">
        <f t="shared" si="77"/>
        <v>0</v>
      </c>
      <c r="L136" s="31">
        <f t="shared" si="78"/>
        <v>0</v>
      </c>
      <c r="M136" s="31">
        <f t="shared" si="79"/>
        <v>0</v>
      </c>
      <c r="N136" s="31">
        <f t="shared" si="65"/>
        <v>0</v>
      </c>
      <c r="O136" s="32">
        <f t="shared" si="66"/>
        <v>0</v>
      </c>
      <c r="P136" s="53">
        <v>131</v>
      </c>
      <c r="Q136" s="31">
        <f t="shared" si="74"/>
        <v>0</v>
      </c>
      <c r="R136" s="31">
        <f t="shared" si="80"/>
        <v>0</v>
      </c>
      <c r="S136" s="31">
        <f t="shared" si="81"/>
        <v>0</v>
      </c>
      <c r="T136" s="31">
        <f t="shared" si="67"/>
        <v>0</v>
      </c>
      <c r="U136" s="31">
        <f t="shared" si="75"/>
        <v>0</v>
      </c>
      <c r="V136" s="31">
        <f t="shared" si="68"/>
        <v>0</v>
      </c>
      <c r="W136" s="31">
        <v>0</v>
      </c>
      <c r="X136" s="31">
        <f t="shared" si="69"/>
        <v>0</v>
      </c>
      <c r="Y136" s="36">
        <f t="shared" si="70"/>
        <v>0</v>
      </c>
      <c r="AA136" s="69">
        <v>131</v>
      </c>
      <c r="AB136" s="31">
        <f t="shared" si="71"/>
        <v>0</v>
      </c>
      <c r="AC136" s="212">
        <f t="shared" si="63"/>
        <v>0</v>
      </c>
      <c r="AD136" s="99">
        <f t="shared" si="72"/>
        <v>0</v>
      </c>
      <c r="AE136" s="99">
        <f t="shared" si="73"/>
        <v>0</v>
      </c>
      <c r="AF136" s="197">
        <f t="shared" si="59"/>
        <v>0</v>
      </c>
      <c r="AG136" s="197">
        <f t="shared" si="60"/>
        <v>0</v>
      </c>
      <c r="AH136" s="197">
        <f t="shared" si="61"/>
        <v>0</v>
      </c>
      <c r="AI136" s="202">
        <f t="shared" si="62"/>
        <v>0</v>
      </c>
      <c r="AK136" s="69">
        <v>131</v>
      </c>
      <c r="AL136" s="31"/>
      <c r="AM136" s="31"/>
      <c r="AN136" s="31"/>
      <c r="AO136" s="31"/>
      <c r="AP136" s="31"/>
      <c r="AQ136" s="197"/>
      <c r="AR136" s="197"/>
      <c r="AS136" s="197"/>
      <c r="AT136" s="197"/>
      <c r="AU136" s="31"/>
      <c r="AV136" s="31"/>
      <c r="AW136" s="31"/>
      <c r="AX136" s="31"/>
      <c r="AY136" s="74"/>
    </row>
    <row r="137" spans="3:51">
      <c r="C137" s="177" t="s">
        <v>12</v>
      </c>
      <c r="D137" s="4">
        <v>0.61</v>
      </c>
      <c r="E137" s="191" t="s">
        <v>196</v>
      </c>
      <c r="I137" s="53">
        <v>132</v>
      </c>
      <c r="J137" s="31">
        <f t="shared" si="76"/>
        <v>0</v>
      </c>
      <c r="K137" s="31">
        <f t="shared" si="77"/>
        <v>0</v>
      </c>
      <c r="L137" s="31">
        <f t="shared" si="78"/>
        <v>0</v>
      </c>
      <c r="M137" s="31">
        <f t="shared" si="79"/>
        <v>0</v>
      </c>
      <c r="N137" s="31">
        <f t="shared" si="65"/>
        <v>0</v>
      </c>
      <c r="O137" s="32">
        <f t="shared" si="66"/>
        <v>0</v>
      </c>
      <c r="P137" s="53">
        <v>132</v>
      </c>
      <c r="Q137" s="31">
        <f t="shared" si="74"/>
        <v>0</v>
      </c>
      <c r="R137" s="31">
        <f t="shared" si="80"/>
        <v>0</v>
      </c>
      <c r="S137" s="31">
        <f t="shared" si="81"/>
        <v>0</v>
      </c>
      <c r="T137" s="31">
        <f t="shared" si="67"/>
        <v>0</v>
      </c>
      <c r="U137" s="31">
        <f t="shared" si="75"/>
        <v>0</v>
      </c>
      <c r="V137" s="31">
        <f t="shared" si="68"/>
        <v>0</v>
      </c>
      <c r="W137" s="31">
        <v>0</v>
      </c>
      <c r="X137" s="31">
        <f t="shared" si="69"/>
        <v>0</v>
      </c>
      <c r="Y137" s="36">
        <f t="shared" si="70"/>
        <v>0</v>
      </c>
      <c r="AA137" s="69">
        <v>132</v>
      </c>
      <c r="AB137" s="31">
        <f t="shared" si="71"/>
        <v>0</v>
      </c>
      <c r="AC137" s="212">
        <f t="shared" si="63"/>
        <v>0</v>
      </c>
      <c r="AD137" s="99">
        <f t="shared" si="72"/>
        <v>0</v>
      </c>
      <c r="AE137" s="99">
        <f t="shared" si="73"/>
        <v>0</v>
      </c>
      <c r="AF137" s="197">
        <f t="shared" si="59"/>
        <v>0</v>
      </c>
      <c r="AG137" s="197">
        <f t="shared" si="60"/>
        <v>0</v>
      </c>
      <c r="AH137" s="197">
        <f t="shared" si="61"/>
        <v>0</v>
      </c>
      <c r="AI137" s="202">
        <f t="shared" si="62"/>
        <v>0</v>
      </c>
      <c r="AK137" s="69">
        <v>132</v>
      </c>
      <c r="AL137" s="31"/>
      <c r="AM137" s="31"/>
      <c r="AN137" s="31"/>
      <c r="AO137" s="31"/>
      <c r="AP137" s="31"/>
      <c r="AQ137" s="197"/>
      <c r="AR137" s="197"/>
      <c r="AS137" s="197"/>
      <c r="AT137" s="197"/>
      <c r="AU137" s="31"/>
      <c r="AV137" s="31"/>
      <c r="AW137" s="31"/>
      <c r="AX137" s="31"/>
      <c r="AY137" s="74"/>
    </row>
    <row r="138" spans="3:51">
      <c r="C138" s="177" t="s">
        <v>13</v>
      </c>
      <c r="D138" s="4">
        <v>0.66</v>
      </c>
      <c r="E138" s="191" t="s">
        <v>196</v>
      </c>
      <c r="I138" s="53">
        <v>133</v>
      </c>
      <c r="J138" s="31">
        <f t="shared" si="76"/>
        <v>0</v>
      </c>
      <c r="K138" s="31">
        <f t="shared" si="77"/>
        <v>0</v>
      </c>
      <c r="L138" s="31">
        <f t="shared" si="78"/>
        <v>0</v>
      </c>
      <c r="M138" s="31">
        <f t="shared" si="79"/>
        <v>0</v>
      </c>
      <c r="N138" s="31">
        <f t="shared" si="65"/>
        <v>0</v>
      </c>
      <c r="O138" s="32">
        <f t="shared" si="66"/>
        <v>0</v>
      </c>
      <c r="P138" s="53">
        <v>133</v>
      </c>
      <c r="Q138" s="31">
        <f t="shared" si="74"/>
        <v>0</v>
      </c>
      <c r="R138" s="31">
        <f t="shared" si="80"/>
        <v>0</v>
      </c>
      <c r="S138" s="31">
        <f t="shared" si="81"/>
        <v>0</v>
      </c>
      <c r="T138" s="31">
        <f t="shared" si="67"/>
        <v>0</v>
      </c>
      <c r="U138" s="31">
        <f t="shared" si="75"/>
        <v>0</v>
      </c>
      <c r="V138" s="31">
        <f t="shared" si="68"/>
        <v>0</v>
      </c>
      <c r="W138" s="31">
        <v>0</v>
      </c>
      <c r="X138" s="31">
        <f t="shared" si="69"/>
        <v>0</v>
      </c>
      <c r="Y138" s="36">
        <f t="shared" si="70"/>
        <v>0</v>
      </c>
      <c r="AA138" s="69">
        <v>133</v>
      </c>
      <c r="AB138" s="31">
        <f t="shared" si="71"/>
        <v>0</v>
      </c>
      <c r="AC138" s="212">
        <f t="shared" si="63"/>
        <v>0</v>
      </c>
      <c r="AD138" s="99">
        <f t="shared" si="72"/>
        <v>0</v>
      </c>
      <c r="AE138" s="99">
        <f t="shared" si="73"/>
        <v>0</v>
      </c>
      <c r="AF138" s="197">
        <f t="shared" si="59"/>
        <v>0</v>
      </c>
      <c r="AG138" s="197">
        <f t="shared" si="60"/>
        <v>0</v>
      </c>
      <c r="AH138" s="197">
        <f t="shared" si="61"/>
        <v>0</v>
      </c>
      <c r="AI138" s="202">
        <f t="shared" si="62"/>
        <v>0</v>
      </c>
      <c r="AK138" s="69">
        <v>133</v>
      </c>
      <c r="AL138" s="31"/>
      <c r="AM138" s="31"/>
      <c r="AN138" s="31"/>
      <c r="AO138" s="31"/>
      <c r="AP138" s="31"/>
      <c r="AQ138" s="197"/>
      <c r="AR138" s="197"/>
      <c r="AS138" s="197"/>
      <c r="AT138" s="197"/>
      <c r="AU138" s="31"/>
      <c r="AV138" s="31"/>
      <c r="AW138" s="31"/>
      <c r="AX138" s="31"/>
      <c r="AY138" s="74"/>
    </row>
    <row r="139" spans="3:51">
      <c r="C139" s="178" t="s">
        <v>14</v>
      </c>
      <c r="D139" s="136">
        <v>0.47</v>
      </c>
      <c r="E139" s="191" t="s">
        <v>196</v>
      </c>
      <c r="I139" s="53">
        <v>134</v>
      </c>
      <c r="J139" s="31">
        <f t="shared" si="76"/>
        <v>0</v>
      </c>
      <c r="K139" s="31">
        <f t="shared" si="77"/>
        <v>0</v>
      </c>
      <c r="L139" s="31">
        <f t="shared" si="78"/>
        <v>0</v>
      </c>
      <c r="M139" s="31">
        <f t="shared" si="79"/>
        <v>0</v>
      </c>
      <c r="N139" s="31">
        <f t="shared" si="65"/>
        <v>0</v>
      </c>
      <c r="O139" s="32">
        <f t="shared" si="66"/>
        <v>0</v>
      </c>
      <c r="P139" s="53">
        <v>134</v>
      </c>
      <c r="Q139" s="31">
        <f t="shared" si="74"/>
        <v>0</v>
      </c>
      <c r="R139" s="31">
        <f t="shared" si="80"/>
        <v>0</v>
      </c>
      <c r="S139" s="31">
        <f t="shared" si="81"/>
        <v>0</v>
      </c>
      <c r="T139" s="31">
        <f t="shared" si="67"/>
        <v>0</v>
      </c>
      <c r="U139" s="31">
        <f t="shared" si="75"/>
        <v>0</v>
      </c>
      <c r="V139" s="31">
        <f t="shared" si="68"/>
        <v>0</v>
      </c>
      <c r="W139" s="31">
        <v>0</v>
      </c>
      <c r="X139" s="31">
        <f t="shared" si="69"/>
        <v>0</v>
      </c>
      <c r="Y139" s="36">
        <f t="shared" si="70"/>
        <v>0</v>
      </c>
      <c r="AA139" s="69">
        <v>134</v>
      </c>
      <c r="AB139" s="31">
        <f t="shared" si="71"/>
        <v>0</v>
      </c>
      <c r="AC139" s="212">
        <f t="shared" si="63"/>
        <v>0</v>
      </c>
      <c r="AD139" s="99">
        <f t="shared" si="72"/>
        <v>0</v>
      </c>
      <c r="AE139" s="99">
        <f t="shared" si="73"/>
        <v>0</v>
      </c>
      <c r="AF139" s="197">
        <f t="shared" si="59"/>
        <v>0</v>
      </c>
      <c r="AG139" s="197">
        <f t="shared" si="60"/>
        <v>0</v>
      </c>
      <c r="AH139" s="197">
        <f t="shared" si="61"/>
        <v>0</v>
      </c>
      <c r="AI139" s="202">
        <f t="shared" si="62"/>
        <v>0</v>
      </c>
      <c r="AK139" s="69">
        <v>134</v>
      </c>
      <c r="AL139" s="31"/>
      <c r="AM139" s="31"/>
      <c r="AN139" s="31"/>
      <c r="AO139" s="31"/>
      <c r="AP139" s="31"/>
      <c r="AQ139" s="197"/>
      <c r="AR139" s="197"/>
      <c r="AS139" s="197"/>
      <c r="AT139" s="197"/>
      <c r="AU139" s="31"/>
      <c r="AV139" s="31"/>
      <c r="AW139" s="31"/>
      <c r="AX139" s="31"/>
      <c r="AY139" s="74"/>
    </row>
    <row r="140" spans="3:51">
      <c r="C140" s="177" t="s">
        <v>15</v>
      </c>
      <c r="D140" s="4">
        <v>0.67</v>
      </c>
      <c r="E140" s="191" t="s">
        <v>196</v>
      </c>
      <c r="I140" s="53">
        <v>135</v>
      </c>
      <c r="J140" s="31">
        <f t="shared" si="76"/>
        <v>0</v>
      </c>
      <c r="K140" s="31">
        <f t="shared" si="77"/>
        <v>0</v>
      </c>
      <c r="L140" s="31">
        <f t="shared" si="78"/>
        <v>0</v>
      </c>
      <c r="M140" s="31">
        <f t="shared" si="79"/>
        <v>0</v>
      </c>
      <c r="N140" s="31">
        <f t="shared" si="65"/>
        <v>0</v>
      </c>
      <c r="O140" s="32">
        <f t="shared" si="66"/>
        <v>0</v>
      </c>
      <c r="P140" s="53">
        <v>135</v>
      </c>
      <c r="Q140" s="31">
        <f t="shared" si="74"/>
        <v>0</v>
      </c>
      <c r="R140" s="31">
        <f t="shared" si="80"/>
        <v>0</v>
      </c>
      <c r="S140" s="31">
        <f t="shared" si="81"/>
        <v>0</v>
      </c>
      <c r="T140" s="31">
        <f t="shared" si="67"/>
        <v>0</v>
      </c>
      <c r="U140" s="31">
        <f t="shared" si="75"/>
        <v>0</v>
      </c>
      <c r="V140" s="31">
        <f t="shared" si="68"/>
        <v>0</v>
      </c>
      <c r="W140" s="31">
        <v>0</v>
      </c>
      <c r="X140" s="31">
        <f t="shared" si="69"/>
        <v>0</v>
      </c>
      <c r="Y140" s="36">
        <f t="shared" si="70"/>
        <v>0</v>
      </c>
      <c r="AA140" s="69">
        <v>135</v>
      </c>
      <c r="AB140" s="31">
        <f t="shared" si="71"/>
        <v>0</v>
      </c>
      <c r="AC140" s="212">
        <f t="shared" si="63"/>
        <v>0</v>
      </c>
      <c r="AD140" s="99">
        <f t="shared" si="72"/>
        <v>0</v>
      </c>
      <c r="AE140" s="99">
        <f t="shared" si="73"/>
        <v>0</v>
      </c>
      <c r="AF140" s="197">
        <f t="shared" si="59"/>
        <v>0</v>
      </c>
      <c r="AG140" s="197">
        <f t="shared" si="60"/>
        <v>0</v>
      </c>
      <c r="AH140" s="197">
        <f t="shared" si="61"/>
        <v>0</v>
      </c>
      <c r="AI140" s="202">
        <f t="shared" si="62"/>
        <v>0</v>
      </c>
      <c r="AK140" s="69">
        <v>135</v>
      </c>
      <c r="AL140" s="31"/>
      <c r="AM140" s="31"/>
      <c r="AN140" s="31"/>
      <c r="AO140" s="31"/>
      <c r="AP140" s="31"/>
      <c r="AQ140" s="197"/>
      <c r="AR140" s="197"/>
      <c r="AS140" s="197"/>
      <c r="AT140" s="197"/>
      <c r="AU140" s="31"/>
      <c r="AV140" s="31"/>
      <c r="AW140" s="31"/>
      <c r="AX140" s="31"/>
      <c r="AY140" s="74"/>
    </row>
    <row r="141" spans="3:51">
      <c r="C141" s="177" t="s">
        <v>16</v>
      </c>
      <c r="D141" s="4">
        <v>0.7</v>
      </c>
      <c r="E141" s="191" t="s">
        <v>196</v>
      </c>
      <c r="I141" s="53">
        <v>136</v>
      </c>
      <c r="J141" s="31">
        <f t="shared" si="76"/>
        <v>0</v>
      </c>
      <c r="K141" s="31">
        <f t="shared" si="77"/>
        <v>0</v>
      </c>
      <c r="L141" s="31">
        <f t="shared" si="78"/>
        <v>0</v>
      </c>
      <c r="M141" s="31">
        <f t="shared" si="79"/>
        <v>0</v>
      </c>
      <c r="N141" s="31">
        <f t="shared" si="65"/>
        <v>0</v>
      </c>
      <c r="O141" s="32">
        <f t="shared" si="66"/>
        <v>0</v>
      </c>
      <c r="P141" s="53">
        <v>136</v>
      </c>
      <c r="Q141" s="31">
        <f t="shared" si="74"/>
        <v>0</v>
      </c>
      <c r="R141" s="31">
        <f t="shared" si="80"/>
        <v>0</v>
      </c>
      <c r="S141" s="31">
        <f t="shared" si="81"/>
        <v>0</v>
      </c>
      <c r="T141" s="31">
        <f t="shared" si="67"/>
        <v>0</v>
      </c>
      <c r="U141" s="31">
        <f t="shared" si="75"/>
        <v>0</v>
      </c>
      <c r="V141" s="31">
        <f t="shared" si="68"/>
        <v>0</v>
      </c>
      <c r="W141" s="31">
        <v>0</v>
      </c>
      <c r="X141" s="31">
        <f t="shared" si="69"/>
        <v>0</v>
      </c>
      <c r="Y141" s="36">
        <f t="shared" si="70"/>
        <v>0</v>
      </c>
      <c r="AA141" s="69">
        <v>136</v>
      </c>
      <c r="AB141" s="31">
        <f t="shared" si="71"/>
        <v>0</v>
      </c>
      <c r="AC141" s="212">
        <f t="shared" si="63"/>
        <v>0</v>
      </c>
      <c r="AD141" s="99">
        <f t="shared" si="72"/>
        <v>0</v>
      </c>
      <c r="AE141" s="99">
        <f t="shared" si="73"/>
        <v>0</v>
      </c>
      <c r="AF141" s="197">
        <f t="shared" si="59"/>
        <v>0</v>
      </c>
      <c r="AG141" s="197">
        <f t="shared" si="60"/>
        <v>0</v>
      </c>
      <c r="AH141" s="197">
        <f t="shared" si="61"/>
        <v>0</v>
      </c>
      <c r="AI141" s="202">
        <f t="shared" si="62"/>
        <v>0</v>
      </c>
      <c r="AK141" s="69">
        <v>136</v>
      </c>
      <c r="AL141" s="31"/>
      <c r="AM141" s="31"/>
      <c r="AN141" s="31"/>
      <c r="AO141" s="31"/>
      <c r="AP141" s="31"/>
      <c r="AQ141" s="197"/>
      <c r="AR141" s="197"/>
      <c r="AS141" s="197"/>
      <c r="AT141" s="197"/>
      <c r="AU141" s="31"/>
      <c r="AV141" s="31"/>
      <c r="AW141" s="31"/>
      <c r="AX141" s="31"/>
      <c r="AY141" s="74"/>
    </row>
    <row r="142" spans="3:51">
      <c r="C142" s="177" t="s">
        <v>17</v>
      </c>
      <c r="D142" s="4">
        <v>0.54</v>
      </c>
      <c r="E142" s="191" t="s">
        <v>196</v>
      </c>
      <c r="I142" s="53">
        <v>137</v>
      </c>
      <c r="J142" s="31">
        <f t="shared" si="76"/>
        <v>0</v>
      </c>
      <c r="K142" s="31">
        <f t="shared" si="77"/>
        <v>0</v>
      </c>
      <c r="L142" s="31">
        <f t="shared" si="78"/>
        <v>0</v>
      </c>
      <c r="M142" s="31">
        <f t="shared" si="79"/>
        <v>0</v>
      </c>
      <c r="N142" s="31">
        <f t="shared" si="65"/>
        <v>0</v>
      </c>
      <c r="O142" s="32">
        <f t="shared" si="66"/>
        <v>0</v>
      </c>
      <c r="P142" s="53">
        <v>137</v>
      </c>
      <c r="Q142" s="31">
        <f t="shared" si="74"/>
        <v>0</v>
      </c>
      <c r="R142" s="31">
        <f t="shared" si="80"/>
        <v>0</v>
      </c>
      <c r="S142" s="31">
        <f t="shared" si="81"/>
        <v>0</v>
      </c>
      <c r="T142" s="31">
        <f t="shared" si="67"/>
        <v>0</v>
      </c>
      <c r="U142" s="31">
        <f t="shared" si="75"/>
        <v>0</v>
      </c>
      <c r="V142" s="31">
        <f t="shared" si="68"/>
        <v>0</v>
      </c>
      <c r="W142" s="31">
        <v>0</v>
      </c>
      <c r="X142" s="31">
        <f t="shared" si="69"/>
        <v>0</v>
      </c>
      <c r="Y142" s="36">
        <f t="shared" si="70"/>
        <v>0</v>
      </c>
      <c r="AA142" s="69">
        <v>137</v>
      </c>
      <c r="AB142" s="31">
        <f t="shared" si="71"/>
        <v>0</v>
      </c>
      <c r="AC142" s="212">
        <f t="shared" si="63"/>
        <v>0</v>
      </c>
      <c r="AD142" s="99">
        <f t="shared" si="72"/>
        <v>0</v>
      </c>
      <c r="AE142" s="99">
        <f t="shared" si="73"/>
        <v>0</v>
      </c>
      <c r="AF142" s="197">
        <f t="shared" si="59"/>
        <v>0</v>
      </c>
      <c r="AG142" s="197">
        <f t="shared" si="60"/>
        <v>0</v>
      </c>
      <c r="AH142" s="197">
        <f t="shared" si="61"/>
        <v>0</v>
      </c>
      <c r="AI142" s="202">
        <f t="shared" si="62"/>
        <v>0</v>
      </c>
      <c r="AK142" s="69">
        <v>137</v>
      </c>
      <c r="AL142" s="31"/>
      <c r="AM142" s="31"/>
      <c r="AN142" s="31"/>
      <c r="AO142" s="31"/>
      <c r="AP142" s="31"/>
      <c r="AQ142" s="197"/>
      <c r="AR142" s="197"/>
      <c r="AS142" s="197"/>
      <c r="AT142" s="197"/>
      <c r="AU142" s="31"/>
      <c r="AV142" s="31"/>
      <c r="AW142" s="31"/>
      <c r="AX142" s="31"/>
      <c r="AY142" s="74"/>
    </row>
    <row r="143" spans="3:51">
      <c r="C143" s="177" t="s">
        <v>18</v>
      </c>
      <c r="D143" s="4">
        <v>0.65</v>
      </c>
      <c r="E143" s="191" t="s">
        <v>196</v>
      </c>
      <c r="I143" s="53">
        <v>138</v>
      </c>
      <c r="J143" s="31">
        <f t="shared" si="76"/>
        <v>0</v>
      </c>
      <c r="K143" s="31">
        <f t="shared" si="77"/>
        <v>0</v>
      </c>
      <c r="L143" s="31">
        <f t="shared" si="78"/>
        <v>0</v>
      </c>
      <c r="M143" s="31">
        <f t="shared" si="79"/>
        <v>0</v>
      </c>
      <c r="N143" s="31">
        <f t="shared" si="65"/>
        <v>0</v>
      </c>
      <c r="O143" s="32">
        <f t="shared" si="66"/>
        <v>0</v>
      </c>
      <c r="P143" s="53">
        <v>138</v>
      </c>
      <c r="Q143" s="31">
        <f t="shared" si="74"/>
        <v>0</v>
      </c>
      <c r="R143" s="31">
        <f t="shared" si="80"/>
        <v>0</v>
      </c>
      <c r="S143" s="31">
        <f t="shared" si="81"/>
        <v>0</v>
      </c>
      <c r="T143" s="31">
        <f t="shared" si="67"/>
        <v>0</v>
      </c>
      <c r="U143" s="31">
        <f t="shared" si="75"/>
        <v>0</v>
      </c>
      <c r="V143" s="31">
        <f t="shared" si="68"/>
        <v>0</v>
      </c>
      <c r="W143" s="31">
        <v>0</v>
      </c>
      <c r="X143" s="31">
        <f t="shared" si="69"/>
        <v>0</v>
      </c>
      <c r="Y143" s="36">
        <f t="shared" si="70"/>
        <v>0</v>
      </c>
      <c r="AA143" s="69">
        <v>138</v>
      </c>
      <c r="AB143" s="31">
        <f t="shared" si="71"/>
        <v>0</v>
      </c>
      <c r="AC143" s="212">
        <f t="shared" si="63"/>
        <v>0</v>
      </c>
      <c r="AD143" s="99">
        <f t="shared" si="72"/>
        <v>0</v>
      </c>
      <c r="AE143" s="99">
        <f t="shared" si="73"/>
        <v>0</v>
      </c>
      <c r="AF143" s="197">
        <f t="shared" si="59"/>
        <v>0</v>
      </c>
      <c r="AG143" s="197">
        <f t="shared" si="60"/>
        <v>0</v>
      </c>
      <c r="AH143" s="197">
        <f t="shared" si="61"/>
        <v>0</v>
      </c>
      <c r="AI143" s="202">
        <f t="shared" si="62"/>
        <v>0</v>
      </c>
      <c r="AK143" s="69">
        <v>138</v>
      </c>
      <c r="AL143" s="31"/>
      <c r="AM143" s="31"/>
      <c r="AN143" s="31"/>
      <c r="AO143" s="31"/>
      <c r="AP143" s="31"/>
      <c r="AQ143" s="197"/>
      <c r="AR143" s="197"/>
      <c r="AS143" s="197"/>
      <c r="AT143" s="197"/>
      <c r="AU143" s="31"/>
      <c r="AV143" s="31"/>
      <c r="AW143" s="31"/>
      <c r="AX143" s="31"/>
      <c r="AY143" s="74"/>
    </row>
    <row r="144" spans="3:51">
      <c r="C144" s="177" t="s">
        <v>19</v>
      </c>
      <c r="D144" s="4">
        <v>0.56000000000000005</v>
      </c>
      <c r="E144" s="191" t="s">
        <v>196</v>
      </c>
      <c r="I144" s="53">
        <v>139</v>
      </c>
      <c r="J144" s="31">
        <f t="shared" si="76"/>
        <v>0</v>
      </c>
      <c r="K144" s="31">
        <f t="shared" si="77"/>
        <v>0</v>
      </c>
      <c r="L144" s="31">
        <f t="shared" si="78"/>
        <v>0</v>
      </c>
      <c r="M144" s="31">
        <f t="shared" si="79"/>
        <v>0</v>
      </c>
      <c r="N144" s="31">
        <f t="shared" si="65"/>
        <v>0</v>
      </c>
      <c r="O144" s="32">
        <f t="shared" si="66"/>
        <v>0</v>
      </c>
      <c r="P144" s="53">
        <v>139</v>
      </c>
      <c r="Q144" s="31">
        <f t="shared" si="74"/>
        <v>0</v>
      </c>
      <c r="R144" s="31">
        <f t="shared" si="80"/>
        <v>0</v>
      </c>
      <c r="S144" s="31">
        <f t="shared" si="81"/>
        <v>0</v>
      </c>
      <c r="T144" s="31">
        <f t="shared" si="67"/>
        <v>0</v>
      </c>
      <c r="U144" s="31">
        <f t="shared" si="75"/>
        <v>0</v>
      </c>
      <c r="V144" s="31">
        <f t="shared" si="68"/>
        <v>0</v>
      </c>
      <c r="W144" s="31">
        <v>0</v>
      </c>
      <c r="X144" s="31">
        <f t="shared" si="69"/>
        <v>0</v>
      </c>
      <c r="Y144" s="36">
        <f t="shared" si="70"/>
        <v>0</v>
      </c>
      <c r="AA144" s="69">
        <v>139</v>
      </c>
      <c r="AB144" s="31">
        <f t="shared" si="71"/>
        <v>0</v>
      </c>
      <c r="AC144" s="212">
        <f t="shared" si="63"/>
        <v>0</v>
      </c>
      <c r="AD144" s="99">
        <f t="shared" si="72"/>
        <v>0</v>
      </c>
      <c r="AE144" s="99">
        <f t="shared" si="73"/>
        <v>0</v>
      </c>
      <c r="AF144" s="197">
        <f t="shared" si="59"/>
        <v>0</v>
      </c>
      <c r="AG144" s="197">
        <f t="shared" si="60"/>
        <v>0</v>
      </c>
      <c r="AH144" s="197">
        <f t="shared" si="61"/>
        <v>0</v>
      </c>
      <c r="AI144" s="202">
        <f t="shared" si="62"/>
        <v>0</v>
      </c>
      <c r="AK144" s="69">
        <v>139</v>
      </c>
      <c r="AL144" s="31"/>
      <c r="AM144" s="31"/>
      <c r="AN144" s="31"/>
      <c r="AO144" s="31"/>
      <c r="AP144" s="31"/>
      <c r="AQ144" s="197"/>
      <c r="AR144" s="197"/>
      <c r="AS144" s="197"/>
      <c r="AT144" s="197"/>
      <c r="AU144" s="31"/>
      <c r="AV144" s="31"/>
      <c r="AW144" s="31"/>
      <c r="AX144" s="31"/>
      <c r="AY144" s="74"/>
    </row>
    <row r="145" spans="3:51">
      <c r="C145" s="177" t="s">
        <v>20</v>
      </c>
      <c r="D145" s="4">
        <v>0.57999999999999996</v>
      </c>
      <c r="E145" s="191" t="s">
        <v>196</v>
      </c>
      <c r="I145" s="53">
        <v>140</v>
      </c>
      <c r="J145" s="31">
        <f t="shared" si="76"/>
        <v>0</v>
      </c>
      <c r="K145" s="31">
        <f t="shared" si="77"/>
        <v>0</v>
      </c>
      <c r="L145" s="31">
        <f t="shared" si="78"/>
        <v>0</v>
      </c>
      <c r="M145" s="31">
        <f t="shared" si="79"/>
        <v>0</v>
      </c>
      <c r="N145" s="31">
        <f t="shared" si="65"/>
        <v>0</v>
      </c>
      <c r="O145" s="32">
        <f t="shared" si="66"/>
        <v>0</v>
      </c>
      <c r="P145" s="53">
        <v>140</v>
      </c>
      <c r="Q145" s="31">
        <f t="shared" si="74"/>
        <v>0</v>
      </c>
      <c r="R145" s="31">
        <f t="shared" si="80"/>
        <v>0</v>
      </c>
      <c r="S145" s="31">
        <f t="shared" si="81"/>
        <v>0</v>
      </c>
      <c r="T145" s="31">
        <f t="shared" si="67"/>
        <v>0</v>
      </c>
      <c r="U145" s="31">
        <f t="shared" si="75"/>
        <v>0</v>
      </c>
      <c r="V145" s="31">
        <f t="shared" si="68"/>
        <v>0</v>
      </c>
      <c r="W145" s="31">
        <v>0</v>
      </c>
      <c r="X145" s="31">
        <f t="shared" si="69"/>
        <v>0</v>
      </c>
      <c r="Y145" s="36">
        <f t="shared" si="70"/>
        <v>0</v>
      </c>
      <c r="AA145" s="69">
        <v>140</v>
      </c>
      <c r="AB145" s="31">
        <f t="shared" si="71"/>
        <v>0</v>
      </c>
      <c r="AC145" s="212">
        <f t="shared" si="63"/>
        <v>0</v>
      </c>
      <c r="AD145" s="99">
        <f t="shared" si="72"/>
        <v>0</v>
      </c>
      <c r="AE145" s="99">
        <f t="shared" si="73"/>
        <v>0</v>
      </c>
      <c r="AF145" s="197">
        <f t="shared" si="59"/>
        <v>0</v>
      </c>
      <c r="AG145" s="197">
        <f t="shared" si="60"/>
        <v>0</v>
      </c>
      <c r="AH145" s="197">
        <f t="shared" si="61"/>
        <v>0</v>
      </c>
      <c r="AI145" s="202">
        <f t="shared" si="62"/>
        <v>0</v>
      </c>
      <c r="AK145" s="69">
        <v>140</v>
      </c>
      <c r="AL145" s="31"/>
      <c r="AM145" s="31"/>
      <c r="AN145" s="31"/>
      <c r="AO145" s="31"/>
      <c r="AP145" s="31"/>
      <c r="AQ145" s="197"/>
      <c r="AR145" s="197"/>
      <c r="AS145" s="197"/>
      <c r="AT145" s="197"/>
      <c r="AU145" s="31"/>
      <c r="AV145" s="31"/>
      <c r="AW145" s="31"/>
      <c r="AX145" s="31"/>
      <c r="AY145" s="74"/>
    </row>
    <row r="146" spans="3:51">
      <c r="C146" s="177" t="s">
        <v>21</v>
      </c>
      <c r="D146" s="4">
        <v>0.64</v>
      </c>
      <c r="E146" s="191" t="s">
        <v>196</v>
      </c>
      <c r="I146" s="53">
        <v>141</v>
      </c>
      <c r="J146" s="31">
        <f t="shared" si="76"/>
        <v>0</v>
      </c>
      <c r="K146" s="31">
        <f t="shared" si="77"/>
        <v>0</v>
      </c>
      <c r="L146" s="31">
        <f t="shared" si="78"/>
        <v>0</v>
      </c>
      <c r="M146" s="31">
        <f t="shared" si="79"/>
        <v>0</v>
      </c>
      <c r="N146" s="31">
        <f t="shared" si="65"/>
        <v>0</v>
      </c>
      <c r="O146" s="32">
        <f t="shared" si="66"/>
        <v>0</v>
      </c>
      <c r="P146" s="53">
        <v>141</v>
      </c>
      <c r="Q146" s="31">
        <f t="shared" si="74"/>
        <v>0</v>
      </c>
      <c r="R146" s="31">
        <f t="shared" si="80"/>
        <v>0</v>
      </c>
      <c r="S146" s="31">
        <f t="shared" si="81"/>
        <v>0</v>
      </c>
      <c r="T146" s="31">
        <f t="shared" si="67"/>
        <v>0</v>
      </c>
      <c r="U146" s="31">
        <f t="shared" si="75"/>
        <v>0</v>
      </c>
      <c r="V146" s="31">
        <f t="shared" si="68"/>
        <v>0</v>
      </c>
      <c r="W146" s="31">
        <v>0</v>
      </c>
      <c r="X146" s="31">
        <f t="shared" si="69"/>
        <v>0</v>
      </c>
      <c r="Y146" s="36">
        <f t="shared" si="70"/>
        <v>0</v>
      </c>
      <c r="AA146" s="69">
        <v>141</v>
      </c>
      <c r="AB146" s="31">
        <f t="shared" si="71"/>
        <v>0</v>
      </c>
      <c r="AC146" s="212">
        <f t="shared" si="63"/>
        <v>0</v>
      </c>
      <c r="AD146" s="99">
        <f t="shared" si="72"/>
        <v>0</v>
      </c>
      <c r="AE146" s="99">
        <f t="shared" si="73"/>
        <v>0</v>
      </c>
      <c r="AF146" s="197">
        <f t="shared" si="59"/>
        <v>0</v>
      </c>
      <c r="AG146" s="197">
        <f t="shared" si="60"/>
        <v>0</v>
      </c>
      <c r="AH146" s="197">
        <f t="shared" si="61"/>
        <v>0</v>
      </c>
      <c r="AI146" s="202">
        <f t="shared" si="62"/>
        <v>0</v>
      </c>
      <c r="AK146" s="69">
        <v>141</v>
      </c>
      <c r="AL146" s="31"/>
      <c r="AM146" s="31"/>
      <c r="AN146" s="31"/>
      <c r="AO146" s="31"/>
      <c r="AP146" s="31"/>
      <c r="AQ146" s="197"/>
      <c r="AR146" s="197"/>
      <c r="AS146" s="197"/>
      <c r="AT146" s="197"/>
      <c r="AU146" s="31"/>
      <c r="AV146" s="31"/>
      <c r="AW146" s="31"/>
      <c r="AX146" s="31"/>
      <c r="AY146" s="74"/>
    </row>
    <row r="147" spans="3:51">
      <c r="C147" s="177" t="s">
        <v>22</v>
      </c>
      <c r="D147" s="4">
        <v>0.73</v>
      </c>
      <c r="E147" s="191" t="s">
        <v>196</v>
      </c>
      <c r="I147" s="53">
        <v>142</v>
      </c>
      <c r="J147" s="31">
        <f t="shared" si="76"/>
        <v>0</v>
      </c>
      <c r="K147" s="31">
        <f t="shared" si="77"/>
        <v>0</v>
      </c>
      <c r="L147" s="31">
        <f t="shared" si="78"/>
        <v>0</v>
      </c>
      <c r="M147" s="31">
        <f t="shared" si="79"/>
        <v>0</v>
      </c>
      <c r="N147" s="31">
        <f t="shared" si="65"/>
        <v>0</v>
      </c>
      <c r="O147" s="32">
        <f t="shared" si="66"/>
        <v>0</v>
      </c>
      <c r="P147" s="53">
        <v>142</v>
      </c>
      <c r="Q147" s="31">
        <f t="shared" si="74"/>
        <v>0</v>
      </c>
      <c r="R147" s="31">
        <f t="shared" si="80"/>
        <v>0</v>
      </c>
      <c r="S147" s="31">
        <f t="shared" si="81"/>
        <v>0</v>
      </c>
      <c r="T147" s="31">
        <f t="shared" si="67"/>
        <v>0</v>
      </c>
      <c r="U147" s="31">
        <f t="shared" si="75"/>
        <v>0</v>
      </c>
      <c r="V147" s="31">
        <f t="shared" si="68"/>
        <v>0</v>
      </c>
      <c r="W147" s="31">
        <v>0</v>
      </c>
      <c r="X147" s="31">
        <f t="shared" si="69"/>
        <v>0</v>
      </c>
      <c r="Y147" s="36">
        <f t="shared" si="70"/>
        <v>0</v>
      </c>
      <c r="AA147" s="69">
        <v>142</v>
      </c>
      <c r="AB147" s="31">
        <f t="shared" si="71"/>
        <v>0</v>
      </c>
      <c r="AC147" s="212">
        <f t="shared" si="63"/>
        <v>0</v>
      </c>
      <c r="AD147" s="99">
        <f t="shared" si="72"/>
        <v>0</v>
      </c>
      <c r="AE147" s="99">
        <f t="shared" si="73"/>
        <v>0</v>
      </c>
      <c r="AF147" s="197">
        <f t="shared" si="59"/>
        <v>0</v>
      </c>
      <c r="AG147" s="197">
        <f t="shared" si="60"/>
        <v>0</v>
      </c>
      <c r="AH147" s="197">
        <f t="shared" si="61"/>
        <v>0</v>
      </c>
      <c r="AI147" s="202">
        <f t="shared" si="62"/>
        <v>0</v>
      </c>
      <c r="AK147" s="69">
        <v>142</v>
      </c>
      <c r="AL147" s="31"/>
      <c r="AM147" s="31"/>
      <c r="AN147" s="31"/>
      <c r="AO147" s="31"/>
      <c r="AP147" s="31"/>
      <c r="AQ147" s="197"/>
      <c r="AR147" s="197"/>
      <c r="AS147" s="197"/>
      <c r="AT147" s="197"/>
      <c r="AU147" s="31"/>
      <c r="AV147" s="31"/>
      <c r="AW147" s="31"/>
      <c r="AX147" s="31"/>
      <c r="AY147" s="74"/>
    </row>
    <row r="148" spans="3:51">
      <c r="C148" s="177" t="s">
        <v>23</v>
      </c>
      <c r="D148" s="4">
        <v>0.56000000000000005</v>
      </c>
      <c r="E148" s="191" t="s">
        <v>196</v>
      </c>
      <c r="I148" s="53">
        <v>143</v>
      </c>
      <c r="J148" s="31">
        <f t="shared" si="76"/>
        <v>0</v>
      </c>
      <c r="K148" s="31">
        <f t="shared" si="77"/>
        <v>0</v>
      </c>
      <c r="L148" s="31">
        <f t="shared" si="78"/>
        <v>0</v>
      </c>
      <c r="M148" s="31">
        <f t="shared" si="79"/>
        <v>0</v>
      </c>
      <c r="N148" s="31">
        <f t="shared" si="65"/>
        <v>0</v>
      </c>
      <c r="O148" s="32">
        <f t="shared" si="66"/>
        <v>0</v>
      </c>
      <c r="P148" s="53">
        <v>143</v>
      </c>
      <c r="Q148" s="31">
        <f t="shared" si="74"/>
        <v>0</v>
      </c>
      <c r="R148" s="31">
        <f t="shared" si="80"/>
        <v>0</v>
      </c>
      <c r="S148" s="31">
        <f t="shared" si="81"/>
        <v>0</v>
      </c>
      <c r="T148" s="31">
        <f t="shared" si="67"/>
        <v>0</v>
      </c>
      <c r="U148" s="31">
        <f t="shared" si="75"/>
        <v>0</v>
      </c>
      <c r="V148" s="31">
        <f t="shared" si="68"/>
        <v>0</v>
      </c>
      <c r="W148" s="31">
        <v>0</v>
      </c>
      <c r="X148" s="31">
        <f t="shared" si="69"/>
        <v>0</v>
      </c>
      <c r="Y148" s="36">
        <f t="shared" si="70"/>
        <v>0</v>
      </c>
      <c r="AA148" s="69">
        <v>143</v>
      </c>
      <c r="AB148" s="31">
        <f t="shared" si="71"/>
        <v>0</v>
      </c>
      <c r="AC148" s="212">
        <f t="shared" si="63"/>
        <v>0</v>
      </c>
      <c r="AD148" s="99">
        <f t="shared" si="72"/>
        <v>0</v>
      </c>
      <c r="AE148" s="99">
        <f t="shared" si="73"/>
        <v>0</v>
      </c>
      <c r="AF148" s="197">
        <f t="shared" si="59"/>
        <v>0</v>
      </c>
      <c r="AG148" s="197">
        <f t="shared" si="60"/>
        <v>0</v>
      </c>
      <c r="AH148" s="197">
        <f t="shared" si="61"/>
        <v>0</v>
      </c>
      <c r="AI148" s="202">
        <f t="shared" si="62"/>
        <v>0</v>
      </c>
      <c r="AK148" s="69">
        <v>143</v>
      </c>
      <c r="AL148" s="31"/>
      <c r="AM148" s="31"/>
      <c r="AN148" s="31"/>
      <c r="AO148" s="31"/>
      <c r="AP148" s="31"/>
      <c r="AQ148" s="197"/>
      <c r="AR148" s="197"/>
      <c r="AS148" s="197"/>
      <c r="AT148" s="197"/>
      <c r="AU148" s="31"/>
      <c r="AV148" s="31"/>
      <c r="AW148" s="31"/>
      <c r="AX148" s="31"/>
      <c r="AY148" s="74"/>
    </row>
    <row r="149" spans="3:51">
      <c r="C149" s="177" t="s">
        <v>24</v>
      </c>
      <c r="D149" s="4">
        <v>0.74</v>
      </c>
      <c r="E149" s="191" t="s">
        <v>196</v>
      </c>
      <c r="I149" s="53">
        <v>144</v>
      </c>
      <c r="J149" s="31">
        <f t="shared" si="76"/>
        <v>0</v>
      </c>
      <c r="K149" s="31">
        <f t="shared" si="77"/>
        <v>0</v>
      </c>
      <c r="L149" s="31">
        <f t="shared" si="78"/>
        <v>0</v>
      </c>
      <c r="M149" s="31">
        <f t="shared" si="79"/>
        <v>0</v>
      </c>
      <c r="N149" s="31">
        <f t="shared" si="65"/>
        <v>0</v>
      </c>
      <c r="O149" s="32">
        <f t="shared" si="66"/>
        <v>0</v>
      </c>
      <c r="P149" s="53">
        <v>144</v>
      </c>
      <c r="Q149" s="31">
        <f t="shared" si="74"/>
        <v>0</v>
      </c>
      <c r="R149" s="31">
        <f t="shared" si="80"/>
        <v>0</v>
      </c>
      <c r="S149" s="31">
        <f t="shared" si="81"/>
        <v>0</v>
      </c>
      <c r="T149" s="31">
        <f t="shared" si="67"/>
        <v>0</v>
      </c>
      <c r="U149" s="31">
        <f t="shared" si="75"/>
        <v>0</v>
      </c>
      <c r="V149" s="31">
        <f t="shared" si="68"/>
        <v>0</v>
      </c>
      <c r="W149" s="31">
        <v>0</v>
      </c>
      <c r="X149" s="31">
        <f t="shared" si="69"/>
        <v>0</v>
      </c>
      <c r="Y149" s="36">
        <f t="shared" si="70"/>
        <v>0</v>
      </c>
      <c r="AA149" s="69">
        <v>144</v>
      </c>
      <c r="AB149" s="31">
        <f t="shared" si="71"/>
        <v>0</v>
      </c>
      <c r="AC149" s="212">
        <f t="shared" si="63"/>
        <v>0</v>
      </c>
      <c r="AD149" s="99">
        <f t="shared" si="72"/>
        <v>0</v>
      </c>
      <c r="AE149" s="99">
        <f t="shared" si="73"/>
        <v>0</v>
      </c>
      <c r="AF149" s="197">
        <f t="shared" si="59"/>
        <v>0</v>
      </c>
      <c r="AG149" s="197">
        <f t="shared" si="60"/>
        <v>0</v>
      </c>
      <c r="AH149" s="197">
        <f t="shared" si="61"/>
        <v>0</v>
      </c>
      <c r="AI149" s="202">
        <f t="shared" si="62"/>
        <v>0</v>
      </c>
      <c r="AK149" s="69">
        <v>144</v>
      </c>
      <c r="AL149" s="31"/>
      <c r="AM149" s="31"/>
      <c r="AN149" s="31"/>
      <c r="AO149" s="31"/>
      <c r="AP149" s="31"/>
      <c r="AQ149" s="197"/>
      <c r="AR149" s="197"/>
      <c r="AS149" s="197"/>
      <c r="AT149" s="197"/>
      <c r="AU149" s="31"/>
      <c r="AV149" s="31"/>
      <c r="AW149" s="31"/>
      <c r="AX149" s="31"/>
      <c r="AY149" s="74"/>
    </row>
    <row r="150" spans="3:51">
      <c r="C150" s="177" t="s">
        <v>25</v>
      </c>
      <c r="D150" s="4">
        <v>0.4</v>
      </c>
      <c r="E150" s="191" t="s">
        <v>197</v>
      </c>
      <c r="I150" s="53">
        <v>145</v>
      </c>
      <c r="J150" s="31">
        <f t="shared" si="76"/>
        <v>0</v>
      </c>
      <c r="K150" s="31">
        <f t="shared" si="77"/>
        <v>0</v>
      </c>
      <c r="L150" s="31">
        <f t="shared" si="78"/>
        <v>0</v>
      </c>
      <c r="M150" s="31">
        <f t="shared" si="79"/>
        <v>0</v>
      </c>
      <c r="N150" s="31">
        <f t="shared" si="65"/>
        <v>0</v>
      </c>
      <c r="O150" s="32">
        <f t="shared" si="66"/>
        <v>0</v>
      </c>
      <c r="P150" s="53">
        <v>145</v>
      </c>
      <c r="Q150" s="31">
        <f t="shared" si="74"/>
        <v>0</v>
      </c>
      <c r="R150" s="31">
        <f t="shared" si="80"/>
        <v>0</v>
      </c>
      <c r="S150" s="31">
        <f t="shared" si="81"/>
        <v>0</v>
      </c>
      <c r="T150" s="31">
        <f t="shared" si="67"/>
        <v>0</v>
      </c>
      <c r="U150" s="31">
        <f t="shared" si="75"/>
        <v>0</v>
      </c>
      <c r="V150" s="31">
        <f t="shared" si="68"/>
        <v>0</v>
      </c>
      <c r="W150" s="31">
        <v>0</v>
      </c>
      <c r="X150" s="31">
        <f t="shared" si="69"/>
        <v>0</v>
      </c>
      <c r="Y150" s="36">
        <f t="shared" si="70"/>
        <v>0</v>
      </c>
      <c r="AA150" s="69">
        <v>145</v>
      </c>
      <c r="AB150" s="31">
        <f t="shared" si="71"/>
        <v>0</v>
      </c>
      <c r="AC150" s="212">
        <f t="shared" si="63"/>
        <v>0</v>
      </c>
      <c r="AD150" s="99">
        <f t="shared" si="72"/>
        <v>0</v>
      </c>
      <c r="AE150" s="99">
        <f t="shared" si="73"/>
        <v>0</v>
      </c>
      <c r="AF150" s="197">
        <f t="shared" si="59"/>
        <v>0</v>
      </c>
      <c r="AG150" s="197">
        <f t="shared" si="60"/>
        <v>0</v>
      </c>
      <c r="AH150" s="197">
        <f t="shared" si="61"/>
        <v>0</v>
      </c>
      <c r="AI150" s="202">
        <f t="shared" si="62"/>
        <v>0</v>
      </c>
      <c r="AK150" s="69">
        <v>145</v>
      </c>
      <c r="AL150" s="31"/>
      <c r="AM150" s="31"/>
      <c r="AN150" s="31"/>
      <c r="AO150" s="31"/>
      <c r="AP150" s="31"/>
      <c r="AQ150" s="197"/>
      <c r="AR150" s="197"/>
      <c r="AS150" s="197"/>
      <c r="AT150" s="197"/>
      <c r="AU150" s="31"/>
      <c r="AV150" s="31"/>
      <c r="AW150" s="31"/>
      <c r="AX150" s="31"/>
      <c r="AY150" s="74"/>
    </row>
    <row r="151" spans="3:51">
      <c r="C151" s="177" t="s">
        <v>26</v>
      </c>
      <c r="D151" s="4">
        <v>0.6</v>
      </c>
      <c r="E151" s="191" t="s">
        <v>196</v>
      </c>
      <c r="I151" s="53">
        <v>146</v>
      </c>
      <c r="J151" s="31">
        <f t="shared" si="76"/>
        <v>0</v>
      </c>
      <c r="K151" s="31">
        <f t="shared" si="77"/>
        <v>0</v>
      </c>
      <c r="L151" s="31">
        <f t="shared" si="78"/>
        <v>0</v>
      </c>
      <c r="M151" s="31">
        <f t="shared" si="79"/>
        <v>0</v>
      </c>
      <c r="N151" s="31">
        <f t="shared" si="65"/>
        <v>0</v>
      </c>
      <c r="O151" s="32">
        <f t="shared" si="66"/>
        <v>0</v>
      </c>
      <c r="P151" s="53">
        <v>146</v>
      </c>
      <c r="Q151" s="31">
        <f t="shared" si="74"/>
        <v>0</v>
      </c>
      <c r="R151" s="31">
        <f t="shared" si="80"/>
        <v>0</v>
      </c>
      <c r="S151" s="31">
        <f t="shared" si="81"/>
        <v>0</v>
      </c>
      <c r="T151" s="31">
        <f t="shared" si="67"/>
        <v>0</v>
      </c>
      <c r="U151" s="31">
        <f t="shared" si="75"/>
        <v>0</v>
      </c>
      <c r="V151" s="31">
        <f t="shared" si="68"/>
        <v>0</v>
      </c>
      <c r="W151" s="31">
        <v>0</v>
      </c>
      <c r="X151" s="31">
        <f t="shared" si="69"/>
        <v>0</v>
      </c>
      <c r="Y151" s="36">
        <f t="shared" si="70"/>
        <v>0</v>
      </c>
      <c r="AA151" s="69">
        <v>146</v>
      </c>
      <c r="AB151" s="31">
        <f t="shared" si="71"/>
        <v>0</v>
      </c>
      <c r="AC151" s="212">
        <f t="shared" si="63"/>
        <v>0</v>
      </c>
      <c r="AD151" s="99">
        <f t="shared" si="72"/>
        <v>0</v>
      </c>
      <c r="AE151" s="99">
        <f t="shared" si="73"/>
        <v>0</v>
      </c>
      <c r="AF151" s="197">
        <f t="shared" si="59"/>
        <v>0</v>
      </c>
      <c r="AG151" s="197">
        <f t="shared" si="60"/>
        <v>0</v>
      </c>
      <c r="AH151" s="197">
        <f t="shared" si="61"/>
        <v>0</v>
      </c>
      <c r="AI151" s="202">
        <f t="shared" si="62"/>
        <v>0</v>
      </c>
      <c r="AK151" s="69">
        <v>146</v>
      </c>
      <c r="AL151" s="31"/>
      <c r="AM151" s="31"/>
      <c r="AN151" s="31"/>
      <c r="AO151" s="31"/>
      <c r="AP151" s="31"/>
      <c r="AQ151" s="197"/>
      <c r="AR151" s="197"/>
      <c r="AS151" s="197"/>
      <c r="AT151" s="197"/>
      <c r="AU151" s="31"/>
      <c r="AV151" s="31"/>
      <c r="AW151" s="31"/>
      <c r="AX151" s="31"/>
      <c r="AY151" s="74"/>
    </row>
    <row r="152" spans="3:51">
      <c r="C152" s="177" t="s">
        <v>27</v>
      </c>
      <c r="D152" s="4">
        <v>0.43</v>
      </c>
      <c r="E152" s="191" t="s">
        <v>197</v>
      </c>
      <c r="I152" s="53">
        <v>147</v>
      </c>
      <c r="J152" s="31">
        <f t="shared" si="76"/>
        <v>0</v>
      </c>
      <c r="K152" s="31">
        <f t="shared" si="77"/>
        <v>0</v>
      </c>
      <c r="L152" s="31">
        <f t="shared" si="78"/>
        <v>0</v>
      </c>
      <c r="M152" s="31">
        <f t="shared" si="79"/>
        <v>0</v>
      </c>
      <c r="N152" s="31">
        <f t="shared" si="65"/>
        <v>0</v>
      </c>
      <c r="O152" s="32">
        <f t="shared" si="66"/>
        <v>0</v>
      </c>
      <c r="P152" s="53">
        <v>147</v>
      </c>
      <c r="Q152" s="31">
        <f t="shared" si="74"/>
        <v>0</v>
      </c>
      <c r="R152" s="31">
        <f t="shared" si="80"/>
        <v>0</v>
      </c>
      <c r="S152" s="31">
        <f t="shared" si="81"/>
        <v>0</v>
      </c>
      <c r="T152" s="31">
        <f t="shared" si="67"/>
        <v>0</v>
      </c>
      <c r="U152" s="31">
        <f t="shared" si="75"/>
        <v>0</v>
      </c>
      <c r="V152" s="31">
        <f t="shared" si="68"/>
        <v>0</v>
      </c>
      <c r="W152" s="31">
        <v>0</v>
      </c>
      <c r="X152" s="31">
        <f t="shared" si="69"/>
        <v>0</v>
      </c>
      <c r="Y152" s="36">
        <f t="shared" si="70"/>
        <v>0</v>
      </c>
      <c r="AA152" s="69">
        <v>147</v>
      </c>
      <c r="AB152" s="31">
        <f t="shared" si="71"/>
        <v>0</v>
      </c>
      <c r="AC152" s="212">
        <f t="shared" si="63"/>
        <v>0</v>
      </c>
      <c r="AD152" s="99">
        <f t="shared" si="72"/>
        <v>0</v>
      </c>
      <c r="AE152" s="99">
        <f t="shared" si="73"/>
        <v>0</v>
      </c>
      <c r="AF152" s="197">
        <f t="shared" si="59"/>
        <v>0</v>
      </c>
      <c r="AG152" s="197">
        <f t="shared" si="60"/>
        <v>0</v>
      </c>
      <c r="AH152" s="197">
        <f t="shared" si="61"/>
        <v>0</v>
      </c>
      <c r="AI152" s="202">
        <f t="shared" si="62"/>
        <v>0</v>
      </c>
      <c r="AK152" s="69">
        <v>147</v>
      </c>
      <c r="AL152" s="31"/>
      <c r="AM152" s="31"/>
      <c r="AN152" s="31"/>
      <c r="AO152" s="31"/>
      <c r="AP152" s="31"/>
      <c r="AQ152" s="197"/>
      <c r="AR152" s="197"/>
      <c r="AS152" s="197"/>
      <c r="AT152" s="197"/>
      <c r="AU152" s="31"/>
      <c r="AV152" s="31"/>
      <c r="AW152" s="31"/>
      <c r="AX152" s="31"/>
      <c r="AY152" s="74"/>
    </row>
    <row r="153" spans="3:51">
      <c r="C153" s="177" t="s">
        <v>28</v>
      </c>
      <c r="D153" s="4">
        <v>0.37</v>
      </c>
      <c r="E153" s="191" t="s">
        <v>197</v>
      </c>
      <c r="I153" s="53">
        <v>148</v>
      </c>
      <c r="J153" s="31">
        <f t="shared" si="76"/>
        <v>0</v>
      </c>
      <c r="K153" s="31">
        <f t="shared" si="77"/>
        <v>0</v>
      </c>
      <c r="L153" s="31">
        <f t="shared" si="78"/>
        <v>0</v>
      </c>
      <c r="M153" s="31">
        <f t="shared" si="79"/>
        <v>0</v>
      </c>
      <c r="N153" s="31">
        <f t="shared" si="65"/>
        <v>0</v>
      </c>
      <c r="O153" s="32">
        <f t="shared" si="66"/>
        <v>0</v>
      </c>
      <c r="P153" s="53">
        <v>148</v>
      </c>
      <c r="Q153" s="31">
        <f t="shared" si="74"/>
        <v>0</v>
      </c>
      <c r="R153" s="31">
        <f t="shared" si="80"/>
        <v>0</v>
      </c>
      <c r="S153" s="31">
        <f t="shared" si="81"/>
        <v>0</v>
      </c>
      <c r="T153" s="31">
        <f t="shared" si="67"/>
        <v>0</v>
      </c>
      <c r="U153" s="31">
        <f t="shared" si="75"/>
        <v>0</v>
      </c>
      <c r="V153" s="31">
        <f t="shared" si="68"/>
        <v>0</v>
      </c>
      <c r="W153" s="31">
        <v>0</v>
      </c>
      <c r="X153" s="31">
        <f t="shared" si="69"/>
        <v>0</v>
      </c>
      <c r="Y153" s="36">
        <f t="shared" si="70"/>
        <v>0</v>
      </c>
      <c r="AA153" s="69">
        <v>148</v>
      </c>
      <c r="AB153" s="31">
        <f t="shared" si="71"/>
        <v>0</v>
      </c>
      <c r="AC153" s="212">
        <f t="shared" si="63"/>
        <v>0</v>
      </c>
      <c r="AD153" s="99">
        <f t="shared" si="72"/>
        <v>0</v>
      </c>
      <c r="AE153" s="99">
        <f t="shared" si="73"/>
        <v>0</v>
      </c>
      <c r="AF153" s="197">
        <f t="shared" si="59"/>
        <v>0</v>
      </c>
      <c r="AG153" s="197">
        <f t="shared" si="60"/>
        <v>0</v>
      </c>
      <c r="AH153" s="197">
        <f t="shared" si="61"/>
        <v>0</v>
      </c>
      <c r="AI153" s="202">
        <f t="shared" si="62"/>
        <v>0</v>
      </c>
      <c r="AK153" s="69">
        <v>148</v>
      </c>
      <c r="AL153" s="31"/>
      <c r="AM153" s="31"/>
      <c r="AN153" s="31"/>
      <c r="AO153" s="31"/>
      <c r="AP153" s="31"/>
      <c r="AQ153" s="197"/>
      <c r="AR153" s="197"/>
      <c r="AS153" s="197"/>
      <c r="AT153" s="197"/>
      <c r="AU153" s="31"/>
      <c r="AV153" s="31"/>
      <c r="AW153" s="31"/>
      <c r="AX153" s="31"/>
      <c r="AY153" s="74"/>
    </row>
    <row r="154" spans="3:51">
      <c r="C154" s="177" t="s">
        <v>29</v>
      </c>
      <c r="D154" s="4">
        <v>0.36</v>
      </c>
      <c r="E154" s="191" t="s">
        <v>197</v>
      </c>
      <c r="I154" s="53">
        <v>149</v>
      </c>
      <c r="J154" s="31">
        <f t="shared" si="76"/>
        <v>0</v>
      </c>
      <c r="K154" s="31">
        <f t="shared" si="77"/>
        <v>0</v>
      </c>
      <c r="L154" s="31">
        <f t="shared" si="78"/>
        <v>0</v>
      </c>
      <c r="M154" s="31">
        <f t="shared" si="79"/>
        <v>0</v>
      </c>
      <c r="N154" s="31">
        <f t="shared" si="65"/>
        <v>0</v>
      </c>
      <c r="O154" s="32">
        <f t="shared" si="66"/>
        <v>0</v>
      </c>
      <c r="P154" s="53">
        <v>149</v>
      </c>
      <c r="Q154" s="31">
        <f t="shared" si="74"/>
        <v>0</v>
      </c>
      <c r="R154" s="31">
        <f t="shared" si="80"/>
        <v>0</v>
      </c>
      <c r="S154" s="31">
        <f t="shared" si="81"/>
        <v>0</v>
      </c>
      <c r="T154" s="31">
        <f t="shared" si="67"/>
        <v>0</v>
      </c>
      <c r="U154" s="31">
        <f t="shared" si="75"/>
        <v>0</v>
      </c>
      <c r="V154" s="31">
        <f t="shared" si="68"/>
        <v>0</v>
      </c>
      <c r="W154" s="31">
        <v>0</v>
      </c>
      <c r="X154" s="31">
        <f t="shared" si="69"/>
        <v>0</v>
      </c>
      <c r="Y154" s="36">
        <f t="shared" si="70"/>
        <v>0</v>
      </c>
      <c r="AA154" s="69">
        <v>149</v>
      </c>
      <c r="AB154" s="31">
        <f t="shared" si="71"/>
        <v>0</v>
      </c>
      <c r="AC154" s="212">
        <f t="shared" si="63"/>
        <v>0</v>
      </c>
      <c r="AD154" s="99">
        <f t="shared" si="72"/>
        <v>0</v>
      </c>
      <c r="AE154" s="99">
        <f t="shared" si="73"/>
        <v>0</v>
      </c>
      <c r="AF154" s="197">
        <f t="shared" si="59"/>
        <v>0</v>
      </c>
      <c r="AG154" s="197">
        <f t="shared" si="60"/>
        <v>0</v>
      </c>
      <c r="AH154" s="197">
        <f t="shared" si="61"/>
        <v>0</v>
      </c>
      <c r="AI154" s="202">
        <f t="shared" si="62"/>
        <v>0</v>
      </c>
      <c r="AK154" s="69">
        <v>149</v>
      </c>
      <c r="AL154" s="31"/>
      <c r="AM154" s="31"/>
      <c r="AN154" s="31"/>
      <c r="AO154" s="31"/>
      <c r="AP154" s="31"/>
      <c r="AQ154" s="197"/>
      <c r="AR154" s="197"/>
      <c r="AS154" s="197"/>
      <c r="AT154" s="197"/>
      <c r="AU154" s="31"/>
      <c r="AV154" s="31"/>
      <c r="AW154" s="31"/>
      <c r="AX154" s="31"/>
      <c r="AY154" s="74"/>
    </row>
    <row r="155" spans="3:51">
      <c r="C155" s="177" t="s">
        <v>30</v>
      </c>
      <c r="D155" s="4">
        <v>0.51</v>
      </c>
      <c r="E155" s="191" t="s">
        <v>196</v>
      </c>
      <c r="I155" s="53">
        <v>150</v>
      </c>
      <c r="J155" s="31">
        <f t="shared" si="76"/>
        <v>0</v>
      </c>
      <c r="K155" s="31">
        <f t="shared" si="77"/>
        <v>0</v>
      </c>
      <c r="L155" s="31">
        <f t="shared" si="78"/>
        <v>0</v>
      </c>
      <c r="M155" s="31">
        <f t="shared" si="79"/>
        <v>0</v>
      </c>
      <c r="N155" s="31">
        <f t="shared" si="65"/>
        <v>0</v>
      </c>
      <c r="O155" s="32">
        <f t="shared" si="66"/>
        <v>0</v>
      </c>
      <c r="P155" s="53">
        <v>150</v>
      </c>
      <c r="Q155" s="31">
        <f t="shared" si="74"/>
        <v>0</v>
      </c>
      <c r="R155" s="31">
        <f t="shared" si="80"/>
        <v>0</v>
      </c>
      <c r="S155" s="31">
        <f t="shared" si="81"/>
        <v>0</v>
      </c>
      <c r="T155" s="31">
        <f t="shared" si="67"/>
        <v>0</v>
      </c>
      <c r="U155" s="31">
        <f t="shared" si="75"/>
        <v>0</v>
      </c>
      <c r="V155" s="31">
        <f t="shared" si="68"/>
        <v>0</v>
      </c>
      <c r="W155" s="31">
        <v>0</v>
      </c>
      <c r="X155" s="31">
        <f t="shared" si="69"/>
        <v>0</v>
      </c>
      <c r="Y155" s="36">
        <f t="shared" si="70"/>
        <v>0</v>
      </c>
      <c r="AA155" s="69">
        <v>150</v>
      </c>
      <c r="AB155" s="31">
        <f t="shared" si="71"/>
        <v>0</v>
      </c>
      <c r="AC155" s="212">
        <f t="shared" si="63"/>
        <v>0</v>
      </c>
      <c r="AD155" s="99">
        <f t="shared" si="72"/>
        <v>0</v>
      </c>
      <c r="AE155" s="99">
        <f t="shared" si="73"/>
        <v>0</v>
      </c>
      <c r="AF155" s="197">
        <f t="shared" ref="AF155:AF205" si="82">IF(OR(AA155&lt;=$F$18,AA155&lt;=30),EXP(-LN(2)/$D$104)*AF154+((1-EXP(-LN(2)/$D$104))/(LN(2)/$D$104))*$AB155*AC155*0.475*$F$19*44/12,)</f>
        <v>0</v>
      </c>
      <c r="AG155" s="197">
        <f t="shared" ref="AG155:AG205" si="83">IF(OR(AA155&lt;=$F$18,AA155&lt;=30),EXP(-LN(2)/$D$106)*AG154+((1-EXP(-LN(2)/$D$106))/(LN(2)/$D$106))*$AB155*AD155*0.475*$F$19*44/12,)</f>
        <v>0</v>
      </c>
      <c r="AH155" s="197">
        <f t="shared" ref="AH155:AH205" si="84">IF(OR(AA155&lt;=$F$18,AA155&lt;=30),EXP(-LN(2)/$D$105)*AH154+((1-EXP(-LN(2)/$D$105))/(LN(2)/$D$105))*$AB155*AE155*0.475*$F$19*44/12,)</f>
        <v>0</v>
      </c>
      <c r="AI155" s="202">
        <f t="shared" ref="AI155:AI205" si="85">IF(OR(AA155&lt;=$F$18,AA155&lt;=30),SUM(AF155:AH155),)</f>
        <v>0</v>
      </c>
      <c r="AK155" s="69">
        <v>150</v>
      </c>
      <c r="AL155" s="31"/>
      <c r="AM155" s="31"/>
      <c r="AN155" s="31"/>
      <c r="AO155" s="31"/>
      <c r="AP155" s="31"/>
      <c r="AQ155" s="197"/>
      <c r="AR155" s="197"/>
      <c r="AS155" s="197"/>
      <c r="AT155" s="197"/>
      <c r="AU155" s="31"/>
      <c r="AV155" s="31"/>
      <c r="AW155" s="31"/>
      <c r="AX155" s="31"/>
      <c r="AY155" s="74"/>
    </row>
    <row r="156" spans="3:51">
      <c r="C156" s="177" t="s">
        <v>31</v>
      </c>
      <c r="D156" s="4">
        <v>0.56000000000000005</v>
      </c>
      <c r="E156" s="191" t="s">
        <v>196</v>
      </c>
      <c r="I156" s="53">
        <v>151</v>
      </c>
      <c r="J156" s="31">
        <f t="shared" si="76"/>
        <v>0</v>
      </c>
      <c r="K156" s="31">
        <f t="shared" si="77"/>
        <v>0</v>
      </c>
      <c r="L156" s="31">
        <f t="shared" si="78"/>
        <v>0</v>
      </c>
      <c r="M156" s="31">
        <f t="shared" si="79"/>
        <v>0</v>
      </c>
      <c r="N156" s="31">
        <f t="shared" si="65"/>
        <v>0</v>
      </c>
      <c r="O156" s="32">
        <f t="shared" si="66"/>
        <v>0</v>
      </c>
      <c r="P156" s="53">
        <v>151</v>
      </c>
      <c r="Q156" s="31">
        <f t="shared" si="74"/>
        <v>0</v>
      </c>
      <c r="R156" s="31">
        <f t="shared" si="80"/>
        <v>0</v>
      </c>
      <c r="S156" s="31">
        <f t="shared" si="81"/>
        <v>0</v>
      </c>
      <c r="T156" s="31">
        <f t="shared" si="67"/>
        <v>0</v>
      </c>
      <c r="U156" s="31">
        <f t="shared" si="75"/>
        <v>0</v>
      </c>
      <c r="V156" s="31">
        <f t="shared" si="68"/>
        <v>0</v>
      </c>
      <c r="W156" s="31">
        <v>0</v>
      </c>
      <c r="X156" s="31">
        <f t="shared" si="69"/>
        <v>0</v>
      </c>
      <c r="Y156" s="36">
        <f t="shared" si="70"/>
        <v>0</v>
      </c>
      <c r="AA156" s="69">
        <v>151</v>
      </c>
      <c r="AB156" s="31">
        <f t="shared" si="71"/>
        <v>0</v>
      </c>
      <c r="AC156" s="212">
        <f t="shared" si="63"/>
        <v>0</v>
      </c>
      <c r="AD156" s="99">
        <f t="shared" si="72"/>
        <v>0</v>
      </c>
      <c r="AE156" s="99">
        <f t="shared" si="73"/>
        <v>0</v>
      </c>
      <c r="AF156" s="197">
        <f t="shared" si="82"/>
        <v>0</v>
      </c>
      <c r="AG156" s="197">
        <f t="shared" si="83"/>
        <v>0</v>
      </c>
      <c r="AH156" s="197">
        <f t="shared" si="84"/>
        <v>0</v>
      </c>
      <c r="AI156" s="202">
        <f t="shared" si="85"/>
        <v>0</v>
      </c>
      <c r="AK156" s="69">
        <v>151</v>
      </c>
      <c r="AL156" s="31"/>
      <c r="AM156" s="31"/>
      <c r="AN156" s="31"/>
      <c r="AO156" s="31"/>
      <c r="AP156" s="31"/>
      <c r="AQ156" s="197"/>
      <c r="AR156" s="197"/>
      <c r="AS156" s="197"/>
      <c r="AT156" s="197"/>
      <c r="AU156" s="31"/>
      <c r="AV156" s="31"/>
      <c r="AW156" s="31"/>
      <c r="AX156" s="31"/>
      <c r="AY156" s="74"/>
    </row>
    <row r="157" spans="3:51">
      <c r="C157" s="177" t="s">
        <v>32</v>
      </c>
      <c r="D157" s="4">
        <v>0.56000000000000005</v>
      </c>
      <c r="E157" s="191" t="s">
        <v>196</v>
      </c>
      <c r="I157" s="53">
        <v>152</v>
      </c>
      <c r="J157" s="31">
        <f t="shared" si="76"/>
        <v>0</v>
      </c>
      <c r="K157" s="31">
        <f t="shared" si="77"/>
        <v>0</v>
      </c>
      <c r="L157" s="31">
        <f t="shared" si="78"/>
        <v>0</v>
      </c>
      <c r="M157" s="31">
        <f t="shared" si="79"/>
        <v>0</v>
      </c>
      <c r="N157" s="31">
        <f t="shared" si="65"/>
        <v>0</v>
      </c>
      <c r="O157" s="32">
        <f t="shared" si="66"/>
        <v>0</v>
      </c>
      <c r="P157" s="53">
        <v>152</v>
      </c>
      <c r="Q157" s="31">
        <f t="shared" si="74"/>
        <v>0</v>
      </c>
      <c r="R157" s="31">
        <f t="shared" si="80"/>
        <v>0</v>
      </c>
      <c r="S157" s="31">
        <f t="shared" si="81"/>
        <v>0</v>
      </c>
      <c r="T157" s="31">
        <f t="shared" si="67"/>
        <v>0</v>
      </c>
      <c r="U157" s="31">
        <f t="shared" si="75"/>
        <v>0</v>
      </c>
      <c r="V157" s="31">
        <f t="shared" si="68"/>
        <v>0</v>
      </c>
      <c r="W157" s="31">
        <v>0</v>
      </c>
      <c r="X157" s="31">
        <f t="shared" si="69"/>
        <v>0</v>
      </c>
      <c r="Y157" s="36">
        <f t="shared" si="70"/>
        <v>0</v>
      </c>
      <c r="AA157" s="69">
        <v>152</v>
      </c>
      <c r="AB157" s="31">
        <f t="shared" si="71"/>
        <v>0</v>
      </c>
      <c r="AC157" s="212">
        <f t="shared" si="63"/>
        <v>0</v>
      </c>
      <c r="AD157" s="99">
        <f t="shared" si="72"/>
        <v>0</v>
      </c>
      <c r="AE157" s="99">
        <f t="shared" si="73"/>
        <v>0</v>
      </c>
      <c r="AF157" s="197">
        <f t="shared" si="82"/>
        <v>0</v>
      </c>
      <c r="AG157" s="197">
        <f t="shared" si="83"/>
        <v>0</v>
      </c>
      <c r="AH157" s="197">
        <f t="shared" si="84"/>
        <v>0</v>
      </c>
      <c r="AI157" s="202">
        <f t="shared" si="85"/>
        <v>0</v>
      </c>
      <c r="AK157" s="69">
        <v>152</v>
      </c>
      <c r="AL157" s="31"/>
      <c r="AM157" s="31"/>
      <c r="AN157" s="31"/>
      <c r="AO157" s="31"/>
      <c r="AP157" s="31"/>
      <c r="AQ157" s="197"/>
      <c r="AR157" s="197"/>
      <c r="AS157" s="197"/>
      <c r="AT157" s="197"/>
      <c r="AU157" s="31"/>
      <c r="AV157" s="31"/>
      <c r="AW157" s="31"/>
      <c r="AX157" s="31"/>
      <c r="AY157" s="74"/>
    </row>
    <row r="158" spans="3:51">
      <c r="C158" s="177" t="s">
        <v>33</v>
      </c>
      <c r="D158" s="4">
        <v>0.48</v>
      </c>
      <c r="E158" s="191" t="s">
        <v>196</v>
      </c>
      <c r="I158" s="53">
        <v>153</v>
      </c>
      <c r="J158" s="31">
        <f t="shared" si="76"/>
        <v>0</v>
      </c>
      <c r="K158" s="31">
        <f t="shared" si="77"/>
        <v>0</v>
      </c>
      <c r="L158" s="31">
        <f t="shared" si="78"/>
        <v>0</v>
      </c>
      <c r="M158" s="31">
        <f t="shared" si="79"/>
        <v>0</v>
      </c>
      <c r="N158" s="31">
        <f t="shared" si="65"/>
        <v>0</v>
      </c>
      <c r="O158" s="32">
        <f t="shared" si="66"/>
        <v>0</v>
      </c>
      <c r="P158" s="53">
        <v>153</v>
      </c>
      <c r="Q158" s="31">
        <f t="shared" si="74"/>
        <v>0</v>
      </c>
      <c r="R158" s="31">
        <f t="shared" si="80"/>
        <v>0</v>
      </c>
      <c r="S158" s="31">
        <f t="shared" si="81"/>
        <v>0</v>
      </c>
      <c r="T158" s="31">
        <f t="shared" si="67"/>
        <v>0</v>
      </c>
      <c r="U158" s="31">
        <f t="shared" si="75"/>
        <v>0</v>
      </c>
      <c r="V158" s="31">
        <f t="shared" si="68"/>
        <v>0</v>
      </c>
      <c r="W158" s="31">
        <v>0</v>
      </c>
      <c r="X158" s="31">
        <f t="shared" si="69"/>
        <v>0</v>
      </c>
      <c r="Y158" s="36">
        <f t="shared" si="70"/>
        <v>0</v>
      </c>
      <c r="AA158" s="69">
        <v>153</v>
      </c>
      <c r="AB158" s="31">
        <f t="shared" si="71"/>
        <v>0</v>
      </c>
      <c r="AC158" s="212">
        <f t="shared" si="63"/>
        <v>0</v>
      </c>
      <c r="AD158" s="99">
        <f t="shared" si="72"/>
        <v>0</v>
      </c>
      <c r="AE158" s="99">
        <f t="shared" si="73"/>
        <v>0</v>
      </c>
      <c r="AF158" s="197">
        <f t="shared" si="82"/>
        <v>0</v>
      </c>
      <c r="AG158" s="197">
        <f t="shared" si="83"/>
        <v>0</v>
      </c>
      <c r="AH158" s="197">
        <f t="shared" si="84"/>
        <v>0</v>
      </c>
      <c r="AI158" s="202">
        <f t="shared" si="85"/>
        <v>0</v>
      </c>
      <c r="AK158" s="69">
        <v>153</v>
      </c>
      <c r="AL158" s="31"/>
      <c r="AM158" s="31"/>
      <c r="AN158" s="31"/>
      <c r="AO158" s="31"/>
      <c r="AP158" s="31"/>
      <c r="AQ158" s="197"/>
      <c r="AR158" s="197"/>
      <c r="AS158" s="197"/>
      <c r="AT158" s="197"/>
      <c r="AU158" s="31"/>
      <c r="AV158" s="31"/>
      <c r="AW158" s="31"/>
      <c r="AX158" s="31"/>
      <c r="AY158" s="74"/>
    </row>
    <row r="159" spans="3:51">
      <c r="C159" s="177" t="s">
        <v>34</v>
      </c>
      <c r="D159" s="4">
        <v>0.55000000000000004</v>
      </c>
      <c r="E159" s="191" t="s">
        <v>196</v>
      </c>
      <c r="I159" s="53">
        <v>154</v>
      </c>
      <c r="J159" s="31">
        <f t="shared" si="76"/>
        <v>0</v>
      </c>
      <c r="K159" s="31">
        <f t="shared" si="77"/>
        <v>0</v>
      </c>
      <c r="L159" s="31">
        <f t="shared" si="78"/>
        <v>0</v>
      </c>
      <c r="M159" s="31">
        <f t="shared" si="79"/>
        <v>0</v>
      </c>
      <c r="N159" s="31">
        <f t="shared" si="65"/>
        <v>0</v>
      </c>
      <c r="O159" s="32">
        <f t="shared" si="66"/>
        <v>0</v>
      </c>
      <c r="P159" s="53">
        <v>154</v>
      </c>
      <c r="Q159" s="31">
        <f t="shared" si="74"/>
        <v>0</v>
      </c>
      <c r="R159" s="31">
        <f t="shared" si="80"/>
        <v>0</v>
      </c>
      <c r="S159" s="31">
        <f t="shared" si="81"/>
        <v>0</v>
      </c>
      <c r="T159" s="31">
        <f t="shared" si="67"/>
        <v>0</v>
      </c>
      <c r="U159" s="31">
        <f t="shared" si="75"/>
        <v>0</v>
      </c>
      <c r="V159" s="31">
        <f t="shared" si="68"/>
        <v>0</v>
      </c>
      <c r="W159" s="31">
        <v>0</v>
      </c>
      <c r="X159" s="31">
        <f t="shared" si="69"/>
        <v>0</v>
      </c>
      <c r="Y159" s="36">
        <f t="shared" si="70"/>
        <v>0</v>
      </c>
      <c r="AA159" s="69">
        <v>154</v>
      </c>
      <c r="AB159" s="31">
        <f t="shared" si="71"/>
        <v>0</v>
      </c>
      <c r="AC159" s="212">
        <f t="shared" ref="AC159:AC205" si="86">IF(AA159&lt;=$F$18,IFERROR(VLOOKUP($AA159,$B$82:$G$94,3,FALSE),0),)*50%</f>
        <v>0</v>
      </c>
      <c r="AD159" s="99">
        <f t="shared" si="72"/>
        <v>0</v>
      </c>
      <c r="AE159" s="99">
        <f t="shared" si="73"/>
        <v>0</v>
      </c>
      <c r="AF159" s="197">
        <f t="shared" si="82"/>
        <v>0</v>
      </c>
      <c r="AG159" s="197">
        <f t="shared" si="83"/>
        <v>0</v>
      </c>
      <c r="AH159" s="197">
        <f t="shared" si="84"/>
        <v>0</v>
      </c>
      <c r="AI159" s="202">
        <f t="shared" si="85"/>
        <v>0</v>
      </c>
      <c r="AK159" s="69">
        <v>154</v>
      </c>
      <c r="AL159" s="31"/>
      <c r="AM159" s="31"/>
      <c r="AN159" s="31"/>
      <c r="AO159" s="31"/>
      <c r="AP159" s="31"/>
      <c r="AQ159" s="197"/>
      <c r="AR159" s="197"/>
      <c r="AS159" s="197"/>
      <c r="AT159" s="197"/>
      <c r="AU159" s="31"/>
      <c r="AV159" s="31"/>
      <c r="AW159" s="31"/>
      <c r="AX159" s="31"/>
      <c r="AY159" s="74"/>
    </row>
    <row r="160" spans="3:51">
      <c r="C160" s="177" t="s">
        <v>35</v>
      </c>
      <c r="D160" s="4">
        <v>0.56000000000000005</v>
      </c>
      <c r="E160" s="191" t="s">
        <v>196</v>
      </c>
      <c r="I160" s="53">
        <v>155</v>
      </c>
      <c r="J160" s="31">
        <f t="shared" si="76"/>
        <v>0</v>
      </c>
      <c r="K160" s="31">
        <f t="shared" si="77"/>
        <v>0</v>
      </c>
      <c r="L160" s="31">
        <f t="shared" si="78"/>
        <v>0</v>
      </c>
      <c r="M160" s="31">
        <f t="shared" si="79"/>
        <v>0</v>
      </c>
      <c r="N160" s="31">
        <f t="shared" si="65"/>
        <v>0</v>
      </c>
      <c r="O160" s="32">
        <f t="shared" si="66"/>
        <v>0</v>
      </c>
      <c r="P160" s="53">
        <v>155</v>
      </c>
      <c r="Q160" s="31">
        <f t="shared" si="74"/>
        <v>0</v>
      </c>
      <c r="R160" s="31">
        <f t="shared" si="80"/>
        <v>0</v>
      </c>
      <c r="S160" s="31">
        <f t="shared" si="81"/>
        <v>0</v>
      </c>
      <c r="T160" s="31">
        <f t="shared" si="67"/>
        <v>0</v>
      </c>
      <c r="U160" s="31">
        <f t="shared" si="75"/>
        <v>0</v>
      </c>
      <c r="V160" s="31">
        <f t="shared" si="68"/>
        <v>0</v>
      </c>
      <c r="W160" s="31">
        <v>0</v>
      </c>
      <c r="X160" s="31">
        <f t="shared" si="69"/>
        <v>0</v>
      </c>
      <c r="Y160" s="36">
        <f t="shared" si="70"/>
        <v>0</v>
      </c>
      <c r="AA160" s="69">
        <v>155</v>
      </c>
      <c r="AB160" s="31">
        <f t="shared" si="71"/>
        <v>0</v>
      </c>
      <c r="AC160" s="212">
        <f t="shared" si="86"/>
        <v>0</v>
      </c>
      <c r="AD160" s="99">
        <f t="shared" si="72"/>
        <v>0</v>
      </c>
      <c r="AE160" s="99">
        <f t="shared" si="73"/>
        <v>0</v>
      </c>
      <c r="AF160" s="197">
        <f t="shared" si="82"/>
        <v>0</v>
      </c>
      <c r="AG160" s="197">
        <f t="shared" si="83"/>
        <v>0</v>
      </c>
      <c r="AH160" s="197">
        <f t="shared" si="84"/>
        <v>0</v>
      </c>
      <c r="AI160" s="202">
        <f t="shared" si="85"/>
        <v>0</v>
      </c>
      <c r="AK160" s="69">
        <v>155</v>
      </c>
      <c r="AL160" s="31"/>
      <c r="AM160" s="31"/>
      <c r="AN160" s="31"/>
      <c r="AO160" s="31"/>
      <c r="AP160" s="31"/>
      <c r="AQ160" s="197"/>
      <c r="AR160" s="197"/>
      <c r="AS160" s="197"/>
      <c r="AT160" s="197"/>
      <c r="AU160" s="31"/>
      <c r="AV160" s="31"/>
      <c r="AW160" s="31"/>
      <c r="AX160" s="31"/>
      <c r="AY160" s="74"/>
    </row>
    <row r="161" spans="3:51">
      <c r="C161" s="177" t="s">
        <v>36</v>
      </c>
      <c r="D161" s="4">
        <v>0.57999999999999996</v>
      </c>
      <c r="E161" s="191" t="s">
        <v>196</v>
      </c>
      <c r="I161" s="53">
        <v>156</v>
      </c>
      <c r="J161" s="31">
        <f t="shared" si="76"/>
        <v>0</v>
      </c>
      <c r="K161" s="31">
        <f t="shared" si="77"/>
        <v>0</v>
      </c>
      <c r="L161" s="31">
        <f t="shared" si="78"/>
        <v>0</v>
      </c>
      <c r="M161" s="31">
        <f t="shared" si="79"/>
        <v>0</v>
      </c>
      <c r="N161" s="31">
        <f t="shared" si="65"/>
        <v>0</v>
      </c>
      <c r="O161" s="32">
        <f t="shared" si="66"/>
        <v>0</v>
      </c>
      <c r="P161" s="53">
        <v>156</v>
      </c>
      <c r="Q161" s="31">
        <f t="shared" si="74"/>
        <v>0</v>
      </c>
      <c r="R161" s="31">
        <f t="shared" si="80"/>
        <v>0</v>
      </c>
      <c r="S161" s="31">
        <f t="shared" si="81"/>
        <v>0</v>
      </c>
      <c r="T161" s="31">
        <f t="shared" si="67"/>
        <v>0</v>
      </c>
      <c r="U161" s="31">
        <f t="shared" si="75"/>
        <v>0</v>
      </c>
      <c r="V161" s="31">
        <f t="shared" si="68"/>
        <v>0</v>
      </c>
      <c r="W161" s="31">
        <v>0</v>
      </c>
      <c r="X161" s="31">
        <f t="shared" si="69"/>
        <v>0</v>
      </c>
      <c r="Y161" s="36">
        <f t="shared" si="70"/>
        <v>0</v>
      </c>
      <c r="AA161" s="69">
        <v>156</v>
      </c>
      <c r="AB161" s="31">
        <f t="shared" si="71"/>
        <v>0</v>
      </c>
      <c r="AC161" s="212">
        <f t="shared" si="86"/>
        <v>0</v>
      </c>
      <c r="AD161" s="99">
        <f t="shared" si="72"/>
        <v>0</v>
      </c>
      <c r="AE161" s="99">
        <f t="shared" si="73"/>
        <v>0</v>
      </c>
      <c r="AF161" s="197">
        <f t="shared" si="82"/>
        <v>0</v>
      </c>
      <c r="AG161" s="197">
        <f t="shared" si="83"/>
        <v>0</v>
      </c>
      <c r="AH161" s="197">
        <f t="shared" si="84"/>
        <v>0</v>
      </c>
      <c r="AI161" s="202">
        <f t="shared" si="85"/>
        <v>0</v>
      </c>
      <c r="AK161" s="69">
        <v>156</v>
      </c>
      <c r="AL161" s="31"/>
      <c r="AM161" s="31"/>
      <c r="AN161" s="31"/>
      <c r="AO161" s="31"/>
      <c r="AP161" s="31"/>
      <c r="AQ161" s="197"/>
      <c r="AR161" s="197"/>
      <c r="AS161" s="197"/>
      <c r="AT161" s="197"/>
      <c r="AU161" s="31"/>
      <c r="AV161" s="31"/>
      <c r="AW161" s="31"/>
      <c r="AX161" s="31"/>
      <c r="AY161" s="74"/>
    </row>
    <row r="162" spans="3:51">
      <c r="C162" s="177" t="s">
        <v>37</v>
      </c>
      <c r="D162" s="4">
        <v>0.57999999999999996</v>
      </c>
      <c r="E162" s="191" t="s">
        <v>197</v>
      </c>
      <c r="I162" s="53">
        <v>157</v>
      </c>
      <c r="J162" s="31">
        <f t="shared" si="76"/>
        <v>0</v>
      </c>
      <c r="K162" s="31">
        <f t="shared" si="77"/>
        <v>0</v>
      </c>
      <c r="L162" s="31">
        <f t="shared" si="78"/>
        <v>0</v>
      </c>
      <c r="M162" s="31">
        <f t="shared" si="79"/>
        <v>0</v>
      </c>
      <c r="N162" s="31">
        <f t="shared" si="65"/>
        <v>0</v>
      </c>
      <c r="O162" s="32">
        <f t="shared" si="66"/>
        <v>0</v>
      </c>
      <c r="P162" s="53">
        <v>157</v>
      </c>
      <c r="Q162" s="31">
        <f t="shared" si="74"/>
        <v>0</v>
      </c>
      <c r="R162" s="31">
        <f t="shared" si="80"/>
        <v>0</v>
      </c>
      <c r="S162" s="31">
        <f t="shared" si="81"/>
        <v>0</v>
      </c>
      <c r="T162" s="31">
        <f t="shared" si="67"/>
        <v>0</v>
      </c>
      <c r="U162" s="31">
        <f t="shared" si="75"/>
        <v>0</v>
      </c>
      <c r="V162" s="31">
        <f t="shared" si="68"/>
        <v>0</v>
      </c>
      <c r="W162" s="31">
        <v>0</v>
      </c>
      <c r="X162" s="31">
        <f t="shared" si="69"/>
        <v>0</v>
      </c>
      <c r="Y162" s="36">
        <f t="shared" si="70"/>
        <v>0</v>
      </c>
      <c r="AA162" s="69">
        <v>157</v>
      </c>
      <c r="AB162" s="31">
        <f t="shared" si="71"/>
        <v>0</v>
      </c>
      <c r="AC162" s="212">
        <f t="shared" si="86"/>
        <v>0</v>
      </c>
      <c r="AD162" s="99">
        <f t="shared" si="72"/>
        <v>0</v>
      </c>
      <c r="AE162" s="99">
        <f t="shared" si="73"/>
        <v>0</v>
      </c>
      <c r="AF162" s="197">
        <f t="shared" si="82"/>
        <v>0</v>
      </c>
      <c r="AG162" s="197">
        <f t="shared" si="83"/>
        <v>0</v>
      </c>
      <c r="AH162" s="197">
        <f t="shared" si="84"/>
        <v>0</v>
      </c>
      <c r="AI162" s="202">
        <f t="shared" si="85"/>
        <v>0</v>
      </c>
      <c r="AK162" s="69">
        <v>157</v>
      </c>
      <c r="AL162" s="31"/>
      <c r="AM162" s="31"/>
      <c r="AN162" s="31"/>
      <c r="AO162" s="31"/>
      <c r="AP162" s="31"/>
      <c r="AQ162" s="197"/>
      <c r="AR162" s="197"/>
      <c r="AS162" s="197"/>
      <c r="AT162" s="197"/>
      <c r="AU162" s="31"/>
      <c r="AV162" s="31"/>
      <c r="AW162" s="31"/>
      <c r="AX162" s="31"/>
      <c r="AY162" s="74"/>
    </row>
    <row r="163" spans="3:51">
      <c r="C163" s="177" t="s">
        <v>38</v>
      </c>
      <c r="D163" s="4">
        <v>0.48</v>
      </c>
      <c r="E163" s="191" t="s">
        <v>197</v>
      </c>
      <c r="I163" s="53">
        <v>158</v>
      </c>
      <c r="J163" s="31">
        <f t="shared" si="76"/>
        <v>0</v>
      </c>
      <c r="K163" s="31">
        <f t="shared" si="77"/>
        <v>0</v>
      </c>
      <c r="L163" s="31">
        <f t="shared" si="78"/>
        <v>0</v>
      </c>
      <c r="M163" s="31">
        <f t="shared" si="79"/>
        <v>0</v>
      </c>
      <c r="N163" s="31">
        <f t="shared" si="65"/>
        <v>0</v>
      </c>
      <c r="O163" s="32">
        <f t="shared" si="66"/>
        <v>0</v>
      </c>
      <c r="P163" s="53">
        <v>158</v>
      </c>
      <c r="Q163" s="31">
        <f t="shared" si="74"/>
        <v>0</v>
      </c>
      <c r="R163" s="31">
        <f t="shared" si="80"/>
        <v>0</v>
      </c>
      <c r="S163" s="31">
        <f t="shared" si="81"/>
        <v>0</v>
      </c>
      <c r="T163" s="31">
        <f t="shared" si="67"/>
        <v>0</v>
      </c>
      <c r="U163" s="31">
        <f t="shared" si="75"/>
        <v>0</v>
      </c>
      <c r="V163" s="31">
        <f t="shared" si="68"/>
        <v>0</v>
      </c>
      <c r="W163" s="31">
        <v>0</v>
      </c>
      <c r="X163" s="31">
        <f t="shared" si="69"/>
        <v>0</v>
      </c>
      <c r="Y163" s="36">
        <f t="shared" si="70"/>
        <v>0</v>
      </c>
      <c r="AA163" s="69">
        <v>158</v>
      </c>
      <c r="AB163" s="31">
        <f t="shared" si="71"/>
        <v>0</v>
      </c>
      <c r="AC163" s="212">
        <f t="shared" si="86"/>
        <v>0</v>
      </c>
      <c r="AD163" s="99">
        <f t="shared" si="72"/>
        <v>0</v>
      </c>
      <c r="AE163" s="99">
        <f t="shared" si="73"/>
        <v>0</v>
      </c>
      <c r="AF163" s="197">
        <f t="shared" si="82"/>
        <v>0</v>
      </c>
      <c r="AG163" s="197">
        <f t="shared" si="83"/>
        <v>0</v>
      </c>
      <c r="AH163" s="197">
        <f t="shared" si="84"/>
        <v>0</v>
      </c>
      <c r="AI163" s="202">
        <f t="shared" si="85"/>
        <v>0</v>
      </c>
      <c r="AK163" s="69">
        <v>158</v>
      </c>
      <c r="AL163" s="31"/>
      <c r="AM163" s="31"/>
      <c r="AN163" s="31"/>
      <c r="AO163" s="31"/>
      <c r="AP163" s="31"/>
      <c r="AQ163" s="197"/>
      <c r="AR163" s="197"/>
      <c r="AS163" s="197"/>
      <c r="AT163" s="197"/>
      <c r="AU163" s="31"/>
      <c r="AV163" s="31"/>
      <c r="AW163" s="31"/>
      <c r="AX163" s="31"/>
      <c r="AY163" s="74"/>
    </row>
    <row r="164" spans="3:51">
      <c r="C164" s="177" t="s">
        <v>39</v>
      </c>
      <c r="D164" s="4">
        <v>0.42</v>
      </c>
      <c r="E164" s="191" t="s">
        <v>197</v>
      </c>
      <c r="I164" s="53">
        <v>159</v>
      </c>
      <c r="J164" s="31">
        <f t="shared" si="76"/>
        <v>0</v>
      </c>
      <c r="K164" s="31">
        <f t="shared" si="77"/>
        <v>0</v>
      </c>
      <c r="L164" s="31">
        <f t="shared" si="78"/>
        <v>0</v>
      </c>
      <c r="M164" s="31">
        <f t="shared" si="79"/>
        <v>0</v>
      </c>
      <c r="N164" s="31">
        <f t="shared" si="65"/>
        <v>0</v>
      </c>
      <c r="O164" s="32">
        <f t="shared" si="66"/>
        <v>0</v>
      </c>
      <c r="P164" s="53">
        <v>159</v>
      </c>
      <c r="Q164" s="31">
        <f t="shared" si="74"/>
        <v>0</v>
      </c>
      <c r="R164" s="31">
        <f t="shared" si="80"/>
        <v>0</v>
      </c>
      <c r="S164" s="31">
        <f t="shared" si="81"/>
        <v>0</v>
      </c>
      <c r="T164" s="31">
        <f t="shared" si="67"/>
        <v>0</v>
      </c>
      <c r="U164" s="31">
        <f t="shared" si="75"/>
        <v>0</v>
      </c>
      <c r="V164" s="31">
        <f t="shared" si="68"/>
        <v>0</v>
      </c>
      <c r="W164" s="31">
        <v>0</v>
      </c>
      <c r="X164" s="31">
        <f t="shared" si="69"/>
        <v>0</v>
      </c>
      <c r="Y164" s="36">
        <f t="shared" si="70"/>
        <v>0</v>
      </c>
      <c r="AA164" s="69">
        <v>159</v>
      </c>
      <c r="AB164" s="31">
        <f t="shared" si="71"/>
        <v>0</v>
      </c>
      <c r="AC164" s="212">
        <f t="shared" si="86"/>
        <v>0</v>
      </c>
      <c r="AD164" s="99">
        <f t="shared" si="72"/>
        <v>0</v>
      </c>
      <c r="AE164" s="99">
        <f t="shared" si="73"/>
        <v>0</v>
      </c>
      <c r="AF164" s="197">
        <f t="shared" si="82"/>
        <v>0</v>
      </c>
      <c r="AG164" s="197">
        <f t="shared" si="83"/>
        <v>0</v>
      </c>
      <c r="AH164" s="197">
        <f t="shared" si="84"/>
        <v>0</v>
      </c>
      <c r="AI164" s="202">
        <f t="shared" si="85"/>
        <v>0</v>
      </c>
      <c r="AK164" s="69">
        <v>159</v>
      </c>
      <c r="AL164" s="31"/>
      <c r="AM164" s="31"/>
      <c r="AN164" s="31"/>
      <c r="AO164" s="31"/>
      <c r="AP164" s="31"/>
      <c r="AQ164" s="197"/>
      <c r="AR164" s="197"/>
      <c r="AS164" s="197"/>
      <c r="AT164" s="197"/>
      <c r="AU164" s="31"/>
      <c r="AV164" s="31"/>
      <c r="AW164" s="31"/>
      <c r="AX164" s="31"/>
      <c r="AY164" s="74"/>
    </row>
    <row r="165" spans="3:51">
      <c r="C165" s="177" t="s">
        <v>40</v>
      </c>
      <c r="D165" s="4">
        <v>0.5</v>
      </c>
      <c r="E165" s="191" t="s">
        <v>196</v>
      </c>
      <c r="I165" s="53">
        <v>160</v>
      </c>
      <c r="J165" s="31">
        <f t="shared" si="76"/>
        <v>0</v>
      </c>
      <c r="K165" s="31">
        <f t="shared" si="77"/>
        <v>0</v>
      </c>
      <c r="L165" s="31">
        <f t="shared" si="78"/>
        <v>0</v>
      </c>
      <c r="M165" s="31">
        <f t="shared" si="79"/>
        <v>0</v>
      </c>
      <c r="N165" s="31">
        <f t="shared" si="65"/>
        <v>0</v>
      </c>
      <c r="O165" s="32">
        <f t="shared" si="66"/>
        <v>0</v>
      </c>
      <c r="P165" s="53">
        <v>160</v>
      </c>
      <c r="Q165" s="31">
        <f t="shared" si="74"/>
        <v>0</v>
      </c>
      <c r="R165" s="31">
        <f t="shared" si="80"/>
        <v>0</v>
      </c>
      <c r="S165" s="31">
        <f t="shared" si="81"/>
        <v>0</v>
      </c>
      <c r="T165" s="31">
        <f t="shared" si="67"/>
        <v>0</v>
      </c>
      <c r="U165" s="31">
        <f t="shared" si="75"/>
        <v>0</v>
      </c>
      <c r="V165" s="31">
        <f t="shared" si="68"/>
        <v>0</v>
      </c>
      <c r="W165" s="31">
        <v>0</v>
      </c>
      <c r="X165" s="31">
        <f t="shared" si="69"/>
        <v>0</v>
      </c>
      <c r="Y165" s="36">
        <f t="shared" si="70"/>
        <v>0</v>
      </c>
      <c r="AA165" s="69">
        <v>160</v>
      </c>
      <c r="AB165" s="31">
        <f t="shared" si="71"/>
        <v>0</v>
      </c>
      <c r="AC165" s="212">
        <f t="shared" si="86"/>
        <v>0</v>
      </c>
      <c r="AD165" s="99">
        <f t="shared" si="72"/>
        <v>0</v>
      </c>
      <c r="AE165" s="99">
        <f t="shared" si="73"/>
        <v>0</v>
      </c>
      <c r="AF165" s="197">
        <f t="shared" si="82"/>
        <v>0</v>
      </c>
      <c r="AG165" s="197">
        <f t="shared" si="83"/>
        <v>0</v>
      </c>
      <c r="AH165" s="197">
        <f t="shared" si="84"/>
        <v>0</v>
      </c>
      <c r="AI165" s="202">
        <f t="shared" si="85"/>
        <v>0</v>
      </c>
      <c r="AK165" s="69">
        <v>160</v>
      </c>
      <c r="AL165" s="31"/>
      <c r="AM165" s="31"/>
      <c r="AN165" s="31"/>
      <c r="AO165" s="31"/>
      <c r="AP165" s="31"/>
      <c r="AQ165" s="197"/>
      <c r="AR165" s="197"/>
      <c r="AS165" s="197"/>
      <c r="AT165" s="197"/>
      <c r="AU165" s="31"/>
      <c r="AV165" s="31"/>
      <c r="AW165" s="31"/>
      <c r="AX165" s="31"/>
      <c r="AY165" s="74"/>
    </row>
    <row r="166" spans="3:51">
      <c r="C166" s="177" t="s">
        <v>41</v>
      </c>
      <c r="D166" s="4">
        <v>0.55000000000000004</v>
      </c>
      <c r="E166" s="191" t="s">
        <v>196</v>
      </c>
      <c r="I166" s="53">
        <v>161</v>
      </c>
      <c r="J166" s="31">
        <f t="shared" si="76"/>
        <v>0</v>
      </c>
      <c r="K166" s="31">
        <f t="shared" si="77"/>
        <v>0</v>
      </c>
      <c r="L166" s="31">
        <f t="shared" si="78"/>
        <v>0</v>
      </c>
      <c r="M166" s="31">
        <f t="shared" si="79"/>
        <v>0</v>
      </c>
      <c r="N166" s="31">
        <f t="shared" si="65"/>
        <v>0</v>
      </c>
      <c r="O166" s="32">
        <f t="shared" si="66"/>
        <v>0</v>
      </c>
      <c r="P166" s="53">
        <v>161</v>
      </c>
      <c r="Q166" s="31">
        <f t="shared" ref="Q166:Q197" si="87">IF(P166&lt;=$F$18,LOOKUP(P166-1,$B$25:$B$78,$G$25:$G$78),)</f>
        <v>0</v>
      </c>
      <c r="R166" s="31">
        <f t="shared" si="80"/>
        <v>0</v>
      </c>
      <c r="S166" s="31">
        <f t="shared" si="81"/>
        <v>0</v>
      </c>
      <c r="T166" s="31">
        <f t="shared" si="67"/>
        <v>0</v>
      </c>
      <c r="U166" s="31">
        <f t="shared" si="75"/>
        <v>0</v>
      </c>
      <c r="V166" s="31">
        <f t="shared" si="68"/>
        <v>0</v>
      </c>
      <c r="W166" s="31">
        <v>0</v>
      </c>
      <c r="X166" s="31">
        <f t="shared" si="69"/>
        <v>0</v>
      </c>
      <c r="Y166" s="36">
        <f t="shared" si="70"/>
        <v>0</v>
      </c>
      <c r="AA166" s="69">
        <v>161</v>
      </c>
      <c r="AB166" s="31">
        <f t="shared" si="71"/>
        <v>0</v>
      </c>
      <c r="AC166" s="212">
        <f t="shared" si="86"/>
        <v>0</v>
      </c>
      <c r="AD166" s="99">
        <f t="shared" si="72"/>
        <v>0</v>
      </c>
      <c r="AE166" s="99">
        <f t="shared" si="73"/>
        <v>0</v>
      </c>
      <c r="AF166" s="197">
        <f t="shared" si="82"/>
        <v>0</v>
      </c>
      <c r="AG166" s="197">
        <f t="shared" si="83"/>
        <v>0</v>
      </c>
      <c r="AH166" s="197">
        <f t="shared" si="84"/>
        <v>0</v>
      </c>
      <c r="AI166" s="202">
        <f t="shared" si="85"/>
        <v>0</v>
      </c>
      <c r="AK166" s="69">
        <v>161</v>
      </c>
      <c r="AL166" s="31"/>
      <c r="AM166" s="31"/>
      <c r="AN166" s="31"/>
      <c r="AO166" s="31"/>
      <c r="AP166" s="31"/>
      <c r="AQ166" s="197"/>
      <c r="AR166" s="197"/>
      <c r="AS166" s="197"/>
      <c r="AT166" s="197"/>
      <c r="AU166" s="31"/>
      <c r="AV166" s="31"/>
      <c r="AW166" s="31"/>
      <c r="AX166" s="31"/>
      <c r="AY166" s="74"/>
    </row>
    <row r="167" spans="3:51">
      <c r="C167" s="177" t="s">
        <v>42</v>
      </c>
      <c r="D167" s="4">
        <v>0.53</v>
      </c>
      <c r="E167" s="191" t="s">
        <v>196</v>
      </c>
      <c r="I167" s="53">
        <v>162</v>
      </c>
      <c r="J167" s="31">
        <f t="shared" si="76"/>
        <v>0</v>
      </c>
      <c r="K167" s="31">
        <f t="shared" si="77"/>
        <v>0</v>
      </c>
      <c r="L167" s="31">
        <f t="shared" si="78"/>
        <v>0</v>
      </c>
      <c r="M167" s="31">
        <f t="shared" si="79"/>
        <v>0</v>
      </c>
      <c r="N167" s="31">
        <f t="shared" si="65"/>
        <v>0</v>
      </c>
      <c r="O167" s="32">
        <f t="shared" si="66"/>
        <v>0</v>
      </c>
      <c r="P167" s="53">
        <v>162</v>
      </c>
      <c r="Q167" s="31">
        <f t="shared" si="87"/>
        <v>0</v>
      </c>
      <c r="R167" s="31">
        <f t="shared" si="80"/>
        <v>0</v>
      </c>
      <c r="S167" s="31">
        <f t="shared" si="81"/>
        <v>0</v>
      </c>
      <c r="T167" s="31">
        <f t="shared" si="67"/>
        <v>0</v>
      </c>
      <c r="U167" s="31">
        <f t="shared" si="75"/>
        <v>0</v>
      </c>
      <c r="V167" s="31">
        <f t="shared" si="68"/>
        <v>0</v>
      </c>
      <c r="W167" s="31">
        <v>0</v>
      </c>
      <c r="X167" s="31">
        <f t="shared" si="69"/>
        <v>0</v>
      </c>
      <c r="Y167" s="36">
        <f t="shared" si="70"/>
        <v>0</v>
      </c>
      <c r="AA167" s="69">
        <v>162</v>
      </c>
      <c r="AB167" s="31">
        <f t="shared" si="71"/>
        <v>0</v>
      </c>
      <c r="AC167" s="212">
        <f t="shared" si="86"/>
        <v>0</v>
      </c>
      <c r="AD167" s="99">
        <f t="shared" si="72"/>
        <v>0</v>
      </c>
      <c r="AE167" s="99">
        <f t="shared" si="73"/>
        <v>0</v>
      </c>
      <c r="AF167" s="197">
        <f t="shared" si="82"/>
        <v>0</v>
      </c>
      <c r="AG167" s="197">
        <f t="shared" si="83"/>
        <v>0</v>
      </c>
      <c r="AH167" s="197">
        <f t="shared" si="84"/>
        <v>0</v>
      </c>
      <c r="AI167" s="202">
        <f t="shared" si="85"/>
        <v>0</v>
      </c>
      <c r="AK167" s="69">
        <v>162</v>
      </c>
      <c r="AL167" s="31"/>
      <c r="AM167" s="31"/>
      <c r="AN167" s="31"/>
      <c r="AO167" s="31"/>
      <c r="AP167" s="31"/>
      <c r="AQ167" s="197"/>
      <c r="AR167" s="197"/>
      <c r="AS167" s="197"/>
      <c r="AT167" s="197"/>
      <c r="AU167" s="31"/>
      <c r="AV167" s="31"/>
      <c r="AW167" s="31"/>
      <c r="AX167" s="31"/>
      <c r="AY167" s="74"/>
    </row>
    <row r="168" spans="3:51">
      <c r="C168" s="177" t="s">
        <v>43</v>
      </c>
      <c r="D168" s="4">
        <v>0.52</v>
      </c>
      <c r="E168" s="191" t="s">
        <v>196</v>
      </c>
      <c r="I168" s="53">
        <v>163</v>
      </c>
      <c r="J168" s="31">
        <f t="shared" si="76"/>
        <v>0</v>
      </c>
      <c r="K168" s="31">
        <f t="shared" si="77"/>
        <v>0</v>
      </c>
      <c r="L168" s="31">
        <f t="shared" si="78"/>
        <v>0</v>
      </c>
      <c r="M168" s="31">
        <f t="shared" si="79"/>
        <v>0</v>
      </c>
      <c r="N168" s="31">
        <f t="shared" si="65"/>
        <v>0</v>
      </c>
      <c r="O168" s="32">
        <f t="shared" si="66"/>
        <v>0</v>
      </c>
      <c r="P168" s="53">
        <v>163</v>
      </c>
      <c r="Q168" s="31">
        <f t="shared" si="87"/>
        <v>0</v>
      </c>
      <c r="R168" s="31">
        <f t="shared" si="80"/>
        <v>0</v>
      </c>
      <c r="S168" s="31">
        <f t="shared" si="81"/>
        <v>0</v>
      </c>
      <c r="T168" s="31">
        <f t="shared" si="67"/>
        <v>0</v>
      </c>
      <c r="U168" s="31">
        <f t="shared" si="75"/>
        <v>0</v>
      </c>
      <c r="V168" s="31">
        <f t="shared" si="68"/>
        <v>0</v>
      </c>
      <c r="W168" s="31">
        <v>0</v>
      </c>
      <c r="X168" s="31">
        <f t="shared" si="69"/>
        <v>0</v>
      </c>
      <c r="Y168" s="36">
        <f t="shared" si="70"/>
        <v>0</v>
      </c>
      <c r="AA168" s="69">
        <v>163</v>
      </c>
      <c r="AB168" s="31">
        <f t="shared" si="71"/>
        <v>0</v>
      </c>
      <c r="AC168" s="212">
        <f t="shared" si="86"/>
        <v>0</v>
      </c>
      <c r="AD168" s="99">
        <f t="shared" si="72"/>
        <v>0</v>
      </c>
      <c r="AE168" s="99">
        <f t="shared" si="73"/>
        <v>0</v>
      </c>
      <c r="AF168" s="197">
        <f t="shared" si="82"/>
        <v>0</v>
      </c>
      <c r="AG168" s="197">
        <f t="shared" si="83"/>
        <v>0</v>
      </c>
      <c r="AH168" s="197">
        <f t="shared" si="84"/>
        <v>0</v>
      </c>
      <c r="AI168" s="202">
        <f t="shared" si="85"/>
        <v>0</v>
      </c>
      <c r="AK168" s="69">
        <v>163</v>
      </c>
      <c r="AL168" s="31"/>
      <c r="AM168" s="31"/>
      <c r="AN168" s="31"/>
      <c r="AO168" s="31"/>
      <c r="AP168" s="31"/>
      <c r="AQ168" s="197"/>
      <c r="AR168" s="197"/>
      <c r="AS168" s="197"/>
      <c r="AT168" s="197"/>
      <c r="AU168" s="31"/>
      <c r="AV168" s="31"/>
      <c r="AW168" s="31"/>
      <c r="AX168" s="31"/>
      <c r="AY168" s="74"/>
    </row>
    <row r="169" spans="3:51">
      <c r="C169" s="177" t="s">
        <v>44</v>
      </c>
      <c r="D169" s="4">
        <v>0.52</v>
      </c>
      <c r="E169" s="191" t="s">
        <v>196</v>
      </c>
      <c r="I169" s="53">
        <v>164</v>
      </c>
      <c r="J169" s="31">
        <f t="shared" si="76"/>
        <v>0</v>
      </c>
      <c r="K169" s="31">
        <f t="shared" si="77"/>
        <v>0</v>
      </c>
      <c r="L169" s="31">
        <f t="shared" si="78"/>
        <v>0</v>
      </c>
      <c r="M169" s="31">
        <f t="shared" si="79"/>
        <v>0</v>
      </c>
      <c r="N169" s="31">
        <f t="shared" si="65"/>
        <v>0</v>
      </c>
      <c r="O169" s="32">
        <f t="shared" si="66"/>
        <v>0</v>
      </c>
      <c r="P169" s="53">
        <v>164</v>
      </c>
      <c r="Q169" s="31">
        <f t="shared" si="87"/>
        <v>0</v>
      </c>
      <c r="R169" s="31">
        <f t="shared" si="80"/>
        <v>0</v>
      </c>
      <c r="S169" s="31">
        <f t="shared" si="81"/>
        <v>0</v>
      </c>
      <c r="T169" s="31">
        <f t="shared" si="67"/>
        <v>0</v>
      </c>
      <c r="U169" s="31">
        <f t="shared" si="75"/>
        <v>0</v>
      </c>
      <c r="V169" s="31">
        <f t="shared" si="68"/>
        <v>0</v>
      </c>
      <c r="W169" s="31">
        <v>0</v>
      </c>
      <c r="X169" s="31">
        <f t="shared" si="69"/>
        <v>0</v>
      </c>
      <c r="Y169" s="36">
        <f t="shared" si="70"/>
        <v>0</v>
      </c>
      <c r="AA169" s="69">
        <v>164</v>
      </c>
      <c r="AB169" s="31">
        <f t="shared" si="71"/>
        <v>0</v>
      </c>
      <c r="AC169" s="212">
        <f t="shared" si="86"/>
        <v>0</v>
      </c>
      <c r="AD169" s="99">
        <f t="shared" si="72"/>
        <v>0</v>
      </c>
      <c r="AE169" s="99">
        <f t="shared" si="73"/>
        <v>0</v>
      </c>
      <c r="AF169" s="197">
        <f t="shared" si="82"/>
        <v>0</v>
      </c>
      <c r="AG169" s="197">
        <f t="shared" si="83"/>
        <v>0</v>
      </c>
      <c r="AH169" s="197">
        <f t="shared" si="84"/>
        <v>0</v>
      </c>
      <c r="AI169" s="202">
        <f t="shared" si="85"/>
        <v>0</v>
      </c>
      <c r="AK169" s="69">
        <v>164</v>
      </c>
      <c r="AL169" s="31"/>
      <c r="AM169" s="31"/>
      <c r="AN169" s="31"/>
      <c r="AO169" s="31"/>
      <c r="AP169" s="31"/>
      <c r="AQ169" s="197"/>
      <c r="AR169" s="197"/>
      <c r="AS169" s="197"/>
      <c r="AT169" s="197"/>
      <c r="AU169" s="31"/>
      <c r="AV169" s="31"/>
      <c r="AW169" s="31"/>
      <c r="AX169" s="31"/>
      <c r="AY169" s="74"/>
    </row>
    <row r="170" spans="3:51">
      <c r="C170" s="177" t="s">
        <v>45</v>
      </c>
      <c r="D170" s="4">
        <v>0.75</v>
      </c>
      <c r="E170" s="191" t="s">
        <v>196</v>
      </c>
      <c r="I170" s="53">
        <v>165</v>
      </c>
      <c r="J170" s="31">
        <f t="shared" si="76"/>
        <v>0</v>
      </c>
      <c r="K170" s="31">
        <f t="shared" si="77"/>
        <v>0</v>
      </c>
      <c r="L170" s="31">
        <f t="shared" si="78"/>
        <v>0</v>
      </c>
      <c r="M170" s="31">
        <f t="shared" si="79"/>
        <v>0</v>
      </c>
      <c r="N170" s="31">
        <f t="shared" si="65"/>
        <v>0</v>
      </c>
      <c r="O170" s="32">
        <f t="shared" si="66"/>
        <v>0</v>
      </c>
      <c r="P170" s="53">
        <v>165</v>
      </c>
      <c r="Q170" s="31">
        <f t="shared" si="87"/>
        <v>0</v>
      </c>
      <c r="R170" s="31">
        <f t="shared" si="80"/>
        <v>0</v>
      </c>
      <c r="S170" s="31">
        <f t="shared" si="81"/>
        <v>0</v>
      </c>
      <c r="T170" s="31">
        <f t="shared" si="67"/>
        <v>0</v>
      </c>
      <c r="U170" s="31">
        <f t="shared" si="75"/>
        <v>0</v>
      </c>
      <c r="V170" s="31">
        <f t="shared" si="68"/>
        <v>0</v>
      </c>
      <c r="W170" s="31">
        <v>0</v>
      </c>
      <c r="X170" s="31">
        <f t="shared" si="69"/>
        <v>0</v>
      </c>
      <c r="Y170" s="36">
        <f t="shared" si="70"/>
        <v>0</v>
      </c>
      <c r="AA170" s="69">
        <v>165</v>
      </c>
      <c r="AB170" s="31">
        <f t="shared" si="71"/>
        <v>0</v>
      </c>
      <c r="AC170" s="212">
        <f t="shared" si="86"/>
        <v>0</v>
      </c>
      <c r="AD170" s="99">
        <f t="shared" si="72"/>
        <v>0</v>
      </c>
      <c r="AE170" s="99">
        <f t="shared" si="73"/>
        <v>0</v>
      </c>
      <c r="AF170" s="197">
        <f t="shared" si="82"/>
        <v>0</v>
      </c>
      <c r="AG170" s="197">
        <f t="shared" si="83"/>
        <v>0</v>
      </c>
      <c r="AH170" s="197">
        <f t="shared" si="84"/>
        <v>0</v>
      </c>
      <c r="AI170" s="202">
        <f t="shared" si="85"/>
        <v>0</v>
      </c>
      <c r="AK170" s="69">
        <v>165</v>
      </c>
      <c r="AL170" s="31"/>
      <c r="AM170" s="31"/>
      <c r="AN170" s="31"/>
      <c r="AO170" s="31"/>
      <c r="AP170" s="31"/>
      <c r="AQ170" s="197"/>
      <c r="AR170" s="197"/>
      <c r="AS170" s="197"/>
      <c r="AT170" s="197"/>
      <c r="AU170" s="31"/>
      <c r="AV170" s="31"/>
      <c r="AW170" s="31"/>
      <c r="AX170" s="31"/>
      <c r="AY170" s="74"/>
    </row>
    <row r="171" spans="3:51">
      <c r="C171" s="177" t="s">
        <v>46</v>
      </c>
      <c r="D171" s="4">
        <v>0.52</v>
      </c>
      <c r="E171" s="191" t="s">
        <v>196</v>
      </c>
      <c r="I171" s="53">
        <v>166</v>
      </c>
      <c r="J171" s="31">
        <f t="shared" si="76"/>
        <v>0</v>
      </c>
      <c r="K171" s="31">
        <f t="shared" si="77"/>
        <v>0</v>
      </c>
      <c r="L171" s="31">
        <f t="shared" si="78"/>
        <v>0</v>
      </c>
      <c r="M171" s="31">
        <f t="shared" si="79"/>
        <v>0</v>
      </c>
      <c r="N171" s="31">
        <f t="shared" si="65"/>
        <v>0</v>
      </c>
      <c r="O171" s="32">
        <f t="shared" si="66"/>
        <v>0</v>
      </c>
      <c r="P171" s="53">
        <v>166</v>
      </c>
      <c r="Q171" s="31">
        <f t="shared" si="87"/>
        <v>0</v>
      </c>
      <c r="R171" s="31">
        <f t="shared" si="80"/>
        <v>0</v>
      </c>
      <c r="S171" s="31">
        <f t="shared" si="81"/>
        <v>0</v>
      </c>
      <c r="T171" s="31">
        <f t="shared" si="67"/>
        <v>0</v>
      </c>
      <c r="U171" s="31">
        <f t="shared" si="75"/>
        <v>0</v>
      </c>
      <c r="V171" s="31">
        <f t="shared" si="68"/>
        <v>0</v>
      </c>
      <c r="W171" s="31">
        <v>0</v>
      </c>
      <c r="X171" s="31">
        <f t="shared" si="69"/>
        <v>0</v>
      </c>
      <c r="Y171" s="36">
        <f t="shared" si="70"/>
        <v>0</v>
      </c>
      <c r="AA171" s="69">
        <v>166</v>
      </c>
      <c r="AB171" s="31">
        <f t="shared" si="71"/>
        <v>0</v>
      </c>
      <c r="AC171" s="212">
        <f t="shared" si="86"/>
        <v>0</v>
      </c>
      <c r="AD171" s="99">
        <f t="shared" si="72"/>
        <v>0</v>
      </c>
      <c r="AE171" s="99">
        <f t="shared" si="73"/>
        <v>0</v>
      </c>
      <c r="AF171" s="197">
        <f t="shared" si="82"/>
        <v>0</v>
      </c>
      <c r="AG171" s="197">
        <f t="shared" si="83"/>
        <v>0</v>
      </c>
      <c r="AH171" s="197">
        <f t="shared" si="84"/>
        <v>0</v>
      </c>
      <c r="AI171" s="202">
        <f t="shared" si="85"/>
        <v>0</v>
      </c>
      <c r="AK171" s="69">
        <v>166</v>
      </c>
      <c r="AL171" s="31"/>
      <c r="AM171" s="31"/>
      <c r="AN171" s="31"/>
      <c r="AO171" s="31"/>
      <c r="AP171" s="31"/>
      <c r="AQ171" s="197"/>
      <c r="AR171" s="197"/>
      <c r="AS171" s="197"/>
      <c r="AT171" s="197"/>
      <c r="AU171" s="31"/>
      <c r="AV171" s="31"/>
      <c r="AW171" s="31"/>
      <c r="AX171" s="31"/>
      <c r="AY171" s="74"/>
    </row>
    <row r="172" spans="3:51">
      <c r="C172" s="177" t="s">
        <v>47</v>
      </c>
      <c r="D172" s="4">
        <v>0.35</v>
      </c>
      <c r="E172" s="191" t="s">
        <v>198</v>
      </c>
      <c r="I172" s="53">
        <v>167</v>
      </c>
      <c r="J172" s="31">
        <f t="shared" si="76"/>
        <v>0</v>
      </c>
      <c r="K172" s="31">
        <f t="shared" si="77"/>
        <v>0</v>
      </c>
      <c r="L172" s="31">
        <f t="shared" si="78"/>
        <v>0</v>
      </c>
      <c r="M172" s="31">
        <f t="shared" si="79"/>
        <v>0</v>
      </c>
      <c r="N172" s="31">
        <f t="shared" si="65"/>
        <v>0</v>
      </c>
      <c r="O172" s="32">
        <f t="shared" si="66"/>
        <v>0</v>
      </c>
      <c r="P172" s="53">
        <v>167</v>
      </c>
      <c r="Q172" s="31">
        <f t="shared" si="87"/>
        <v>0</v>
      </c>
      <c r="R172" s="31">
        <f t="shared" si="80"/>
        <v>0</v>
      </c>
      <c r="S172" s="31">
        <f t="shared" si="81"/>
        <v>0</v>
      </c>
      <c r="T172" s="31">
        <f t="shared" si="67"/>
        <v>0</v>
      </c>
      <c r="U172" s="31">
        <f t="shared" si="75"/>
        <v>0</v>
      </c>
      <c r="V172" s="31">
        <f t="shared" si="68"/>
        <v>0</v>
      </c>
      <c r="W172" s="31">
        <v>0</v>
      </c>
      <c r="X172" s="31">
        <f t="shared" si="69"/>
        <v>0</v>
      </c>
      <c r="Y172" s="36">
        <f t="shared" si="70"/>
        <v>0</v>
      </c>
      <c r="AA172" s="69">
        <v>167</v>
      </c>
      <c r="AB172" s="31">
        <f t="shared" si="71"/>
        <v>0</v>
      </c>
      <c r="AC172" s="212">
        <f t="shared" si="86"/>
        <v>0</v>
      </c>
      <c r="AD172" s="99">
        <f t="shared" si="72"/>
        <v>0</v>
      </c>
      <c r="AE172" s="99">
        <f t="shared" si="73"/>
        <v>0</v>
      </c>
      <c r="AF172" s="197">
        <f t="shared" si="82"/>
        <v>0</v>
      </c>
      <c r="AG172" s="197">
        <f t="shared" si="83"/>
        <v>0</v>
      </c>
      <c r="AH172" s="197">
        <f t="shared" si="84"/>
        <v>0</v>
      </c>
      <c r="AI172" s="202">
        <f t="shared" si="85"/>
        <v>0</v>
      </c>
      <c r="AK172" s="69">
        <v>167</v>
      </c>
      <c r="AL172" s="31"/>
      <c r="AM172" s="31"/>
      <c r="AN172" s="31"/>
      <c r="AO172" s="31"/>
      <c r="AP172" s="31"/>
      <c r="AQ172" s="197"/>
      <c r="AR172" s="197"/>
      <c r="AS172" s="197"/>
      <c r="AT172" s="197"/>
      <c r="AU172" s="31"/>
      <c r="AV172" s="31"/>
      <c r="AW172" s="31"/>
      <c r="AX172" s="31"/>
      <c r="AY172" s="74"/>
    </row>
    <row r="173" spans="3:51">
      <c r="C173" s="177" t="s">
        <v>48</v>
      </c>
      <c r="D173" s="4">
        <v>0.37</v>
      </c>
      <c r="E173" s="191" t="s">
        <v>196</v>
      </c>
      <c r="I173" s="53">
        <v>168</v>
      </c>
      <c r="J173" s="31">
        <f t="shared" si="76"/>
        <v>0</v>
      </c>
      <c r="K173" s="31">
        <f t="shared" si="77"/>
        <v>0</v>
      </c>
      <c r="L173" s="31">
        <f t="shared" si="78"/>
        <v>0</v>
      </c>
      <c r="M173" s="31">
        <f t="shared" si="79"/>
        <v>0</v>
      </c>
      <c r="N173" s="31">
        <f t="shared" si="65"/>
        <v>0</v>
      </c>
      <c r="O173" s="32">
        <f t="shared" si="66"/>
        <v>0</v>
      </c>
      <c r="P173" s="53">
        <v>168</v>
      </c>
      <c r="Q173" s="31">
        <f t="shared" si="87"/>
        <v>0</v>
      </c>
      <c r="R173" s="31">
        <f t="shared" si="80"/>
        <v>0</v>
      </c>
      <c r="S173" s="31">
        <f t="shared" si="81"/>
        <v>0</v>
      </c>
      <c r="T173" s="31">
        <f t="shared" si="67"/>
        <v>0</v>
      </c>
      <c r="U173" s="31">
        <f t="shared" si="75"/>
        <v>0</v>
      </c>
      <c r="V173" s="31">
        <f t="shared" si="68"/>
        <v>0</v>
      </c>
      <c r="W173" s="31">
        <v>0</v>
      </c>
      <c r="X173" s="31">
        <f t="shared" si="69"/>
        <v>0</v>
      </c>
      <c r="Y173" s="36">
        <f t="shared" si="70"/>
        <v>0</v>
      </c>
      <c r="AA173" s="69">
        <v>168</v>
      </c>
      <c r="AB173" s="31">
        <f t="shared" si="71"/>
        <v>0</v>
      </c>
      <c r="AC173" s="212">
        <f t="shared" si="86"/>
        <v>0</v>
      </c>
      <c r="AD173" s="99">
        <f t="shared" si="72"/>
        <v>0</v>
      </c>
      <c r="AE173" s="99">
        <f t="shared" si="73"/>
        <v>0</v>
      </c>
      <c r="AF173" s="197">
        <f t="shared" si="82"/>
        <v>0</v>
      </c>
      <c r="AG173" s="197">
        <f t="shared" si="83"/>
        <v>0</v>
      </c>
      <c r="AH173" s="197">
        <f t="shared" si="84"/>
        <v>0</v>
      </c>
      <c r="AI173" s="202">
        <f t="shared" si="85"/>
        <v>0</v>
      </c>
      <c r="AK173" s="69">
        <v>168</v>
      </c>
      <c r="AL173" s="31"/>
      <c r="AM173" s="31"/>
      <c r="AN173" s="31"/>
      <c r="AO173" s="31"/>
      <c r="AP173" s="31"/>
      <c r="AQ173" s="197"/>
      <c r="AR173" s="197"/>
      <c r="AS173" s="197"/>
      <c r="AT173" s="197"/>
      <c r="AU173" s="31"/>
      <c r="AV173" s="31"/>
      <c r="AW173" s="31"/>
      <c r="AX173" s="31"/>
      <c r="AY173" s="74"/>
    </row>
    <row r="174" spans="3:51">
      <c r="C174" s="177" t="s">
        <v>49</v>
      </c>
      <c r="D174" s="4">
        <v>0.45</v>
      </c>
      <c r="E174" s="191" t="s">
        <v>197</v>
      </c>
      <c r="I174" s="53">
        <v>169</v>
      </c>
      <c r="J174" s="31">
        <f t="shared" si="76"/>
        <v>0</v>
      </c>
      <c r="K174" s="31">
        <f t="shared" si="77"/>
        <v>0</v>
      </c>
      <c r="L174" s="31">
        <f t="shared" si="78"/>
        <v>0</v>
      </c>
      <c r="M174" s="31">
        <f t="shared" si="79"/>
        <v>0</v>
      </c>
      <c r="N174" s="31">
        <f t="shared" si="65"/>
        <v>0</v>
      </c>
      <c r="O174" s="32">
        <f t="shared" si="66"/>
        <v>0</v>
      </c>
      <c r="P174" s="53">
        <v>169</v>
      </c>
      <c r="Q174" s="31">
        <f t="shared" si="87"/>
        <v>0</v>
      </c>
      <c r="R174" s="31">
        <f t="shared" si="80"/>
        <v>0</v>
      </c>
      <c r="S174" s="31">
        <f t="shared" si="81"/>
        <v>0</v>
      </c>
      <c r="T174" s="31">
        <f t="shared" si="67"/>
        <v>0</v>
      </c>
      <c r="U174" s="31">
        <f t="shared" si="75"/>
        <v>0</v>
      </c>
      <c r="V174" s="31">
        <f t="shared" si="68"/>
        <v>0</v>
      </c>
      <c r="W174" s="31">
        <v>0</v>
      </c>
      <c r="X174" s="31">
        <f t="shared" si="69"/>
        <v>0</v>
      </c>
      <c r="Y174" s="36">
        <f t="shared" si="70"/>
        <v>0</v>
      </c>
      <c r="AA174" s="69">
        <v>169</v>
      </c>
      <c r="AB174" s="31">
        <f t="shared" si="71"/>
        <v>0</v>
      </c>
      <c r="AC174" s="212">
        <f t="shared" si="86"/>
        <v>0</v>
      </c>
      <c r="AD174" s="99">
        <f t="shared" si="72"/>
        <v>0</v>
      </c>
      <c r="AE174" s="99">
        <f t="shared" si="73"/>
        <v>0</v>
      </c>
      <c r="AF174" s="197">
        <f t="shared" si="82"/>
        <v>0</v>
      </c>
      <c r="AG174" s="197">
        <f t="shared" si="83"/>
        <v>0</v>
      </c>
      <c r="AH174" s="197">
        <f t="shared" si="84"/>
        <v>0</v>
      </c>
      <c r="AI174" s="202">
        <f t="shared" si="85"/>
        <v>0</v>
      </c>
      <c r="AK174" s="69">
        <v>169</v>
      </c>
      <c r="AL174" s="31"/>
      <c r="AM174" s="31"/>
      <c r="AN174" s="31"/>
      <c r="AO174" s="31"/>
      <c r="AP174" s="31"/>
      <c r="AQ174" s="197"/>
      <c r="AR174" s="197"/>
      <c r="AS174" s="197"/>
      <c r="AT174" s="197"/>
      <c r="AU174" s="31"/>
      <c r="AV174" s="31"/>
      <c r="AW174" s="31"/>
      <c r="AX174" s="31"/>
      <c r="AY174" s="74"/>
    </row>
    <row r="175" spans="3:51">
      <c r="C175" s="177" t="s">
        <v>50</v>
      </c>
      <c r="D175" s="4">
        <v>0.39</v>
      </c>
      <c r="E175" s="191" t="s">
        <v>197</v>
      </c>
      <c r="I175" s="53">
        <v>170</v>
      </c>
      <c r="J175" s="31">
        <f t="shared" si="76"/>
        <v>0</v>
      </c>
      <c r="K175" s="31">
        <f t="shared" si="77"/>
        <v>0</v>
      </c>
      <c r="L175" s="31">
        <f t="shared" si="78"/>
        <v>0</v>
      </c>
      <c r="M175" s="31">
        <f t="shared" si="79"/>
        <v>0</v>
      </c>
      <c r="N175" s="31">
        <f t="shared" si="65"/>
        <v>0</v>
      </c>
      <c r="O175" s="32">
        <f t="shared" si="66"/>
        <v>0</v>
      </c>
      <c r="P175" s="53">
        <v>170</v>
      </c>
      <c r="Q175" s="31">
        <f t="shared" si="87"/>
        <v>0</v>
      </c>
      <c r="R175" s="31">
        <f t="shared" si="80"/>
        <v>0</v>
      </c>
      <c r="S175" s="31">
        <f t="shared" si="81"/>
        <v>0</v>
      </c>
      <c r="T175" s="31">
        <f t="shared" si="67"/>
        <v>0</v>
      </c>
      <c r="U175" s="31">
        <f t="shared" si="75"/>
        <v>0</v>
      </c>
      <c r="V175" s="31">
        <f t="shared" si="68"/>
        <v>0</v>
      </c>
      <c r="W175" s="31">
        <v>0</v>
      </c>
      <c r="X175" s="31">
        <f t="shared" si="69"/>
        <v>0</v>
      </c>
      <c r="Y175" s="36">
        <f t="shared" si="70"/>
        <v>0</v>
      </c>
      <c r="AA175" s="69">
        <v>170</v>
      </c>
      <c r="AB175" s="31">
        <f t="shared" si="71"/>
        <v>0</v>
      </c>
      <c r="AC175" s="212">
        <f t="shared" si="86"/>
        <v>0</v>
      </c>
      <c r="AD175" s="99">
        <f t="shared" si="72"/>
        <v>0</v>
      </c>
      <c r="AE175" s="99">
        <f t="shared" si="73"/>
        <v>0</v>
      </c>
      <c r="AF175" s="197">
        <f t="shared" si="82"/>
        <v>0</v>
      </c>
      <c r="AG175" s="197">
        <f t="shared" si="83"/>
        <v>0</v>
      </c>
      <c r="AH175" s="197">
        <f t="shared" si="84"/>
        <v>0</v>
      </c>
      <c r="AI175" s="202">
        <f t="shared" si="85"/>
        <v>0</v>
      </c>
      <c r="AK175" s="69">
        <v>170</v>
      </c>
      <c r="AL175" s="31"/>
      <c r="AM175" s="31"/>
      <c r="AN175" s="31"/>
      <c r="AO175" s="31"/>
      <c r="AP175" s="31"/>
      <c r="AQ175" s="197"/>
      <c r="AR175" s="197"/>
      <c r="AS175" s="197"/>
      <c r="AT175" s="197"/>
      <c r="AU175" s="31"/>
      <c r="AV175" s="31"/>
      <c r="AW175" s="31"/>
      <c r="AX175" s="31"/>
      <c r="AY175" s="74"/>
    </row>
    <row r="176" spans="3:51">
      <c r="C176" s="177" t="s">
        <v>51</v>
      </c>
      <c r="D176" s="4">
        <v>0.44</v>
      </c>
      <c r="E176" s="191" t="s">
        <v>197</v>
      </c>
      <c r="I176" s="53">
        <v>171</v>
      </c>
      <c r="J176" s="31">
        <f t="shared" si="76"/>
        <v>0</v>
      </c>
      <c r="K176" s="31">
        <f t="shared" si="77"/>
        <v>0</v>
      </c>
      <c r="L176" s="31">
        <f t="shared" si="78"/>
        <v>0</v>
      </c>
      <c r="M176" s="31">
        <f t="shared" si="79"/>
        <v>0</v>
      </c>
      <c r="N176" s="31">
        <f t="shared" si="65"/>
        <v>0</v>
      </c>
      <c r="O176" s="32">
        <f t="shared" si="66"/>
        <v>0</v>
      </c>
      <c r="P176" s="53">
        <v>171</v>
      </c>
      <c r="Q176" s="31">
        <f t="shared" si="87"/>
        <v>0</v>
      </c>
      <c r="R176" s="31">
        <f t="shared" si="80"/>
        <v>0</v>
      </c>
      <c r="S176" s="31">
        <f t="shared" si="81"/>
        <v>0</v>
      </c>
      <c r="T176" s="31">
        <f t="shared" si="67"/>
        <v>0</v>
      </c>
      <c r="U176" s="31">
        <f t="shared" si="75"/>
        <v>0</v>
      </c>
      <c r="V176" s="31">
        <f t="shared" si="68"/>
        <v>0</v>
      </c>
      <c r="W176" s="31">
        <v>0</v>
      </c>
      <c r="X176" s="31">
        <f t="shared" si="69"/>
        <v>0</v>
      </c>
      <c r="Y176" s="36">
        <f t="shared" si="70"/>
        <v>0</v>
      </c>
      <c r="AA176" s="69">
        <v>171</v>
      </c>
      <c r="AB176" s="31">
        <f t="shared" si="71"/>
        <v>0</v>
      </c>
      <c r="AC176" s="212">
        <f t="shared" si="86"/>
        <v>0</v>
      </c>
      <c r="AD176" s="99">
        <f t="shared" si="72"/>
        <v>0</v>
      </c>
      <c r="AE176" s="99">
        <f t="shared" si="73"/>
        <v>0</v>
      </c>
      <c r="AF176" s="197">
        <f t="shared" si="82"/>
        <v>0</v>
      </c>
      <c r="AG176" s="197">
        <f t="shared" si="83"/>
        <v>0</v>
      </c>
      <c r="AH176" s="197">
        <f t="shared" si="84"/>
        <v>0</v>
      </c>
      <c r="AI176" s="202">
        <f t="shared" si="85"/>
        <v>0</v>
      </c>
      <c r="AK176" s="69">
        <v>171</v>
      </c>
      <c r="AL176" s="31"/>
      <c r="AM176" s="31"/>
      <c r="AN176" s="31"/>
      <c r="AO176" s="31"/>
      <c r="AP176" s="31"/>
      <c r="AQ176" s="197"/>
      <c r="AR176" s="197"/>
      <c r="AS176" s="197"/>
      <c r="AT176" s="197"/>
      <c r="AU176" s="31"/>
      <c r="AV176" s="31"/>
      <c r="AW176" s="31"/>
      <c r="AX176" s="31"/>
      <c r="AY176" s="74"/>
    </row>
    <row r="177" spans="3:51">
      <c r="C177" s="177" t="s">
        <v>52</v>
      </c>
      <c r="D177" s="4">
        <v>0.46</v>
      </c>
      <c r="E177" s="191" t="s">
        <v>197</v>
      </c>
      <c r="I177" s="53">
        <v>172</v>
      </c>
      <c r="J177" s="31">
        <f t="shared" si="76"/>
        <v>0</v>
      </c>
      <c r="K177" s="31">
        <f t="shared" si="77"/>
        <v>0</v>
      </c>
      <c r="L177" s="31">
        <f t="shared" si="78"/>
        <v>0</v>
      </c>
      <c r="M177" s="31">
        <f t="shared" si="79"/>
        <v>0</v>
      </c>
      <c r="N177" s="31">
        <f t="shared" si="65"/>
        <v>0</v>
      </c>
      <c r="O177" s="32">
        <f t="shared" si="66"/>
        <v>0</v>
      </c>
      <c r="P177" s="53">
        <v>172</v>
      </c>
      <c r="Q177" s="31">
        <f t="shared" si="87"/>
        <v>0</v>
      </c>
      <c r="R177" s="31">
        <f t="shared" si="80"/>
        <v>0</v>
      </c>
      <c r="S177" s="31">
        <f t="shared" si="81"/>
        <v>0</v>
      </c>
      <c r="T177" s="31">
        <f t="shared" si="67"/>
        <v>0</v>
      </c>
      <c r="U177" s="31">
        <f t="shared" si="75"/>
        <v>0</v>
      </c>
      <c r="V177" s="31">
        <f t="shared" si="68"/>
        <v>0</v>
      </c>
      <c r="W177" s="31">
        <v>0</v>
      </c>
      <c r="X177" s="31">
        <f t="shared" si="69"/>
        <v>0</v>
      </c>
      <c r="Y177" s="36">
        <f t="shared" si="70"/>
        <v>0</v>
      </c>
      <c r="AA177" s="69">
        <v>172</v>
      </c>
      <c r="AB177" s="31">
        <f t="shared" si="71"/>
        <v>0</v>
      </c>
      <c r="AC177" s="212">
        <f t="shared" si="86"/>
        <v>0</v>
      </c>
      <c r="AD177" s="99">
        <f t="shared" si="72"/>
        <v>0</v>
      </c>
      <c r="AE177" s="99">
        <f t="shared" si="73"/>
        <v>0</v>
      </c>
      <c r="AF177" s="197">
        <f t="shared" si="82"/>
        <v>0</v>
      </c>
      <c r="AG177" s="197">
        <f t="shared" si="83"/>
        <v>0</v>
      </c>
      <c r="AH177" s="197">
        <f t="shared" si="84"/>
        <v>0</v>
      </c>
      <c r="AI177" s="202">
        <f t="shared" si="85"/>
        <v>0</v>
      </c>
      <c r="AK177" s="69">
        <v>172</v>
      </c>
      <c r="AL177" s="31"/>
      <c r="AM177" s="31"/>
      <c r="AN177" s="31"/>
      <c r="AO177" s="31"/>
      <c r="AP177" s="31"/>
      <c r="AQ177" s="197"/>
      <c r="AR177" s="197"/>
      <c r="AS177" s="197"/>
      <c r="AT177" s="197"/>
      <c r="AU177" s="31"/>
      <c r="AV177" s="31"/>
      <c r="AW177" s="31"/>
      <c r="AX177" s="31"/>
      <c r="AY177" s="74"/>
    </row>
    <row r="178" spans="3:51" ht="30">
      <c r="C178" s="177" t="s">
        <v>53</v>
      </c>
      <c r="D178" s="4">
        <v>0.46</v>
      </c>
      <c r="E178" s="191" t="s">
        <v>199</v>
      </c>
      <c r="I178" s="53">
        <v>173</v>
      </c>
      <c r="J178" s="31">
        <f t="shared" si="76"/>
        <v>0</v>
      </c>
      <c r="K178" s="31">
        <f t="shared" si="77"/>
        <v>0</v>
      </c>
      <c r="L178" s="31">
        <f t="shared" si="78"/>
        <v>0</v>
      </c>
      <c r="M178" s="31">
        <f t="shared" si="79"/>
        <v>0</v>
      </c>
      <c r="N178" s="31">
        <f t="shared" si="65"/>
        <v>0</v>
      </c>
      <c r="O178" s="32">
        <f t="shared" si="66"/>
        <v>0</v>
      </c>
      <c r="P178" s="53">
        <v>173</v>
      </c>
      <c r="Q178" s="31">
        <f t="shared" si="87"/>
        <v>0</v>
      </c>
      <c r="R178" s="31">
        <f t="shared" si="80"/>
        <v>0</v>
      </c>
      <c r="S178" s="31">
        <f t="shared" si="81"/>
        <v>0</v>
      </c>
      <c r="T178" s="31">
        <f t="shared" si="67"/>
        <v>0</v>
      </c>
      <c r="U178" s="31">
        <f t="shared" si="75"/>
        <v>0</v>
      </c>
      <c r="V178" s="31">
        <f t="shared" si="68"/>
        <v>0</v>
      </c>
      <c r="W178" s="31">
        <v>0</v>
      </c>
      <c r="X178" s="31">
        <f t="shared" si="69"/>
        <v>0</v>
      </c>
      <c r="Y178" s="36">
        <f t="shared" si="70"/>
        <v>0</v>
      </c>
      <c r="AA178" s="69">
        <v>173</v>
      </c>
      <c r="AB178" s="31">
        <f t="shared" si="71"/>
        <v>0</v>
      </c>
      <c r="AC178" s="212">
        <f t="shared" si="86"/>
        <v>0</v>
      </c>
      <c r="AD178" s="99">
        <f t="shared" si="72"/>
        <v>0</v>
      </c>
      <c r="AE178" s="99">
        <f t="shared" si="73"/>
        <v>0</v>
      </c>
      <c r="AF178" s="197">
        <f t="shared" si="82"/>
        <v>0</v>
      </c>
      <c r="AG178" s="197">
        <f t="shared" si="83"/>
        <v>0</v>
      </c>
      <c r="AH178" s="197">
        <f t="shared" si="84"/>
        <v>0</v>
      </c>
      <c r="AI178" s="202">
        <f t="shared" si="85"/>
        <v>0</v>
      </c>
      <c r="AK178" s="69">
        <v>173</v>
      </c>
      <c r="AL178" s="31"/>
      <c r="AM178" s="31"/>
      <c r="AN178" s="31"/>
      <c r="AO178" s="31"/>
      <c r="AP178" s="31"/>
      <c r="AQ178" s="197"/>
      <c r="AR178" s="197"/>
      <c r="AS178" s="197"/>
      <c r="AT178" s="197"/>
      <c r="AU178" s="31"/>
      <c r="AV178" s="31"/>
      <c r="AW178" s="31"/>
      <c r="AX178" s="31"/>
      <c r="AY178" s="74"/>
    </row>
    <row r="179" spans="3:51">
      <c r="C179" s="177" t="s">
        <v>54</v>
      </c>
      <c r="D179" s="4">
        <v>0.44</v>
      </c>
      <c r="E179" s="191" t="s">
        <v>197</v>
      </c>
      <c r="I179" s="53">
        <v>174</v>
      </c>
      <c r="J179" s="31">
        <f t="shared" si="76"/>
        <v>0</v>
      </c>
      <c r="K179" s="31">
        <f t="shared" si="77"/>
        <v>0</v>
      </c>
      <c r="L179" s="31">
        <f t="shared" si="78"/>
        <v>0</v>
      </c>
      <c r="M179" s="31">
        <f t="shared" si="79"/>
        <v>0</v>
      </c>
      <c r="N179" s="31">
        <f t="shared" si="65"/>
        <v>0</v>
      </c>
      <c r="O179" s="32">
        <f t="shared" si="66"/>
        <v>0</v>
      </c>
      <c r="P179" s="53">
        <v>174</v>
      </c>
      <c r="Q179" s="31">
        <f t="shared" si="87"/>
        <v>0</v>
      </c>
      <c r="R179" s="31">
        <f t="shared" si="80"/>
        <v>0</v>
      </c>
      <c r="S179" s="31">
        <f t="shared" si="81"/>
        <v>0</v>
      </c>
      <c r="T179" s="31">
        <f t="shared" si="67"/>
        <v>0</v>
      </c>
      <c r="U179" s="31">
        <f t="shared" si="75"/>
        <v>0</v>
      </c>
      <c r="V179" s="31">
        <f t="shared" si="68"/>
        <v>0</v>
      </c>
      <c r="W179" s="31">
        <v>0</v>
      </c>
      <c r="X179" s="31">
        <f t="shared" si="69"/>
        <v>0</v>
      </c>
      <c r="Y179" s="36">
        <f t="shared" si="70"/>
        <v>0</v>
      </c>
      <c r="AA179" s="69">
        <v>174</v>
      </c>
      <c r="AB179" s="31">
        <f t="shared" si="71"/>
        <v>0</v>
      </c>
      <c r="AC179" s="212">
        <f t="shared" si="86"/>
        <v>0</v>
      </c>
      <c r="AD179" s="99">
        <f t="shared" si="72"/>
        <v>0</v>
      </c>
      <c r="AE179" s="99">
        <f t="shared" si="73"/>
        <v>0</v>
      </c>
      <c r="AF179" s="197">
        <f t="shared" si="82"/>
        <v>0</v>
      </c>
      <c r="AG179" s="197">
        <f t="shared" si="83"/>
        <v>0</v>
      </c>
      <c r="AH179" s="197">
        <f t="shared" si="84"/>
        <v>0</v>
      </c>
      <c r="AI179" s="202">
        <f t="shared" si="85"/>
        <v>0</v>
      </c>
      <c r="AK179" s="69">
        <v>174</v>
      </c>
      <c r="AL179" s="31"/>
      <c r="AM179" s="31"/>
      <c r="AN179" s="31"/>
      <c r="AO179" s="31"/>
      <c r="AP179" s="31"/>
      <c r="AQ179" s="197"/>
      <c r="AR179" s="197"/>
      <c r="AS179" s="197"/>
      <c r="AT179" s="197"/>
      <c r="AU179" s="31"/>
      <c r="AV179" s="31"/>
      <c r="AW179" s="31"/>
      <c r="AX179" s="31"/>
      <c r="AY179" s="74"/>
    </row>
    <row r="180" spans="3:51">
      <c r="C180" s="177" t="s">
        <v>55</v>
      </c>
      <c r="D180" s="4">
        <v>0.46</v>
      </c>
      <c r="E180" s="191" t="s">
        <v>197</v>
      </c>
      <c r="I180" s="53">
        <v>175</v>
      </c>
      <c r="J180" s="31">
        <f t="shared" si="76"/>
        <v>0</v>
      </c>
      <c r="K180" s="31">
        <f t="shared" si="77"/>
        <v>0</v>
      </c>
      <c r="L180" s="31">
        <f t="shared" si="78"/>
        <v>0</v>
      </c>
      <c r="M180" s="31">
        <f t="shared" si="79"/>
        <v>0</v>
      </c>
      <c r="N180" s="31">
        <f t="shared" si="65"/>
        <v>0</v>
      </c>
      <c r="O180" s="32">
        <f t="shared" si="66"/>
        <v>0</v>
      </c>
      <c r="P180" s="53">
        <v>175</v>
      </c>
      <c r="Q180" s="31">
        <f t="shared" si="87"/>
        <v>0</v>
      </c>
      <c r="R180" s="31">
        <f t="shared" si="80"/>
        <v>0</v>
      </c>
      <c r="S180" s="31">
        <f t="shared" si="81"/>
        <v>0</v>
      </c>
      <c r="T180" s="31">
        <f t="shared" si="67"/>
        <v>0</v>
      </c>
      <c r="U180" s="31">
        <f t="shared" si="75"/>
        <v>0</v>
      </c>
      <c r="V180" s="31">
        <f t="shared" si="68"/>
        <v>0</v>
      </c>
      <c r="W180" s="31">
        <v>0</v>
      </c>
      <c r="X180" s="31">
        <f t="shared" si="69"/>
        <v>0</v>
      </c>
      <c r="Y180" s="36">
        <f t="shared" si="70"/>
        <v>0</v>
      </c>
      <c r="AA180" s="69">
        <v>175</v>
      </c>
      <c r="AB180" s="31">
        <f t="shared" si="71"/>
        <v>0</v>
      </c>
      <c r="AC180" s="212">
        <f t="shared" si="86"/>
        <v>0</v>
      </c>
      <c r="AD180" s="99">
        <f t="shared" si="72"/>
        <v>0</v>
      </c>
      <c r="AE180" s="99">
        <f t="shared" si="73"/>
        <v>0</v>
      </c>
      <c r="AF180" s="197">
        <f t="shared" si="82"/>
        <v>0</v>
      </c>
      <c r="AG180" s="197">
        <f t="shared" si="83"/>
        <v>0</v>
      </c>
      <c r="AH180" s="197">
        <f t="shared" si="84"/>
        <v>0</v>
      </c>
      <c r="AI180" s="202">
        <f t="shared" si="85"/>
        <v>0</v>
      </c>
      <c r="AK180" s="69">
        <v>175</v>
      </c>
      <c r="AL180" s="31"/>
      <c r="AM180" s="31"/>
      <c r="AN180" s="31"/>
      <c r="AO180" s="31"/>
      <c r="AP180" s="31"/>
      <c r="AQ180" s="197"/>
      <c r="AR180" s="197"/>
      <c r="AS180" s="197"/>
      <c r="AT180" s="197"/>
      <c r="AU180" s="31"/>
      <c r="AV180" s="31"/>
      <c r="AW180" s="31"/>
      <c r="AX180" s="31"/>
      <c r="AY180" s="74"/>
    </row>
    <row r="181" spans="3:51">
      <c r="C181" s="177" t="s">
        <v>56</v>
      </c>
      <c r="D181" s="4">
        <v>0.48</v>
      </c>
      <c r="E181" s="191" t="s">
        <v>197</v>
      </c>
      <c r="I181" s="53">
        <v>176</v>
      </c>
      <c r="J181" s="31">
        <f t="shared" si="76"/>
        <v>0</v>
      </c>
      <c r="K181" s="31">
        <f t="shared" si="77"/>
        <v>0</v>
      </c>
      <c r="L181" s="31">
        <f t="shared" si="78"/>
        <v>0</v>
      </c>
      <c r="M181" s="31">
        <f t="shared" si="79"/>
        <v>0</v>
      </c>
      <c r="N181" s="31">
        <f t="shared" si="65"/>
        <v>0</v>
      </c>
      <c r="O181" s="32">
        <f t="shared" si="66"/>
        <v>0</v>
      </c>
      <c r="P181" s="53">
        <v>176</v>
      </c>
      <c r="Q181" s="31">
        <f t="shared" si="87"/>
        <v>0</v>
      </c>
      <c r="R181" s="31">
        <f t="shared" si="80"/>
        <v>0</v>
      </c>
      <c r="S181" s="31">
        <f t="shared" si="81"/>
        <v>0</v>
      </c>
      <c r="T181" s="31">
        <f t="shared" si="67"/>
        <v>0</v>
      </c>
      <c r="U181" s="31">
        <f t="shared" si="75"/>
        <v>0</v>
      </c>
      <c r="V181" s="31">
        <f t="shared" si="68"/>
        <v>0</v>
      </c>
      <c r="W181" s="31">
        <v>0</v>
      </c>
      <c r="X181" s="31">
        <f t="shared" si="69"/>
        <v>0</v>
      </c>
      <c r="Y181" s="36">
        <f t="shared" si="70"/>
        <v>0</v>
      </c>
      <c r="AA181" s="69">
        <v>176</v>
      </c>
      <c r="AB181" s="31">
        <f t="shared" si="71"/>
        <v>0</v>
      </c>
      <c r="AC181" s="212">
        <f t="shared" si="86"/>
        <v>0</v>
      </c>
      <c r="AD181" s="99">
        <f t="shared" si="72"/>
        <v>0</v>
      </c>
      <c r="AE181" s="99">
        <f t="shared" si="73"/>
        <v>0</v>
      </c>
      <c r="AF181" s="197">
        <f t="shared" si="82"/>
        <v>0</v>
      </c>
      <c r="AG181" s="197">
        <f t="shared" si="83"/>
        <v>0</v>
      </c>
      <c r="AH181" s="197">
        <f t="shared" si="84"/>
        <v>0</v>
      </c>
      <c r="AI181" s="202">
        <f t="shared" si="85"/>
        <v>0</v>
      </c>
      <c r="AK181" s="69">
        <v>176</v>
      </c>
      <c r="AL181" s="31"/>
      <c r="AM181" s="31"/>
      <c r="AN181" s="31"/>
      <c r="AO181" s="31"/>
      <c r="AP181" s="31"/>
      <c r="AQ181" s="197"/>
      <c r="AR181" s="197"/>
      <c r="AS181" s="197"/>
      <c r="AT181" s="197"/>
      <c r="AU181" s="31"/>
      <c r="AV181" s="31"/>
      <c r="AW181" s="31"/>
      <c r="AX181" s="31"/>
      <c r="AY181" s="74"/>
    </row>
    <row r="182" spans="3:51">
      <c r="C182" s="177" t="s">
        <v>57</v>
      </c>
      <c r="D182" s="4">
        <v>0.44</v>
      </c>
      <c r="E182" s="191" t="s">
        <v>197</v>
      </c>
      <c r="I182" s="53">
        <v>177</v>
      </c>
      <c r="J182" s="31">
        <f t="shared" si="76"/>
        <v>0</v>
      </c>
      <c r="K182" s="31">
        <f t="shared" si="77"/>
        <v>0</v>
      </c>
      <c r="L182" s="31">
        <f t="shared" si="78"/>
        <v>0</v>
      </c>
      <c r="M182" s="31">
        <f t="shared" si="79"/>
        <v>0</v>
      </c>
      <c r="N182" s="31">
        <f t="shared" si="65"/>
        <v>0</v>
      </c>
      <c r="O182" s="32">
        <f t="shared" si="66"/>
        <v>0</v>
      </c>
      <c r="P182" s="53">
        <v>177</v>
      </c>
      <c r="Q182" s="31">
        <f t="shared" si="87"/>
        <v>0</v>
      </c>
      <c r="R182" s="31">
        <f t="shared" si="80"/>
        <v>0</v>
      </c>
      <c r="S182" s="31">
        <f t="shared" si="81"/>
        <v>0</v>
      </c>
      <c r="T182" s="31">
        <f t="shared" si="67"/>
        <v>0</v>
      </c>
      <c r="U182" s="31">
        <f t="shared" si="75"/>
        <v>0</v>
      </c>
      <c r="V182" s="31">
        <f t="shared" si="68"/>
        <v>0</v>
      </c>
      <c r="W182" s="31">
        <v>0</v>
      </c>
      <c r="X182" s="31">
        <f t="shared" si="69"/>
        <v>0</v>
      </c>
      <c r="Y182" s="36">
        <f t="shared" si="70"/>
        <v>0</v>
      </c>
      <c r="AA182" s="69">
        <v>177</v>
      </c>
      <c r="AB182" s="31">
        <f t="shared" si="71"/>
        <v>0</v>
      </c>
      <c r="AC182" s="212">
        <f t="shared" si="86"/>
        <v>0</v>
      </c>
      <c r="AD182" s="99">
        <f t="shared" si="72"/>
        <v>0</v>
      </c>
      <c r="AE182" s="99">
        <f t="shared" si="73"/>
        <v>0</v>
      </c>
      <c r="AF182" s="197">
        <f t="shared" si="82"/>
        <v>0</v>
      </c>
      <c r="AG182" s="197">
        <f t="shared" si="83"/>
        <v>0</v>
      </c>
      <c r="AH182" s="197">
        <f t="shared" si="84"/>
        <v>0</v>
      </c>
      <c r="AI182" s="202">
        <f t="shared" si="85"/>
        <v>0</v>
      </c>
      <c r="AK182" s="69">
        <v>177</v>
      </c>
      <c r="AL182" s="31"/>
      <c r="AM182" s="31"/>
      <c r="AN182" s="31"/>
      <c r="AO182" s="31"/>
      <c r="AP182" s="31"/>
      <c r="AQ182" s="197"/>
      <c r="AR182" s="197"/>
      <c r="AS182" s="197"/>
      <c r="AT182" s="197"/>
      <c r="AU182" s="31"/>
      <c r="AV182" s="31"/>
      <c r="AW182" s="31"/>
      <c r="AX182" s="31"/>
      <c r="AY182" s="74"/>
    </row>
    <row r="183" spans="3:51">
      <c r="C183" s="177" t="s">
        <v>58</v>
      </c>
      <c r="D183" s="4">
        <v>0.34</v>
      </c>
      <c r="E183" s="191" t="s">
        <v>197</v>
      </c>
      <c r="I183" s="53">
        <v>178</v>
      </c>
      <c r="J183" s="31">
        <f t="shared" si="76"/>
        <v>0</v>
      </c>
      <c r="K183" s="31">
        <f t="shared" si="77"/>
        <v>0</v>
      </c>
      <c r="L183" s="31">
        <f t="shared" si="78"/>
        <v>0</v>
      </c>
      <c r="M183" s="31">
        <f t="shared" si="79"/>
        <v>0</v>
      </c>
      <c r="N183" s="31">
        <f t="shared" si="65"/>
        <v>0</v>
      </c>
      <c r="O183" s="32">
        <f t="shared" si="66"/>
        <v>0</v>
      </c>
      <c r="P183" s="53">
        <v>178</v>
      </c>
      <c r="Q183" s="31">
        <f t="shared" si="87"/>
        <v>0</v>
      </c>
      <c r="R183" s="31">
        <f t="shared" si="80"/>
        <v>0</v>
      </c>
      <c r="S183" s="31">
        <f t="shared" si="81"/>
        <v>0</v>
      </c>
      <c r="T183" s="31">
        <f t="shared" si="67"/>
        <v>0</v>
      </c>
      <c r="U183" s="31">
        <f t="shared" si="75"/>
        <v>0</v>
      </c>
      <c r="V183" s="31">
        <f t="shared" si="68"/>
        <v>0</v>
      </c>
      <c r="W183" s="31">
        <v>0</v>
      </c>
      <c r="X183" s="31">
        <f t="shared" si="69"/>
        <v>0</v>
      </c>
      <c r="Y183" s="36">
        <f t="shared" si="70"/>
        <v>0</v>
      </c>
      <c r="AA183" s="69">
        <v>178</v>
      </c>
      <c r="AB183" s="31">
        <f t="shared" si="71"/>
        <v>0</v>
      </c>
      <c r="AC183" s="212">
        <f t="shared" si="86"/>
        <v>0</v>
      </c>
      <c r="AD183" s="99">
        <f t="shared" si="72"/>
        <v>0</v>
      </c>
      <c r="AE183" s="99">
        <f t="shared" si="73"/>
        <v>0</v>
      </c>
      <c r="AF183" s="197">
        <f t="shared" si="82"/>
        <v>0</v>
      </c>
      <c r="AG183" s="197">
        <f t="shared" si="83"/>
        <v>0</v>
      </c>
      <c r="AH183" s="197">
        <f t="shared" si="84"/>
        <v>0</v>
      </c>
      <c r="AI183" s="202">
        <f t="shared" si="85"/>
        <v>0</v>
      </c>
      <c r="AK183" s="69">
        <v>178</v>
      </c>
      <c r="AL183" s="31"/>
      <c r="AM183" s="31"/>
      <c r="AN183" s="31"/>
      <c r="AO183" s="31"/>
      <c r="AP183" s="31"/>
      <c r="AQ183" s="197"/>
      <c r="AR183" s="197"/>
      <c r="AS183" s="197"/>
      <c r="AT183" s="197"/>
      <c r="AU183" s="31"/>
      <c r="AV183" s="31"/>
      <c r="AW183" s="31"/>
      <c r="AX183" s="31"/>
      <c r="AY183" s="74"/>
    </row>
    <row r="184" spans="3:51">
      <c r="C184" s="177" t="s">
        <v>59</v>
      </c>
      <c r="D184" s="4">
        <v>0.5</v>
      </c>
      <c r="E184" s="191" t="s">
        <v>196</v>
      </c>
      <c r="I184" s="53">
        <v>179</v>
      </c>
      <c r="J184" s="31">
        <f t="shared" si="76"/>
        <v>0</v>
      </c>
      <c r="K184" s="31">
        <f t="shared" si="77"/>
        <v>0</v>
      </c>
      <c r="L184" s="31">
        <f t="shared" si="78"/>
        <v>0</v>
      </c>
      <c r="M184" s="31">
        <f t="shared" si="79"/>
        <v>0</v>
      </c>
      <c r="N184" s="31">
        <f t="shared" si="65"/>
        <v>0</v>
      </c>
      <c r="O184" s="32">
        <f t="shared" si="66"/>
        <v>0</v>
      </c>
      <c r="P184" s="53">
        <v>179</v>
      </c>
      <c r="Q184" s="31">
        <f t="shared" si="87"/>
        <v>0</v>
      </c>
      <c r="R184" s="31">
        <f t="shared" si="80"/>
        <v>0</v>
      </c>
      <c r="S184" s="31">
        <f t="shared" si="81"/>
        <v>0</v>
      </c>
      <c r="T184" s="31">
        <f t="shared" si="67"/>
        <v>0</v>
      </c>
      <c r="U184" s="31">
        <f t="shared" si="75"/>
        <v>0</v>
      </c>
      <c r="V184" s="31">
        <f t="shared" si="68"/>
        <v>0</v>
      </c>
      <c r="W184" s="31">
        <v>0</v>
      </c>
      <c r="X184" s="31">
        <f t="shared" si="69"/>
        <v>0</v>
      </c>
      <c r="Y184" s="36">
        <f t="shared" si="70"/>
        <v>0</v>
      </c>
      <c r="AA184" s="69">
        <v>179</v>
      </c>
      <c r="AB184" s="31">
        <f t="shared" si="71"/>
        <v>0</v>
      </c>
      <c r="AC184" s="212">
        <f t="shared" si="86"/>
        <v>0</v>
      </c>
      <c r="AD184" s="99">
        <f t="shared" si="72"/>
        <v>0</v>
      </c>
      <c r="AE184" s="99">
        <f t="shared" si="73"/>
        <v>0</v>
      </c>
      <c r="AF184" s="197">
        <f t="shared" si="82"/>
        <v>0</v>
      </c>
      <c r="AG184" s="197">
        <f t="shared" si="83"/>
        <v>0</v>
      </c>
      <c r="AH184" s="197">
        <f t="shared" si="84"/>
        <v>0</v>
      </c>
      <c r="AI184" s="202">
        <f t="shared" si="85"/>
        <v>0</v>
      </c>
      <c r="AK184" s="69">
        <v>179</v>
      </c>
      <c r="AL184" s="31"/>
      <c r="AM184" s="31"/>
      <c r="AN184" s="31"/>
      <c r="AO184" s="31"/>
      <c r="AP184" s="31"/>
      <c r="AQ184" s="197"/>
      <c r="AR184" s="197"/>
      <c r="AS184" s="197"/>
      <c r="AT184" s="197"/>
      <c r="AU184" s="31"/>
      <c r="AV184" s="31"/>
      <c r="AW184" s="31"/>
      <c r="AX184" s="31"/>
      <c r="AY184" s="74"/>
    </row>
    <row r="185" spans="3:51">
      <c r="C185" s="177" t="s">
        <v>60</v>
      </c>
      <c r="D185" s="4">
        <v>0.57999999999999996</v>
      </c>
      <c r="E185" s="191" t="s">
        <v>196</v>
      </c>
      <c r="I185" s="53">
        <v>180</v>
      </c>
      <c r="J185" s="31">
        <f t="shared" si="76"/>
        <v>0</v>
      </c>
      <c r="K185" s="31">
        <f t="shared" si="77"/>
        <v>0</v>
      </c>
      <c r="L185" s="31">
        <f t="shared" si="78"/>
        <v>0</v>
      </c>
      <c r="M185" s="31">
        <f t="shared" si="79"/>
        <v>0</v>
      </c>
      <c r="N185" s="31">
        <f t="shared" si="65"/>
        <v>0</v>
      </c>
      <c r="O185" s="32">
        <f t="shared" si="66"/>
        <v>0</v>
      </c>
      <c r="P185" s="53">
        <v>180</v>
      </c>
      <c r="Q185" s="31">
        <f t="shared" si="87"/>
        <v>0</v>
      </c>
      <c r="R185" s="31">
        <f t="shared" si="80"/>
        <v>0</v>
      </c>
      <c r="S185" s="31">
        <f t="shared" si="81"/>
        <v>0</v>
      </c>
      <c r="T185" s="31">
        <f t="shared" si="67"/>
        <v>0</v>
      </c>
      <c r="U185" s="31">
        <f t="shared" si="75"/>
        <v>0</v>
      </c>
      <c r="V185" s="31">
        <f t="shared" si="68"/>
        <v>0</v>
      </c>
      <c r="W185" s="31">
        <v>0</v>
      </c>
      <c r="X185" s="31">
        <f t="shared" si="69"/>
        <v>0</v>
      </c>
      <c r="Y185" s="36">
        <f t="shared" si="70"/>
        <v>0</v>
      </c>
      <c r="AA185" s="69">
        <v>180</v>
      </c>
      <c r="AB185" s="31">
        <f t="shared" si="71"/>
        <v>0</v>
      </c>
      <c r="AC185" s="212">
        <f t="shared" si="86"/>
        <v>0</v>
      </c>
      <c r="AD185" s="99">
        <f t="shared" si="72"/>
        <v>0</v>
      </c>
      <c r="AE185" s="99">
        <f t="shared" si="73"/>
        <v>0</v>
      </c>
      <c r="AF185" s="197">
        <f t="shared" si="82"/>
        <v>0</v>
      </c>
      <c r="AG185" s="197">
        <f t="shared" si="83"/>
        <v>0</v>
      </c>
      <c r="AH185" s="197">
        <f t="shared" si="84"/>
        <v>0</v>
      </c>
      <c r="AI185" s="202">
        <f t="shared" si="85"/>
        <v>0</v>
      </c>
      <c r="AK185" s="69">
        <v>180</v>
      </c>
      <c r="AL185" s="31"/>
      <c r="AM185" s="31"/>
      <c r="AN185" s="31"/>
      <c r="AO185" s="31"/>
      <c r="AP185" s="31"/>
      <c r="AQ185" s="197"/>
      <c r="AR185" s="197"/>
      <c r="AS185" s="197"/>
      <c r="AT185" s="197"/>
      <c r="AU185" s="31"/>
      <c r="AV185" s="31"/>
      <c r="AW185" s="31"/>
      <c r="AX185" s="31"/>
      <c r="AY185" s="74"/>
    </row>
    <row r="186" spans="3:51">
      <c r="C186" s="177" t="s">
        <v>61</v>
      </c>
      <c r="D186" s="4">
        <v>0.37</v>
      </c>
      <c r="E186" s="191" t="s">
        <v>197</v>
      </c>
      <c r="I186" s="53">
        <v>181</v>
      </c>
      <c r="J186" s="31">
        <f t="shared" si="76"/>
        <v>0</v>
      </c>
      <c r="K186" s="31">
        <f t="shared" si="77"/>
        <v>0</v>
      </c>
      <c r="L186" s="31">
        <f t="shared" si="78"/>
        <v>0</v>
      </c>
      <c r="M186" s="31">
        <f t="shared" si="79"/>
        <v>0</v>
      </c>
      <c r="N186" s="31">
        <f t="shared" si="65"/>
        <v>0</v>
      </c>
      <c r="O186" s="32">
        <f t="shared" si="66"/>
        <v>0</v>
      </c>
      <c r="P186" s="53">
        <v>181</v>
      </c>
      <c r="Q186" s="31">
        <f t="shared" si="87"/>
        <v>0</v>
      </c>
      <c r="R186" s="31">
        <f t="shared" si="80"/>
        <v>0</v>
      </c>
      <c r="S186" s="31">
        <f t="shared" si="81"/>
        <v>0</v>
      </c>
      <c r="T186" s="31">
        <f t="shared" si="67"/>
        <v>0</v>
      </c>
      <c r="U186" s="31">
        <f t="shared" si="75"/>
        <v>0</v>
      </c>
      <c r="V186" s="31">
        <f t="shared" si="68"/>
        <v>0</v>
      </c>
      <c r="W186" s="31">
        <v>0</v>
      </c>
      <c r="X186" s="31">
        <f t="shared" si="69"/>
        <v>0</v>
      </c>
      <c r="Y186" s="36">
        <f t="shared" si="70"/>
        <v>0</v>
      </c>
      <c r="AA186" s="69">
        <v>181</v>
      </c>
      <c r="AB186" s="31">
        <f t="shared" si="71"/>
        <v>0</v>
      </c>
      <c r="AC186" s="212">
        <f t="shared" si="86"/>
        <v>0</v>
      </c>
      <c r="AD186" s="99">
        <f t="shared" si="72"/>
        <v>0</v>
      </c>
      <c r="AE186" s="99">
        <f t="shared" si="73"/>
        <v>0</v>
      </c>
      <c r="AF186" s="197">
        <f t="shared" si="82"/>
        <v>0</v>
      </c>
      <c r="AG186" s="197">
        <f t="shared" si="83"/>
        <v>0</v>
      </c>
      <c r="AH186" s="197">
        <f t="shared" si="84"/>
        <v>0</v>
      </c>
      <c r="AI186" s="202">
        <f t="shared" si="85"/>
        <v>0</v>
      </c>
      <c r="AK186" s="69">
        <v>181</v>
      </c>
      <c r="AL186" s="31"/>
      <c r="AM186" s="31"/>
      <c r="AN186" s="31"/>
      <c r="AO186" s="31"/>
      <c r="AP186" s="31"/>
      <c r="AQ186" s="197"/>
      <c r="AR186" s="197"/>
      <c r="AS186" s="197"/>
      <c r="AT186" s="197"/>
      <c r="AU186" s="31"/>
      <c r="AV186" s="31"/>
      <c r="AW186" s="31"/>
      <c r="AX186" s="31"/>
      <c r="AY186" s="74"/>
    </row>
    <row r="187" spans="3:51">
      <c r="C187" s="177" t="s">
        <v>62</v>
      </c>
      <c r="D187" s="4">
        <v>0.37</v>
      </c>
      <c r="E187" s="191" t="s">
        <v>197</v>
      </c>
      <c r="I187" s="53">
        <v>182</v>
      </c>
      <c r="J187" s="31">
        <f t="shared" si="76"/>
        <v>0</v>
      </c>
      <c r="K187" s="31">
        <f t="shared" si="77"/>
        <v>0</v>
      </c>
      <c r="L187" s="31">
        <f t="shared" si="78"/>
        <v>0</v>
      </c>
      <c r="M187" s="31">
        <f t="shared" si="79"/>
        <v>0</v>
      </c>
      <c r="N187" s="31">
        <f t="shared" si="65"/>
        <v>0</v>
      </c>
      <c r="O187" s="32">
        <f t="shared" si="66"/>
        <v>0</v>
      </c>
      <c r="P187" s="53">
        <v>182</v>
      </c>
      <c r="Q187" s="31">
        <f t="shared" si="87"/>
        <v>0</v>
      </c>
      <c r="R187" s="31">
        <f t="shared" si="80"/>
        <v>0</v>
      </c>
      <c r="S187" s="31">
        <f t="shared" si="81"/>
        <v>0</v>
      </c>
      <c r="T187" s="31">
        <f t="shared" si="67"/>
        <v>0</v>
      </c>
      <c r="U187" s="31">
        <f t="shared" si="75"/>
        <v>0</v>
      </c>
      <c r="V187" s="31">
        <f t="shared" si="68"/>
        <v>0</v>
      </c>
      <c r="W187" s="31">
        <v>0</v>
      </c>
      <c r="X187" s="31">
        <f t="shared" si="69"/>
        <v>0</v>
      </c>
      <c r="Y187" s="36">
        <f t="shared" si="70"/>
        <v>0</v>
      </c>
      <c r="AA187" s="69">
        <v>182</v>
      </c>
      <c r="AB187" s="31">
        <f t="shared" si="71"/>
        <v>0</v>
      </c>
      <c r="AC187" s="212">
        <f t="shared" si="86"/>
        <v>0</v>
      </c>
      <c r="AD187" s="99">
        <f t="shared" si="72"/>
        <v>0</v>
      </c>
      <c r="AE187" s="99">
        <f t="shared" si="73"/>
        <v>0</v>
      </c>
      <c r="AF187" s="197">
        <f t="shared" si="82"/>
        <v>0</v>
      </c>
      <c r="AG187" s="197">
        <f t="shared" si="83"/>
        <v>0</v>
      </c>
      <c r="AH187" s="197">
        <f t="shared" si="84"/>
        <v>0</v>
      </c>
      <c r="AI187" s="202">
        <f t="shared" si="85"/>
        <v>0</v>
      </c>
      <c r="AK187" s="69">
        <v>182</v>
      </c>
      <c r="AL187" s="31"/>
      <c r="AM187" s="31"/>
      <c r="AN187" s="31"/>
      <c r="AO187" s="31"/>
      <c r="AP187" s="31"/>
      <c r="AQ187" s="197"/>
      <c r="AR187" s="197"/>
      <c r="AS187" s="197"/>
      <c r="AT187" s="197"/>
      <c r="AU187" s="31"/>
      <c r="AV187" s="31"/>
      <c r="AW187" s="31"/>
      <c r="AX187" s="31"/>
      <c r="AY187" s="74"/>
    </row>
    <row r="188" spans="3:51">
      <c r="C188" s="177" t="s">
        <v>63</v>
      </c>
      <c r="D188" s="4">
        <v>0.38</v>
      </c>
      <c r="E188" s="191" t="s">
        <v>197</v>
      </c>
      <c r="I188" s="53">
        <v>183</v>
      </c>
      <c r="J188" s="31">
        <f t="shared" si="76"/>
        <v>0</v>
      </c>
      <c r="K188" s="31">
        <f t="shared" si="77"/>
        <v>0</v>
      </c>
      <c r="L188" s="31">
        <f t="shared" si="78"/>
        <v>0</v>
      </c>
      <c r="M188" s="31">
        <f t="shared" si="79"/>
        <v>0</v>
      </c>
      <c r="N188" s="31">
        <f t="shared" si="65"/>
        <v>0</v>
      </c>
      <c r="O188" s="32">
        <f t="shared" si="66"/>
        <v>0</v>
      </c>
      <c r="P188" s="53">
        <v>183</v>
      </c>
      <c r="Q188" s="31">
        <f t="shared" si="87"/>
        <v>0</v>
      </c>
      <c r="R188" s="31">
        <f t="shared" si="80"/>
        <v>0</v>
      </c>
      <c r="S188" s="31">
        <f t="shared" si="81"/>
        <v>0</v>
      </c>
      <c r="T188" s="31">
        <f t="shared" si="67"/>
        <v>0</v>
      </c>
      <c r="U188" s="31">
        <f t="shared" si="75"/>
        <v>0</v>
      </c>
      <c r="V188" s="31">
        <f t="shared" si="68"/>
        <v>0</v>
      </c>
      <c r="W188" s="31">
        <v>0</v>
      </c>
      <c r="X188" s="31">
        <f t="shared" si="69"/>
        <v>0</v>
      </c>
      <c r="Y188" s="36">
        <f t="shared" si="70"/>
        <v>0</v>
      </c>
      <c r="AA188" s="69">
        <v>183</v>
      </c>
      <c r="AB188" s="31">
        <f t="shared" si="71"/>
        <v>0</v>
      </c>
      <c r="AC188" s="212">
        <f t="shared" si="86"/>
        <v>0</v>
      </c>
      <c r="AD188" s="99">
        <f t="shared" si="72"/>
        <v>0</v>
      </c>
      <c r="AE188" s="99">
        <f t="shared" si="73"/>
        <v>0</v>
      </c>
      <c r="AF188" s="197">
        <f t="shared" si="82"/>
        <v>0</v>
      </c>
      <c r="AG188" s="197">
        <f t="shared" si="83"/>
        <v>0</v>
      </c>
      <c r="AH188" s="197">
        <f t="shared" si="84"/>
        <v>0</v>
      </c>
      <c r="AI188" s="202">
        <f t="shared" si="85"/>
        <v>0</v>
      </c>
      <c r="AK188" s="69">
        <v>183</v>
      </c>
      <c r="AL188" s="31"/>
      <c r="AM188" s="31"/>
      <c r="AN188" s="31"/>
      <c r="AO188" s="31"/>
      <c r="AP188" s="31"/>
      <c r="AQ188" s="197"/>
      <c r="AR188" s="197"/>
      <c r="AS188" s="197"/>
      <c r="AT188" s="197"/>
      <c r="AU188" s="31"/>
      <c r="AV188" s="31"/>
      <c r="AW188" s="31"/>
      <c r="AX188" s="31"/>
      <c r="AY188" s="74"/>
    </row>
    <row r="189" spans="3:51">
      <c r="C189" s="177" t="s">
        <v>64</v>
      </c>
      <c r="D189" s="4">
        <v>0.36</v>
      </c>
      <c r="E189" s="191" t="s">
        <v>197</v>
      </c>
      <c r="I189" s="53">
        <v>184</v>
      </c>
      <c r="J189" s="31">
        <f t="shared" si="76"/>
        <v>0</v>
      </c>
      <c r="K189" s="31">
        <f t="shared" si="77"/>
        <v>0</v>
      </c>
      <c r="L189" s="31">
        <f t="shared" si="78"/>
        <v>0</v>
      </c>
      <c r="M189" s="31">
        <f t="shared" si="79"/>
        <v>0</v>
      </c>
      <c r="N189" s="31">
        <f t="shared" si="65"/>
        <v>0</v>
      </c>
      <c r="O189" s="32">
        <f t="shared" si="66"/>
        <v>0</v>
      </c>
      <c r="P189" s="53">
        <v>184</v>
      </c>
      <c r="Q189" s="31">
        <f t="shared" si="87"/>
        <v>0</v>
      </c>
      <c r="R189" s="31">
        <f t="shared" si="80"/>
        <v>0</v>
      </c>
      <c r="S189" s="31">
        <f t="shared" si="81"/>
        <v>0</v>
      </c>
      <c r="T189" s="31">
        <f t="shared" si="67"/>
        <v>0</v>
      </c>
      <c r="U189" s="31">
        <f t="shared" si="75"/>
        <v>0</v>
      </c>
      <c r="V189" s="31">
        <f t="shared" si="68"/>
        <v>0</v>
      </c>
      <c r="W189" s="31">
        <v>0</v>
      </c>
      <c r="X189" s="31">
        <f t="shared" si="69"/>
        <v>0</v>
      </c>
      <c r="Y189" s="36">
        <f t="shared" si="70"/>
        <v>0</v>
      </c>
      <c r="AA189" s="69">
        <v>184</v>
      </c>
      <c r="AB189" s="31">
        <f t="shared" si="71"/>
        <v>0</v>
      </c>
      <c r="AC189" s="212">
        <f t="shared" si="86"/>
        <v>0</v>
      </c>
      <c r="AD189" s="99">
        <f t="shared" si="72"/>
        <v>0</v>
      </c>
      <c r="AE189" s="99">
        <f t="shared" si="73"/>
        <v>0</v>
      </c>
      <c r="AF189" s="197">
        <f t="shared" si="82"/>
        <v>0</v>
      </c>
      <c r="AG189" s="197">
        <f t="shared" si="83"/>
        <v>0</v>
      </c>
      <c r="AH189" s="197">
        <f t="shared" si="84"/>
        <v>0</v>
      </c>
      <c r="AI189" s="202">
        <f t="shared" si="85"/>
        <v>0</v>
      </c>
      <c r="AK189" s="69">
        <v>184</v>
      </c>
      <c r="AL189" s="31"/>
      <c r="AM189" s="31"/>
      <c r="AN189" s="31"/>
      <c r="AO189" s="31"/>
      <c r="AP189" s="31"/>
      <c r="AQ189" s="197"/>
      <c r="AR189" s="197"/>
      <c r="AS189" s="197"/>
      <c r="AT189" s="197"/>
      <c r="AU189" s="31"/>
      <c r="AV189" s="31"/>
      <c r="AW189" s="31"/>
      <c r="AX189" s="31"/>
      <c r="AY189" s="74"/>
    </row>
    <row r="190" spans="3:51">
      <c r="C190" s="177" t="s">
        <v>65</v>
      </c>
      <c r="D190" s="4">
        <v>0.37</v>
      </c>
      <c r="E190" s="191" t="s">
        <v>196</v>
      </c>
      <c r="I190" s="53">
        <v>185</v>
      </c>
      <c r="J190" s="31">
        <f t="shared" si="76"/>
        <v>0</v>
      </c>
      <c r="K190" s="31">
        <f t="shared" si="77"/>
        <v>0</v>
      </c>
      <c r="L190" s="31">
        <f t="shared" si="78"/>
        <v>0</v>
      </c>
      <c r="M190" s="31">
        <f t="shared" si="79"/>
        <v>0</v>
      </c>
      <c r="N190" s="31">
        <f t="shared" si="65"/>
        <v>0</v>
      </c>
      <c r="O190" s="32">
        <f t="shared" si="66"/>
        <v>0</v>
      </c>
      <c r="P190" s="53">
        <v>185</v>
      </c>
      <c r="Q190" s="31">
        <f t="shared" si="87"/>
        <v>0</v>
      </c>
      <c r="R190" s="31">
        <f t="shared" si="80"/>
        <v>0</v>
      </c>
      <c r="S190" s="31">
        <f t="shared" si="81"/>
        <v>0</v>
      </c>
      <c r="T190" s="31">
        <f t="shared" si="67"/>
        <v>0</v>
      </c>
      <c r="U190" s="31">
        <f t="shared" si="75"/>
        <v>0</v>
      </c>
      <c r="V190" s="31">
        <f t="shared" si="68"/>
        <v>0</v>
      </c>
      <c r="W190" s="31">
        <v>0</v>
      </c>
      <c r="X190" s="31">
        <f t="shared" si="69"/>
        <v>0</v>
      </c>
      <c r="Y190" s="36">
        <f t="shared" si="70"/>
        <v>0</v>
      </c>
      <c r="AA190" s="69">
        <v>185</v>
      </c>
      <c r="AB190" s="31">
        <f t="shared" si="71"/>
        <v>0</v>
      </c>
      <c r="AC190" s="212">
        <f t="shared" si="86"/>
        <v>0</v>
      </c>
      <c r="AD190" s="99">
        <f t="shared" si="72"/>
        <v>0</v>
      </c>
      <c r="AE190" s="99">
        <f t="shared" si="73"/>
        <v>0</v>
      </c>
      <c r="AF190" s="197">
        <f t="shared" si="82"/>
        <v>0</v>
      </c>
      <c r="AG190" s="197">
        <f t="shared" si="83"/>
        <v>0</v>
      </c>
      <c r="AH190" s="197">
        <f t="shared" si="84"/>
        <v>0</v>
      </c>
      <c r="AI190" s="202">
        <f t="shared" si="85"/>
        <v>0</v>
      </c>
      <c r="AK190" s="69">
        <v>185</v>
      </c>
      <c r="AL190" s="31"/>
      <c r="AM190" s="31"/>
      <c r="AN190" s="31"/>
      <c r="AO190" s="31"/>
      <c r="AP190" s="31"/>
      <c r="AQ190" s="197"/>
      <c r="AR190" s="197"/>
      <c r="AS190" s="197"/>
      <c r="AT190" s="197"/>
      <c r="AU190" s="31"/>
      <c r="AV190" s="31"/>
      <c r="AW190" s="31"/>
      <c r="AX190" s="31"/>
      <c r="AY190" s="74"/>
    </row>
    <row r="191" spans="3:51">
      <c r="C191" s="177" t="s">
        <v>66</v>
      </c>
      <c r="D191" s="4">
        <v>0.53</v>
      </c>
      <c r="E191" s="191" t="s">
        <v>196</v>
      </c>
      <c r="I191" s="53">
        <v>186</v>
      </c>
      <c r="J191" s="31">
        <f t="shared" si="76"/>
        <v>0</v>
      </c>
      <c r="K191" s="31">
        <f t="shared" si="77"/>
        <v>0</v>
      </c>
      <c r="L191" s="31">
        <f t="shared" si="78"/>
        <v>0</v>
      </c>
      <c r="M191" s="31">
        <f t="shared" si="79"/>
        <v>0</v>
      </c>
      <c r="N191" s="31">
        <f t="shared" si="65"/>
        <v>0</v>
      </c>
      <c r="O191" s="32">
        <f t="shared" si="66"/>
        <v>0</v>
      </c>
      <c r="P191" s="53">
        <v>186</v>
      </c>
      <c r="Q191" s="31">
        <f t="shared" si="87"/>
        <v>0</v>
      </c>
      <c r="R191" s="31">
        <f t="shared" si="80"/>
        <v>0</v>
      </c>
      <c r="S191" s="31">
        <f t="shared" si="81"/>
        <v>0</v>
      </c>
      <c r="T191" s="31">
        <f t="shared" si="67"/>
        <v>0</v>
      </c>
      <c r="U191" s="31">
        <f t="shared" si="75"/>
        <v>0</v>
      </c>
      <c r="V191" s="31">
        <f t="shared" si="68"/>
        <v>0</v>
      </c>
      <c r="W191" s="31">
        <v>0</v>
      </c>
      <c r="X191" s="31">
        <f t="shared" si="69"/>
        <v>0</v>
      </c>
      <c r="Y191" s="36">
        <f t="shared" si="70"/>
        <v>0</v>
      </c>
      <c r="AA191" s="69">
        <v>186</v>
      </c>
      <c r="AB191" s="31">
        <f t="shared" si="71"/>
        <v>0</v>
      </c>
      <c r="AC191" s="212">
        <f t="shared" si="86"/>
        <v>0</v>
      </c>
      <c r="AD191" s="99">
        <f t="shared" si="72"/>
        <v>0</v>
      </c>
      <c r="AE191" s="99">
        <f t="shared" si="73"/>
        <v>0</v>
      </c>
      <c r="AF191" s="197">
        <f t="shared" si="82"/>
        <v>0</v>
      </c>
      <c r="AG191" s="197">
        <f t="shared" si="83"/>
        <v>0</v>
      </c>
      <c r="AH191" s="197">
        <f t="shared" si="84"/>
        <v>0</v>
      </c>
      <c r="AI191" s="202">
        <f t="shared" si="85"/>
        <v>0</v>
      </c>
      <c r="AK191" s="69">
        <v>186</v>
      </c>
      <c r="AL191" s="31"/>
      <c r="AM191" s="31"/>
      <c r="AN191" s="31"/>
      <c r="AO191" s="31"/>
      <c r="AP191" s="31"/>
      <c r="AQ191" s="197"/>
      <c r="AR191" s="197"/>
      <c r="AS191" s="197"/>
      <c r="AT191" s="197"/>
      <c r="AU191" s="31"/>
      <c r="AV191" s="31"/>
      <c r="AW191" s="31"/>
      <c r="AX191" s="31"/>
      <c r="AY191" s="74"/>
    </row>
    <row r="192" spans="3:51">
      <c r="C192" s="177" t="s">
        <v>67</v>
      </c>
      <c r="D192" s="4">
        <v>0.43</v>
      </c>
      <c r="E192" s="191" t="s">
        <v>196</v>
      </c>
      <c r="I192" s="53">
        <v>187</v>
      </c>
      <c r="J192" s="31">
        <f t="shared" si="76"/>
        <v>0</v>
      </c>
      <c r="K192" s="31">
        <f t="shared" si="77"/>
        <v>0</v>
      </c>
      <c r="L192" s="31">
        <f t="shared" si="78"/>
        <v>0</v>
      </c>
      <c r="M192" s="31">
        <f t="shared" si="79"/>
        <v>0</v>
      </c>
      <c r="N192" s="31">
        <f t="shared" si="65"/>
        <v>0</v>
      </c>
      <c r="O192" s="32">
        <f t="shared" si="66"/>
        <v>0</v>
      </c>
      <c r="P192" s="53">
        <v>187</v>
      </c>
      <c r="Q192" s="31">
        <f t="shared" si="87"/>
        <v>0</v>
      </c>
      <c r="R192" s="31">
        <f t="shared" si="80"/>
        <v>0</v>
      </c>
      <c r="S192" s="31">
        <f t="shared" si="81"/>
        <v>0</v>
      </c>
      <c r="T192" s="31">
        <f t="shared" si="67"/>
        <v>0</v>
      </c>
      <c r="U192" s="31">
        <f t="shared" si="75"/>
        <v>0</v>
      </c>
      <c r="V192" s="31">
        <f t="shared" si="68"/>
        <v>0</v>
      </c>
      <c r="W192" s="31">
        <v>0</v>
      </c>
      <c r="X192" s="31">
        <f t="shared" si="69"/>
        <v>0</v>
      </c>
      <c r="Y192" s="36">
        <f t="shared" si="70"/>
        <v>0</v>
      </c>
      <c r="AA192" s="69">
        <v>187</v>
      </c>
      <c r="AB192" s="31">
        <f t="shared" si="71"/>
        <v>0</v>
      </c>
      <c r="AC192" s="212">
        <f t="shared" si="86"/>
        <v>0</v>
      </c>
      <c r="AD192" s="99">
        <f t="shared" si="72"/>
        <v>0</v>
      </c>
      <c r="AE192" s="99">
        <f t="shared" si="73"/>
        <v>0</v>
      </c>
      <c r="AF192" s="197">
        <f t="shared" si="82"/>
        <v>0</v>
      </c>
      <c r="AG192" s="197">
        <f t="shared" si="83"/>
        <v>0</v>
      </c>
      <c r="AH192" s="197">
        <f t="shared" si="84"/>
        <v>0</v>
      </c>
      <c r="AI192" s="202">
        <f t="shared" si="85"/>
        <v>0</v>
      </c>
      <c r="AK192" s="69">
        <v>187</v>
      </c>
      <c r="AL192" s="31"/>
      <c r="AM192" s="31"/>
      <c r="AN192" s="31"/>
      <c r="AO192" s="31"/>
      <c r="AP192" s="31"/>
      <c r="AQ192" s="197"/>
      <c r="AR192" s="197"/>
      <c r="AS192" s="197"/>
      <c r="AT192" s="197"/>
      <c r="AU192" s="31"/>
      <c r="AV192" s="31"/>
      <c r="AW192" s="31"/>
      <c r="AX192" s="31"/>
      <c r="AY192" s="74"/>
    </row>
    <row r="193" spans="3:51">
      <c r="C193" s="177" t="s">
        <v>68</v>
      </c>
      <c r="D193" s="4">
        <v>0.38</v>
      </c>
      <c r="E193" s="191" t="s">
        <v>196</v>
      </c>
      <c r="I193" s="53">
        <v>188</v>
      </c>
      <c r="J193" s="31">
        <f t="shared" si="76"/>
        <v>0</v>
      </c>
      <c r="K193" s="31">
        <f t="shared" si="77"/>
        <v>0</v>
      </c>
      <c r="L193" s="31">
        <f t="shared" si="78"/>
        <v>0</v>
      </c>
      <c r="M193" s="31">
        <f t="shared" si="79"/>
        <v>0</v>
      </c>
      <c r="N193" s="31">
        <f t="shared" si="65"/>
        <v>0</v>
      </c>
      <c r="O193" s="32">
        <f t="shared" si="66"/>
        <v>0</v>
      </c>
      <c r="P193" s="53">
        <v>188</v>
      </c>
      <c r="Q193" s="31">
        <f t="shared" si="87"/>
        <v>0</v>
      </c>
      <c r="R193" s="31">
        <f t="shared" si="80"/>
        <v>0</v>
      </c>
      <c r="S193" s="31">
        <f t="shared" si="81"/>
        <v>0</v>
      </c>
      <c r="T193" s="31">
        <f t="shared" si="67"/>
        <v>0</v>
      </c>
      <c r="U193" s="31">
        <f t="shared" si="75"/>
        <v>0</v>
      </c>
      <c r="V193" s="31">
        <f t="shared" si="68"/>
        <v>0</v>
      </c>
      <c r="W193" s="31">
        <v>0</v>
      </c>
      <c r="X193" s="31">
        <f t="shared" si="69"/>
        <v>0</v>
      </c>
      <c r="Y193" s="36">
        <f t="shared" si="70"/>
        <v>0</v>
      </c>
      <c r="AA193" s="69">
        <v>188</v>
      </c>
      <c r="AB193" s="31">
        <f t="shared" si="71"/>
        <v>0</v>
      </c>
      <c r="AC193" s="212">
        <f t="shared" si="86"/>
        <v>0</v>
      </c>
      <c r="AD193" s="99">
        <f t="shared" si="72"/>
        <v>0</v>
      </c>
      <c r="AE193" s="99">
        <f t="shared" si="73"/>
        <v>0</v>
      </c>
      <c r="AF193" s="197">
        <f t="shared" si="82"/>
        <v>0</v>
      </c>
      <c r="AG193" s="197">
        <f t="shared" si="83"/>
        <v>0</v>
      </c>
      <c r="AH193" s="197">
        <f t="shared" si="84"/>
        <v>0</v>
      </c>
      <c r="AI193" s="202">
        <f t="shared" si="85"/>
        <v>0</v>
      </c>
      <c r="AK193" s="69">
        <v>188</v>
      </c>
      <c r="AL193" s="31"/>
      <c r="AM193" s="31"/>
      <c r="AN193" s="31"/>
      <c r="AO193" s="31"/>
      <c r="AP193" s="31"/>
      <c r="AQ193" s="197"/>
      <c r="AR193" s="197"/>
      <c r="AS193" s="197"/>
      <c r="AT193" s="197"/>
      <c r="AU193" s="31"/>
      <c r="AV193" s="31"/>
      <c r="AW193" s="31"/>
      <c r="AX193" s="31"/>
      <c r="AY193" s="74"/>
    </row>
    <row r="194" spans="3:51">
      <c r="C194" s="179" t="s">
        <v>69</v>
      </c>
      <c r="D194" s="3">
        <v>0.42</v>
      </c>
      <c r="E194" s="191" t="s">
        <v>197</v>
      </c>
      <c r="I194" s="53">
        <v>189</v>
      </c>
      <c r="J194" s="31">
        <f t="shared" si="76"/>
        <v>0</v>
      </c>
      <c r="K194" s="31">
        <f t="shared" si="77"/>
        <v>0</v>
      </c>
      <c r="L194" s="31">
        <f t="shared" si="78"/>
        <v>0</v>
      </c>
      <c r="M194" s="31">
        <f t="shared" si="79"/>
        <v>0</v>
      </c>
      <c r="N194" s="31">
        <f t="shared" si="65"/>
        <v>0</v>
      </c>
      <c r="O194" s="32">
        <f t="shared" si="66"/>
        <v>0</v>
      </c>
      <c r="P194" s="53">
        <v>189</v>
      </c>
      <c r="Q194" s="31">
        <f t="shared" si="87"/>
        <v>0</v>
      </c>
      <c r="R194" s="31">
        <f t="shared" si="80"/>
        <v>0</v>
      </c>
      <c r="S194" s="31">
        <f t="shared" si="81"/>
        <v>0</v>
      </c>
      <c r="T194" s="31">
        <f t="shared" si="67"/>
        <v>0</v>
      </c>
      <c r="U194" s="31">
        <f t="shared" si="75"/>
        <v>0</v>
      </c>
      <c r="V194" s="31">
        <f t="shared" si="68"/>
        <v>0</v>
      </c>
      <c r="W194" s="31">
        <v>0</v>
      </c>
      <c r="X194" s="31">
        <f t="shared" si="69"/>
        <v>0</v>
      </c>
      <c r="Y194" s="36">
        <f t="shared" si="70"/>
        <v>0</v>
      </c>
      <c r="AA194" s="69">
        <v>189</v>
      </c>
      <c r="AB194" s="31">
        <f t="shared" si="71"/>
        <v>0</v>
      </c>
      <c r="AC194" s="212">
        <f t="shared" si="86"/>
        <v>0</v>
      </c>
      <c r="AD194" s="99">
        <f t="shared" si="72"/>
        <v>0</v>
      </c>
      <c r="AE194" s="99">
        <f t="shared" si="73"/>
        <v>0</v>
      </c>
      <c r="AF194" s="197">
        <f t="shared" si="82"/>
        <v>0</v>
      </c>
      <c r="AG194" s="197">
        <f t="shared" si="83"/>
        <v>0</v>
      </c>
      <c r="AH194" s="197">
        <f t="shared" si="84"/>
        <v>0</v>
      </c>
      <c r="AI194" s="202">
        <f t="shared" si="85"/>
        <v>0</v>
      </c>
      <c r="AK194" s="69">
        <v>189</v>
      </c>
      <c r="AL194" s="31"/>
      <c r="AM194" s="31"/>
      <c r="AN194" s="31"/>
      <c r="AO194" s="31"/>
      <c r="AP194" s="31"/>
      <c r="AQ194" s="197"/>
      <c r="AR194" s="197"/>
      <c r="AS194" s="197"/>
      <c r="AT194" s="197"/>
      <c r="AU194" s="31"/>
      <c r="AV194" s="31"/>
      <c r="AW194" s="31"/>
      <c r="AX194" s="31"/>
      <c r="AY194" s="74"/>
    </row>
    <row r="195" spans="3:51">
      <c r="C195" s="179" t="s">
        <v>70</v>
      </c>
      <c r="D195" s="3">
        <v>0.56999999999999995</v>
      </c>
      <c r="E195" s="191" t="s">
        <v>196</v>
      </c>
      <c r="I195" s="53">
        <v>190</v>
      </c>
      <c r="J195" s="31">
        <f t="shared" si="76"/>
        <v>0</v>
      </c>
      <c r="K195" s="31">
        <f t="shared" si="77"/>
        <v>0</v>
      </c>
      <c r="L195" s="31">
        <f t="shared" si="78"/>
        <v>0</v>
      </c>
      <c r="M195" s="31">
        <f t="shared" si="79"/>
        <v>0</v>
      </c>
      <c r="N195" s="31">
        <f t="shared" si="65"/>
        <v>0</v>
      </c>
      <c r="O195" s="32">
        <f t="shared" si="66"/>
        <v>0</v>
      </c>
      <c r="P195" s="53">
        <v>190</v>
      </c>
      <c r="Q195" s="31">
        <f t="shared" si="87"/>
        <v>0</v>
      </c>
      <c r="R195" s="31">
        <f t="shared" si="80"/>
        <v>0</v>
      </c>
      <c r="S195" s="31">
        <f t="shared" si="81"/>
        <v>0</v>
      </c>
      <c r="T195" s="31">
        <f t="shared" si="67"/>
        <v>0</v>
      </c>
      <c r="U195" s="31">
        <f t="shared" si="75"/>
        <v>0</v>
      </c>
      <c r="V195" s="31">
        <f t="shared" si="68"/>
        <v>0</v>
      </c>
      <c r="W195" s="31">
        <v>0</v>
      </c>
      <c r="X195" s="31">
        <f t="shared" si="69"/>
        <v>0</v>
      </c>
      <c r="Y195" s="36">
        <f t="shared" si="70"/>
        <v>0</v>
      </c>
      <c r="AA195" s="69">
        <v>190</v>
      </c>
      <c r="AB195" s="31">
        <f t="shared" si="71"/>
        <v>0</v>
      </c>
      <c r="AC195" s="212">
        <f t="shared" si="86"/>
        <v>0</v>
      </c>
      <c r="AD195" s="99">
        <f t="shared" si="72"/>
        <v>0</v>
      </c>
      <c r="AE195" s="99">
        <f t="shared" si="73"/>
        <v>0</v>
      </c>
      <c r="AF195" s="197">
        <f t="shared" si="82"/>
        <v>0</v>
      </c>
      <c r="AG195" s="197">
        <f t="shared" si="83"/>
        <v>0</v>
      </c>
      <c r="AH195" s="197">
        <f t="shared" si="84"/>
        <v>0</v>
      </c>
      <c r="AI195" s="202">
        <f t="shared" si="85"/>
        <v>0</v>
      </c>
      <c r="AK195" s="69">
        <v>190</v>
      </c>
      <c r="AL195" s="31"/>
      <c r="AM195" s="31"/>
      <c r="AN195" s="31"/>
      <c r="AO195" s="31"/>
      <c r="AP195" s="31"/>
      <c r="AQ195" s="197"/>
      <c r="AR195" s="197"/>
      <c r="AS195" s="197"/>
      <c r="AT195" s="197"/>
      <c r="AU195" s="31"/>
      <c r="AV195" s="31"/>
      <c r="AW195" s="31"/>
      <c r="AX195" s="31"/>
      <c r="AY195" s="74"/>
    </row>
    <row r="196" spans="3:51">
      <c r="C196" s="179" t="s">
        <v>71</v>
      </c>
      <c r="D196" s="3">
        <v>0.54</v>
      </c>
      <c r="E196" s="191"/>
      <c r="I196" s="53">
        <v>191</v>
      </c>
      <c r="J196" s="31">
        <f t="shared" si="76"/>
        <v>0</v>
      </c>
      <c r="K196" s="31">
        <f t="shared" si="77"/>
        <v>0</v>
      </c>
      <c r="L196" s="31">
        <f t="shared" si="78"/>
        <v>0</v>
      </c>
      <c r="M196" s="31">
        <f t="shared" si="79"/>
        <v>0</v>
      </c>
      <c r="N196" s="31">
        <f t="shared" si="65"/>
        <v>0</v>
      </c>
      <c r="O196" s="32">
        <f t="shared" si="66"/>
        <v>0</v>
      </c>
      <c r="P196" s="53">
        <v>191</v>
      </c>
      <c r="Q196" s="31">
        <f t="shared" si="87"/>
        <v>0</v>
      </c>
      <c r="R196" s="31">
        <f t="shared" si="80"/>
        <v>0</v>
      </c>
      <c r="S196" s="31">
        <f t="shared" si="81"/>
        <v>0</v>
      </c>
      <c r="T196" s="31">
        <f t="shared" si="67"/>
        <v>0</v>
      </c>
      <c r="U196" s="31">
        <f t="shared" si="75"/>
        <v>0</v>
      </c>
      <c r="V196" s="31">
        <f t="shared" si="68"/>
        <v>0</v>
      </c>
      <c r="W196" s="31">
        <v>0</v>
      </c>
      <c r="X196" s="31">
        <f t="shared" si="69"/>
        <v>0</v>
      </c>
      <c r="Y196" s="36">
        <f t="shared" si="70"/>
        <v>0</v>
      </c>
      <c r="AA196" s="69">
        <v>191</v>
      </c>
      <c r="AB196" s="31">
        <f t="shared" si="71"/>
        <v>0</v>
      </c>
      <c r="AC196" s="212">
        <f t="shared" si="86"/>
        <v>0</v>
      </c>
      <c r="AD196" s="99">
        <f t="shared" si="72"/>
        <v>0</v>
      </c>
      <c r="AE196" s="99">
        <f t="shared" si="73"/>
        <v>0</v>
      </c>
      <c r="AF196" s="197">
        <f t="shared" si="82"/>
        <v>0</v>
      </c>
      <c r="AG196" s="197">
        <f t="shared" si="83"/>
        <v>0</v>
      </c>
      <c r="AH196" s="197">
        <f t="shared" si="84"/>
        <v>0</v>
      </c>
      <c r="AI196" s="202">
        <f t="shared" si="85"/>
        <v>0</v>
      </c>
      <c r="AK196" s="69">
        <v>191</v>
      </c>
      <c r="AL196" s="31"/>
      <c r="AM196" s="31"/>
      <c r="AN196" s="31"/>
      <c r="AO196" s="31"/>
      <c r="AP196" s="31"/>
      <c r="AQ196" s="197"/>
      <c r="AR196" s="197"/>
      <c r="AS196" s="197"/>
      <c r="AT196" s="197"/>
      <c r="AU196" s="31"/>
      <c r="AV196" s="31"/>
      <c r="AW196" s="31"/>
      <c r="AX196" s="31"/>
      <c r="AY196" s="74"/>
    </row>
    <row r="197" spans="3:51">
      <c r="E197" s="22"/>
      <c r="I197" s="53">
        <v>192</v>
      </c>
      <c r="J197" s="31">
        <f t="shared" si="76"/>
        <v>0</v>
      </c>
      <c r="K197" s="31">
        <f t="shared" si="77"/>
        <v>0</v>
      </c>
      <c r="L197" s="31">
        <f t="shared" si="78"/>
        <v>0</v>
      </c>
      <c r="M197" s="31">
        <f t="shared" si="79"/>
        <v>0</v>
      </c>
      <c r="N197" s="31">
        <f t="shared" ref="N197:N204" si="88">IF(P198&lt;=$F$18,0,)</f>
        <v>0</v>
      </c>
      <c r="O197" s="32">
        <f t="shared" ref="O197:O205" si="89">((J197+K197)*0.475+L197+M197+N197)*44/12</f>
        <v>0</v>
      </c>
      <c r="P197" s="53">
        <v>192</v>
      </c>
      <c r="Q197" s="31">
        <f t="shared" si="87"/>
        <v>0</v>
      </c>
      <c r="R197" s="31">
        <f t="shared" si="80"/>
        <v>0</v>
      </c>
      <c r="S197" s="31">
        <f t="shared" si="81"/>
        <v>0</v>
      </c>
      <c r="T197" s="31">
        <f t="shared" ref="T197:T205" si="90">IF(S197=0,0,EXP(-1.0587+0.8836*LN(S197)+0.284))</f>
        <v>0</v>
      </c>
      <c r="U197" s="31">
        <f t="shared" si="75"/>
        <v>0</v>
      </c>
      <c r="V197" s="31">
        <f t="shared" ref="V197:V205" si="91">IF(P197&lt;=$F$18,IF(P197&lt;=30,P197*($F$16-$F$6)/30,$F$16-$F$6),)</f>
        <v>0</v>
      </c>
      <c r="W197" s="31">
        <v>0</v>
      </c>
      <c r="X197" s="31">
        <f t="shared" ref="X197:X205" si="92">((S197+T197)*0.475+U197+V197+W197)*44/12</f>
        <v>0</v>
      </c>
      <c r="Y197" s="36">
        <f t="shared" ref="Y197:Y205" si="93">IF(P197&lt;=$F$18,X197-O197,)</f>
        <v>0</v>
      </c>
      <c r="AA197" s="69">
        <v>192</v>
      </c>
      <c r="AB197" s="31">
        <f t="shared" ref="AB197:AB205" si="94">IF(AA197&lt;=$F$18,IFERROR(VLOOKUP($AA197,$B$82:$G$94,2,FALSE),0),)</f>
        <v>0</v>
      </c>
      <c r="AC197" s="212">
        <f t="shared" si="86"/>
        <v>0</v>
      </c>
      <c r="AD197" s="99">
        <f t="shared" ref="AD197:AD205" si="95">IF(AA197&lt;=$F$18,IFERROR(VLOOKUP($AA197,$B$82:$G$94,4,FALSE),0),)</f>
        <v>0</v>
      </c>
      <c r="AE197" s="99">
        <f t="shared" ref="AE197:AE205" si="96">IF(AA197&lt;=$F$18,IFERROR(VLOOKUP($AA197,$B$82:$G$94,5,FALSE),0),)</f>
        <v>0</v>
      </c>
      <c r="AF197" s="197">
        <f t="shared" si="82"/>
        <v>0</v>
      </c>
      <c r="AG197" s="197">
        <f t="shared" si="83"/>
        <v>0</v>
      </c>
      <c r="AH197" s="197">
        <f t="shared" si="84"/>
        <v>0</v>
      </c>
      <c r="AI197" s="202">
        <f t="shared" si="85"/>
        <v>0</v>
      </c>
      <c r="AK197" s="69">
        <v>192</v>
      </c>
      <c r="AL197" s="31"/>
      <c r="AM197" s="31"/>
      <c r="AN197" s="31"/>
      <c r="AO197" s="31"/>
      <c r="AP197" s="31"/>
      <c r="AQ197" s="197"/>
      <c r="AR197" s="197"/>
      <c r="AS197" s="197"/>
      <c r="AT197" s="197"/>
      <c r="AU197" s="31"/>
      <c r="AV197" s="31"/>
      <c r="AW197" s="31"/>
      <c r="AX197" s="31"/>
      <c r="AY197" s="74"/>
    </row>
    <row r="198" spans="3:51">
      <c r="E198" s="22"/>
      <c r="I198" s="53">
        <v>193</v>
      </c>
      <c r="J198" s="31">
        <f t="shared" si="76"/>
        <v>0</v>
      </c>
      <c r="K198" s="31">
        <f t="shared" si="77"/>
        <v>0</v>
      </c>
      <c r="L198" s="31">
        <f t="shared" si="78"/>
        <v>0</v>
      </c>
      <c r="M198" s="31">
        <f t="shared" si="79"/>
        <v>0</v>
      </c>
      <c r="N198" s="31">
        <f t="shared" si="88"/>
        <v>0</v>
      </c>
      <c r="O198" s="32">
        <f t="shared" si="89"/>
        <v>0</v>
      </c>
      <c r="P198" s="53">
        <v>193</v>
      </c>
      <c r="Q198" s="31">
        <f t="shared" ref="Q198:Q205" si="97">IF(P198&lt;=$F$18,LOOKUP(P198-1,$B$25:$B$78,$G$25:$G$78),)</f>
        <v>0</v>
      </c>
      <c r="R198" s="31">
        <f t="shared" si="80"/>
        <v>0</v>
      </c>
      <c r="S198" s="31">
        <f t="shared" si="81"/>
        <v>0</v>
      </c>
      <c r="T198" s="31">
        <f t="shared" si="90"/>
        <v>0</v>
      </c>
      <c r="U198" s="31">
        <f t="shared" ref="U198:U205" si="98">IF(P198&lt;=$F$18,$F$5+($F$15-$F$5)*(1-EXP(-0.0175*P198)),)</f>
        <v>0</v>
      </c>
      <c r="V198" s="31">
        <f t="shared" si="91"/>
        <v>0</v>
      </c>
      <c r="W198" s="31">
        <v>0</v>
      </c>
      <c r="X198" s="31">
        <f t="shared" si="92"/>
        <v>0</v>
      </c>
      <c r="Y198" s="36">
        <f t="shared" si="93"/>
        <v>0</v>
      </c>
      <c r="AA198" s="69">
        <v>193</v>
      </c>
      <c r="AB198" s="31">
        <f t="shared" si="94"/>
        <v>0</v>
      </c>
      <c r="AC198" s="212">
        <f t="shared" si="86"/>
        <v>0</v>
      </c>
      <c r="AD198" s="99">
        <f t="shared" si="95"/>
        <v>0</v>
      </c>
      <c r="AE198" s="99">
        <f t="shared" si="96"/>
        <v>0</v>
      </c>
      <c r="AF198" s="197">
        <f t="shared" si="82"/>
        <v>0</v>
      </c>
      <c r="AG198" s="197">
        <f t="shared" si="83"/>
        <v>0</v>
      </c>
      <c r="AH198" s="197">
        <f t="shared" si="84"/>
        <v>0</v>
      </c>
      <c r="AI198" s="202">
        <f t="shared" si="85"/>
        <v>0</v>
      </c>
      <c r="AK198" s="69">
        <v>193</v>
      </c>
      <c r="AL198" s="31"/>
      <c r="AM198" s="31"/>
      <c r="AN198" s="31"/>
      <c r="AO198" s="31"/>
      <c r="AP198" s="31"/>
      <c r="AQ198" s="197"/>
      <c r="AR198" s="197"/>
      <c r="AS198" s="197"/>
      <c r="AT198" s="197"/>
      <c r="AU198" s="31"/>
      <c r="AV198" s="31"/>
      <c r="AW198" s="31"/>
      <c r="AX198" s="31"/>
      <c r="AY198" s="74"/>
    </row>
    <row r="199" spans="3:51">
      <c r="E199" s="22"/>
      <c r="I199" s="53">
        <v>194</v>
      </c>
      <c r="J199" s="31">
        <f t="shared" ref="J199:J205" si="99">IF($I199&lt;=$F$10,$F$11*$F$13+J198,)</f>
        <v>0</v>
      </c>
      <c r="K199" s="31">
        <f t="shared" ref="K199:K205" si="100">IF(J199=0,0,EXP(-1.0587+0.8836*LN(J199)+0.284))</f>
        <v>0</v>
      </c>
      <c r="L199" s="31">
        <f t="shared" ref="L199:L205" si="101">IF(I199&lt;=$F$10,$F$5+($F$8-$F$5)*(1-EXP(-0.0175*I199)),)</f>
        <v>0</v>
      </c>
      <c r="M199" s="31">
        <f t="shared" ref="M199:M205" si="102">IF(I199&lt;=$F$10,IF(I199&lt;=30,I199*($F$9-$F$6)/30,$F$9-$F$6),)</f>
        <v>0</v>
      </c>
      <c r="N199" s="31">
        <f t="shared" si="88"/>
        <v>0</v>
      </c>
      <c r="O199" s="32">
        <f t="shared" si="89"/>
        <v>0</v>
      </c>
      <c r="P199" s="53">
        <v>194</v>
      </c>
      <c r="Q199" s="31">
        <f t="shared" si="97"/>
        <v>0</v>
      </c>
      <c r="R199" s="31">
        <f t="shared" ref="R199:R205" si="103">IF(P199&lt;=$F$18,Q199+R198,)</f>
        <v>0</v>
      </c>
      <c r="S199" s="31">
        <f t="shared" ref="S199:S205" si="104">$F$19*R199</f>
        <v>0</v>
      </c>
      <c r="T199" s="31">
        <f t="shared" si="90"/>
        <v>0</v>
      </c>
      <c r="U199" s="31">
        <f t="shared" si="98"/>
        <v>0</v>
      </c>
      <c r="V199" s="31">
        <f t="shared" si="91"/>
        <v>0</v>
      </c>
      <c r="W199" s="31">
        <v>0</v>
      </c>
      <c r="X199" s="31">
        <f t="shared" si="92"/>
        <v>0</v>
      </c>
      <c r="Y199" s="36">
        <f t="shared" si="93"/>
        <v>0</v>
      </c>
      <c r="AA199" s="69">
        <v>194</v>
      </c>
      <c r="AB199" s="31">
        <f t="shared" si="94"/>
        <v>0</v>
      </c>
      <c r="AC199" s="212">
        <f t="shared" si="86"/>
        <v>0</v>
      </c>
      <c r="AD199" s="99">
        <f t="shared" si="95"/>
        <v>0</v>
      </c>
      <c r="AE199" s="99">
        <f t="shared" si="96"/>
        <v>0</v>
      </c>
      <c r="AF199" s="197">
        <f t="shared" si="82"/>
        <v>0</v>
      </c>
      <c r="AG199" s="197">
        <f t="shared" si="83"/>
        <v>0</v>
      </c>
      <c r="AH199" s="197">
        <f t="shared" si="84"/>
        <v>0</v>
      </c>
      <c r="AI199" s="202">
        <f t="shared" si="85"/>
        <v>0</v>
      </c>
      <c r="AK199" s="69">
        <v>194</v>
      </c>
      <c r="AL199" s="31"/>
      <c r="AM199" s="31"/>
      <c r="AN199" s="31"/>
      <c r="AO199" s="31"/>
      <c r="AP199" s="31"/>
      <c r="AQ199" s="197"/>
      <c r="AR199" s="197"/>
      <c r="AS199" s="197"/>
      <c r="AT199" s="197"/>
      <c r="AU199" s="31"/>
      <c r="AV199" s="31"/>
      <c r="AW199" s="31"/>
      <c r="AX199" s="31"/>
      <c r="AY199" s="74"/>
    </row>
    <row r="200" spans="3:51">
      <c r="E200" s="22"/>
      <c r="I200" s="53">
        <v>195</v>
      </c>
      <c r="J200" s="31">
        <f t="shared" si="99"/>
        <v>0</v>
      </c>
      <c r="K200" s="31">
        <f t="shared" si="100"/>
        <v>0</v>
      </c>
      <c r="L200" s="31">
        <f t="shared" si="101"/>
        <v>0</v>
      </c>
      <c r="M200" s="31">
        <f t="shared" si="102"/>
        <v>0</v>
      </c>
      <c r="N200" s="31">
        <f t="shared" si="88"/>
        <v>0</v>
      </c>
      <c r="O200" s="32">
        <f t="shared" si="89"/>
        <v>0</v>
      </c>
      <c r="P200" s="53">
        <v>195</v>
      </c>
      <c r="Q200" s="31">
        <f t="shared" si="97"/>
        <v>0</v>
      </c>
      <c r="R200" s="31">
        <f t="shared" si="103"/>
        <v>0</v>
      </c>
      <c r="S200" s="31">
        <f t="shared" si="104"/>
        <v>0</v>
      </c>
      <c r="T200" s="31">
        <f t="shared" si="90"/>
        <v>0</v>
      </c>
      <c r="U200" s="31">
        <f t="shared" si="98"/>
        <v>0</v>
      </c>
      <c r="V200" s="31">
        <f t="shared" si="91"/>
        <v>0</v>
      </c>
      <c r="W200" s="31">
        <v>0</v>
      </c>
      <c r="X200" s="31">
        <f t="shared" si="92"/>
        <v>0</v>
      </c>
      <c r="Y200" s="36">
        <f t="shared" si="93"/>
        <v>0</v>
      </c>
      <c r="AA200" s="69">
        <v>195</v>
      </c>
      <c r="AB200" s="31">
        <f t="shared" si="94"/>
        <v>0</v>
      </c>
      <c r="AC200" s="212">
        <f t="shared" si="86"/>
        <v>0</v>
      </c>
      <c r="AD200" s="99">
        <f t="shared" si="95"/>
        <v>0</v>
      </c>
      <c r="AE200" s="99">
        <f t="shared" si="96"/>
        <v>0</v>
      </c>
      <c r="AF200" s="197">
        <f t="shared" si="82"/>
        <v>0</v>
      </c>
      <c r="AG200" s="197">
        <f t="shared" si="83"/>
        <v>0</v>
      </c>
      <c r="AH200" s="197">
        <f t="shared" si="84"/>
        <v>0</v>
      </c>
      <c r="AI200" s="202">
        <f t="shared" si="85"/>
        <v>0</v>
      </c>
      <c r="AK200" s="69">
        <v>195</v>
      </c>
      <c r="AL200" s="31"/>
      <c r="AM200" s="31"/>
      <c r="AN200" s="31"/>
      <c r="AO200" s="31"/>
      <c r="AP200" s="31"/>
      <c r="AQ200" s="197"/>
      <c r="AR200" s="197"/>
      <c r="AS200" s="197"/>
      <c r="AT200" s="197"/>
      <c r="AU200" s="31"/>
      <c r="AV200" s="31"/>
      <c r="AW200" s="31"/>
      <c r="AX200" s="31"/>
      <c r="AY200" s="74"/>
    </row>
    <row r="201" spans="3:51">
      <c r="E201" s="22"/>
      <c r="I201" s="53">
        <v>196</v>
      </c>
      <c r="J201" s="31">
        <f t="shared" si="99"/>
        <v>0</v>
      </c>
      <c r="K201" s="31">
        <f t="shared" si="100"/>
        <v>0</v>
      </c>
      <c r="L201" s="31">
        <f t="shared" si="101"/>
        <v>0</v>
      </c>
      <c r="M201" s="31">
        <f t="shared" si="102"/>
        <v>0</v>
      </c>
      <c r="N201" s="31">
        <f t="shared" si="88"/>
        <v>0</v>
      </c>
      <c r="O201" s="32">
        <f t="shared" si="89"/>
        <v>0</v>
      </c>
      <c r="P201" s="53">
        <v>196</v>
      </c>
      <c r="Q201" s="31">
        <f t="shared" si="97"/>
        <v>0</v>
      </c>
      <c r="R201" s="31">
        <f t="shared" si="103"/>
        <v>0</v>
      </c>
      <c r="S201" s="31">
        <f t="shared" si="104"/>
        <v>0</v>
      </c>
      <c r="T201" s="31">
        <f t="shared" si="90"/>
        <v>0</v>
      </c>
      <c r="U201" s="31">
        <f t="shared" si="98"/>
        <v>0</v>
      </c>
      <c r="V201" s="31">
        <f t="shared" si="91"/>
        <v>0</v>
      </c>
      <c r="W201" s="31">
        <v>0</v>
      </c>
      <c r="X201" s="31">
        <f t="shared" si="92"/>
        <v>0</v>
      </c>
      <c r="Y201" s="36">
        <f t="shared" si="93"/>
        <v>0</v>
      </c>
      <c r="AA201" s="69">
        <v>196</v>
      </c>
      <c r="AB201" s="31">
        <f t="shared" si="94"/>
        <v>0</v>
      </c>
      <c r="AC201" s="212">
        <f t="shared" si="86"/>
        <v>0</v>
      </c>
      <c r="AD201" s="99">
        <f t="shared" si="95"/>
        <v>0</v>
      </c>
      <c r="AE201" s="99">
        <f t="shared" si="96"/>
        <v>0</v>
      </c>
      <c r="AF201" s="197">
        <f t="shared" si="82"/>
        <v>0</v>
      </c>
      <c r="AG201" s="197">
        <f t="shared" si="83"/>
        <v>0</v>
      </c>
      <c r="AH201" s="197">
        <f t="shared" si="84"/>
        <v>0</v>
      </c>
      <c r="AI201" s="202">
        <f t="shared" si="85"/>
        <v>0</v>
      </c>
      <c r="AK201" s="69">
        <v>196</v>
      </c>
      <c r="AL201" s="31"/>
      <c r="AM201" s="31"/>
      <c r="AN201" s="31"/>
      <c r="AO201" s="31"/>
      <c r="AP201" s="31"/>
      <c r="AQ201" s="197"/>
      <c r="AR201" s="197"/>
      <c r="AS201" s="197"/>
      <c r="AT201" s="197"/>
      <c r="AU201" s="31"/>
      <c r="AV201" s="31"/>
      <c r="AW201" s="31"/>
      <c r="AX201" s="31"/>
      <c r="AY201" s="74"/>
    </row>
    <row r="202" spans="3:51">
      <c r="E202" s="22"/>
      <c r="I202" s="53">
        <v>197</v>
      </c>
      <c r="J202" s="31">
        <f t="shared" si="99"/>
        <v>0</v>
      </c>
      <c r="K202" s="31">
        <f t="shared" si="100"/>
        <v>0</v>
      </c>
      <c r="L202" s="31">
        <f t="shared" si="101"/>
        <v>0</v>
      </c>
      <c r="M202" s="31">
        <f t="shared" si="102"/>
        <v>0</v>
      </c>
      <c r="N202" s="31">
        <f t="shared" si="88"/>
        <v>0</v>
      </c>
      <c r="O202" s="32">
        <f t="shared" si="89"/>
        <v>0</v>
      </c>
      <c r="P202" s="53">
        <v>197</v>
      </c>
      <c r="Q202" s="31">
        <f t="shared" si="97"/>
        <v>0</v>
      </c>
      <c r="R202" s="31">
        <f t="shared" si="103"/>
        <v>0</v>
      </c>
      <c r="S202" s="31">
        <f t="shared" si="104"/>
        <v>0</v>
      </c>
      <c r="T202" s="31">
        <f t="shared" si="90"/>
        <v>0</v>
      </c>
      <c r="U202" s="31">
        <f t="shared" si="98"/>
        <v>0</v>
      </c>
      <c r="V202" s="31">
        <f t="shared" si="91"/>
        <v>0</v>
      </c>
      <c r="W202" s="31">
        <v>0</v>
      </c>
      <c r="X202" s="31">
        <f t="shared" si="92"/>
        <v>0</v>
      </c>
      <c r="Y202" s="36">
        <f t="shared" si="93"/>
        <v>0</v>
      </c>
      <c r="AA202" s="69">
        <v>197</v>
      </c>
      <c r="AB202" s="31">
        <f t="shared" si="94"/>
        <v>0</v>
      </c>
      <c r="AC202" s="212">
        <f t="shared" si="86"/>
        <v>0</v>
      </c>
      <c r="AD202" s="99">
        <f t="shared" si="95"/>
        <v>0</v>
      </c>
      <c r="AE202" s="99">
        <f t="shared" si="96"/>
        <v>0</v>
      </c>
      <c r="AF202" s="197">
        <f t="shared" si="82"/>
        <v>0</v>
      </c>
      <c r="AG202" s="197">
        <f t="shared" si="83"/>
        <v>0</v>
      </c>
      <c r="AH202" s="197">
        <f t="shared" si="84"/>
        <v>0</v>
      </c>
      <c r="AI202" s="202">
        <f t="shared" si="85"/>
        <v>0</v>
      </c>
      <c r="AK202" s="69">
        <v>197</v>
      </c>
      <c r="AL202" s="31"/>
      <c r="AM202" s="31"/>
      <c r="AN202" s="31"/>
      <c r="AO202" s="31"/>
      <c r="AP202" s="31"/>
      <c r="AQ202" s="197"/>
      <c r="AR202" s="197"/>
      <c r="AS202" s="197"/>
      <c r="AT202" s="197"/>
      <c r="AU202" s="31"/>
      <c r="AV202" s="31"/>
      <c r="AW202" s="31"/>
      <c r="AX202" s="31"/>
      <c r="AY202" s="74"/>
    </row>
    <row r="203" spans="3:51">
      <c r="E203" s="22"/>
      <c r="I203" s="53">
        <v>198</v>
      </c>
      <c r="J203" s="31">
        <f t="shared" si="99"/>
        <v>0</v>
      </c>
      <c r="K203" s="31">
        <f t="shared" si="100"/>
        <v>0</v>
      </c>
      <c r="L203" s="31">
        <f t="shared" si="101"/>
        <v>0</v>
      </c>
      <c r="M203" s="31">
        <f t="shared" si="102"/>
        <v>0</v>
      </c>
      <c r="N203" s="31">
        <f t="shared" si="88"/>
        <v>0</v>
      </c>
      <c r="O203" s="32">
        <f t="shared" si="89"/>
        <v>0</v>
      </c>
      <c r="P203" s="53">
        <v>198</v>
      </c>
      <c r="Q203" s="31">
        <f t="shared" si="97"/>
        <v>0</v>
      </c>
      <c r="R203" s="31">
        <f t="shared" si="103"/>
        <v>0</v>
      </c>
      <c r="S203" s="31">
        <f t="shared" si="104"/>
        <v>0</v>
      </c>
      <c r="T203" s="31">
        <f t="shared" si="90"/>
        <v>0</v>
      </c>
      <c r="U203" s="31">
        <f t="shared" si="98"/>
        <v>0</v>
      </c>
      <c r="V203" s="31">
        <f t="shared" si="91"/>
        <v>0</v>
      </c>
      <c r="W203" s="31">
        <v>0</v>
      </c>
      <c r="X203" s="31">
        <f t="shared" si="92"/>
        <v>0</v>
      </c>
      <c r="Y203" s="36">
        <f t="shared" si="93"/>
        <v>0</v>
      </c>
      <c r="AA203" s="69">
        <v>198</v>
      </c>
      <c r="AB203" s="31">
        <f t="shared" si="94"/>
        <v>0</v>
      </c>
      <c r="AC203" s="212">
        <f t="shared" si="86"/>
        <v>0</v>
      </c>
      <c r="AD203" s="99">
        <f t="shared" si="95"/>
        <v>0</v>
      </c>
      <c r="AE203" s="99">
        <f t="shared" si="96"/>
        <v>0</v>
      </c>
      <c r="AF203" s="197">
        <f t="shared" si="82"/>
        <v>0</v>
      </c>
      <c r="AG203" s="197">
        <f t="shared" si="83"/>
        <v>0</v>
      </c>
      <c r="AH203" s="197">
        <f t="shared" si="84"/>
        <v>0</v>
      </c>
      <c r="AI203" s="202">
        <f t="shared" si="85"/>
        <v>0</v>
      </c>
      <c r="AK203" s="69">
        <v>198</v>
      </c>
      <c r="AL203" s="31"/>
      <c r="AM203" s="31"/>
      <c r="AN203" s="31"/>
      <c r="AO203" s="31"/>
      <c r="AP203" s="31"/>
      <c r="AQ203" s="197"/>
      <c r="AR203" s="197"/>
      <c r="AS203" s="197"/>
      <c r="AT203" s="197"/>
      <c r="AU203" s="31"/>
      <c r="AV203" s="31"/>
      <c r="AW203" s="31"/>
      <c r="AX203" s="31"/>
      <c r="AY203" s="74"/>
    </row>
    <row r="204" spans="3:51">
      <c r="E204" s="22"/>
      <c r="I204" s="53">
        <v>199</v>
      </c>
      <c r="J204" s="31">
        <f t="shared" si="99"/>
        <v>0</v>
      </c>
      <c r="K204" s="31">
        <f t="shared" si="100"/>
        <v>0</v>
      </c>
      <c r="L204" s="31">
        <f t="shared" si="101"/>
        <v>0</v>
      </c>
      <c r="M204" s="31">
        <f t="shared" si="102"/>
        <v>0</v>
      </c>
      <c r="N204" s="31">
        <f t="shared" si="88"/>
        <v>0</v>
      </c>
      <c r="O204" s="32">
        <f t="shared" si="89"/>
        <v>0</v>
      </c>
      <c r="P204" s="53">
        <v>199</v>
      </c>
      <c r="Q204" s="31">
        <f t="shared" si="97"/>
        <v>0</v>
      </c>
      <c r="R204" s="31">
        <f t="shared" si="103"/>
        <v>0</v>
      </c>
      <c r="S204" s="31">
        <f t="shared" si="104"/>
        <v>0</v>
      </c>
      <c r="T204" s="31">
        <f t="shared" si="90"/>
        <v>0</v>
      </c>
      <c r="U204" s="31">
        <f t="shared" si="98"/>
        <v>0</v>
      </c>
      <c r="V204" s="31">
        <f t="shared" si="91"/>
        <v>0</v>
      </c>
      <c r="W204" s="31">
        <v>0</v>
      </c>
      <c r="X204" s="31">
        <f t="shared" si="92"/>
        <v>0</v>
      </c>
      <c r="Y204" s="36">
        <f t="shared" si="93"/>
        <v>0</v>
      </c>
      <c r="AA204" s="69">
        <v>199</v>
      </c>
      <c r="AB204" s="31">
        <f t="shared" si="94"/>
        <v>0</v>
      </c>
      <c r="AC204" s="212">
        <f t="shared" si="86"/>
        <v>0</v>
      </c>
      <c r="AD204" s="99">
        <f t="shared" si="95"/>
        <v>0</v>
      </c>
      <c r="AE204" s="99">
        <f t="shared" si="96"/>
        <v>0</v>
      </c>
      <c r="AF204" s="197">
        <f t="shared" si="82"/>
        <v>0</v>
      </c>
      <c r="AG204" s="197">
        <f t="shared" si="83"/>
        <v>0</v>
      </c>
      <c r="AH204" s="197">
        <f t="shared" si="84"/>
        <v>0</v>
      </c>
      <c r="AI204" s="202">
        <f t="shared" si="85"/>
        <v>0</v>
      </c>
      <c r="AK204" s="69">
        <v>199</v>
      </c>
      <c r="AL204" s="31"/>
      <c r="AM204" s="31"/>
      <c r="AN204" s="31"/>
      <c r="AO204" s="31"/>
      <c r="AP204" s="31"/>
      <c r="AQ204" s="197"/>
      <c r="AR204" s="197"/>
      <c r="AS204" s="197"/>
      <c r="AT204" s="197"/>
      <c r="AU204" s="31"/>
      <c r="AV204" s="31"/>
      <c r="AW204" s="31"/>
      <c r="AX204" s="31"/>
      <c r="AY204" s="74"/>
    </row>
    <row r="205" spans="3:51">
      <c r="E205" s="22"/>
      <c r="I205" s="54">
        <v>200</v>
      </c>
      <c r="J205" s="31">
        <f t="shared" si="99"/>
        <v>0</v>
      </c>
      <c r="K205" s="31">
        <f t="shared" si="100"/>
        <v>0</v>
      </c>
      <c r="L205" s="31">
        <f t="shared" si="101"/>
        <v>0</v>
      </c>
      <c r="M205" s="31">
        <f t="shared" si="102"/>
        <v>0</v>
      </c>
      <c r="N205" s="33">
        <f>IF(F208&lt;=$F$18,0,)</f>
        <v>0</v>
      </c>
      <c r="O205" s="32">
        <f t="shared" si="89"/>
        <v>0</v>
      </c>
      <c r="P205" s="54">
        <v>200</v>
      </c>
      <c r="Q205" s="33">
        <f t="shared" si="97"/>
        <v>0</v>
      </c>
      <c r="R205" s="33">
        <f t="shared" si="103"/>
        <v>0</v>
      </c>
      <c r="S205" s="33">
        <f t="shared" si="104"/>
        <v>0</v>
      </c>
      <c r="T205" s="33">
        <f t="shared" si="90"/>
        <v>0</v>
      </c>
      <c r="U205" s="33">
        <f t="shared" si="98"/>
        <v>0</v>
      </c>
      <c r="V205" s="33">
        <f t="shared" si="91"/>
        <v>0</v>
      </c>
      <c r="W205" s="33">
        <v>0</v>
      </c>
      <c r="X205" s="164">
        <f t="shared" si="92"/>
        <v>0</v>
      </c>
      <c r="Y205" s="37">
        <f t="shared" si="93"/>
        <v>0</v>
      </c>
      <c r="AA205" s="70">
        <v>200</v>
      </c>
      <c r="AB205" s="148">
        <f t="shared" si="94"/>
        <v>0</v>
      </c>
      <c r="AC205" s="212">
        <f t="shared" si="86"/>
        <v>0</v>
      </c>
      <c r="AD205" s="100">
        <f t="shared" si="95"/>
        <v>0</v>
      </c>
      <c r="AE205" s="100">
        <f t="shared" si="96"/>
        <v>0</v>
      </c>
      <c r="AF205" s="199">
        <f t="shared" si="82"/>
        <v>0</v>
      </c>
      <c r="AG205" s="199">
        <f t="shared" si="83"/>
        <v>0</v>
      </c>
      <c r="AH205" s="199">
        <f t="shared" si="84"/>
        <v>0</v>
      </c>
      <c r="AI205" s="206">
        <f t="shared" si="85"/>
        <v>0</v>
      </c>
      <c r="AK205" s="70">
        <v>200</v>
      </c>
      <c r="AL205" s="148"/>
      <c r="AM205" s="33"/>
      <c r="AN205" s="33"/>
      <c r="AO205" s="33"/>
      <c r="AP205" s="33"/>
      <c r="AQ205" s="199"/>
      <c r="AR205" s="199"/>
      <c r="AS205" s="199"/>
      <c r="AT205" s="199"/>
      <c r="AU205" s="33"/>
      <c r="AV205" s="33"/>
      <c r="AW205" s="33"/>
      <c r="AX205" s="33"/>
      <c r="AY205" s="75"/>
    </row>
    <row r="206" spans="3:51">
      <c r="E206" s="22"/>
    </row>
    <row r="207" spans="3:51">
      <c r="E207" s="22"/>
    </row>
  </sheetData>
  <mergeCells count="29">
    <mergeCell ref="P3:X3"/>
    <mergeCell ref="B80:G80"/>
    <mergeCell ref="AA3:AI3"/>
    <mergeCell ref="AK3:AY3"/>
    <mergeCell ref="B4:F4"/>
    <mergeCell ref="B7:B13"/>
    <mergeCell ref="C7:F7"/>
    <mergeCell ref="D8:E8"/>
    <mergeCell ref="D9:E9"/>
    <mergeCell ref="C10:C13"/>
    <mergeCell ref="D10:E10"/>
    <mergeCell ref="D11:E11"/>
    <mergeCell ref="D12:E12"/>
    <mergeCell ref="D13:E13"/>
    <mergeCell ref="B5:B6"/>
    <mergeCell ref="D5:E5"/>
    <mergeCell ref="D6:E6"/>
    <mergeCell ref="I3:O3"/>
    <mergeCell ref="B23:G23"/>
    <mergeCell ref="B14:B21"/>
    <mergeCell ref="C14:F14"/>
    <mergeCell ref="D15:E15"/>
    <mergeCell ref="D16:E16"/>
    <mergeCell ref="C17:C21"/>
    <mergeCell ref="D17:E17"/>
    <mergeCell ref="D18:E18"/>
    <mergeCell ref="D19:E19"/>
    <mergeCell ref="D20:E20"/>
    <mergeCell ref="D21:E21"/>
  </mergeCells>
  <dataValidations count="5">
    <dataValidation type="list" allowBlank="1" showInputMessage="1" showErrorMessage="1" sqref="F20" xr:uid="{00000000-0002-0000-0500-000000000000}">
      <mc:AlternateContent xmlns:x12ac="http://schemas.microsoft.com/office/spreadsheetml/2011/1/ac" xmlns:mc="http://schemas.openxmlformats.org/markup-compatibility/2006">
        <mc:Choice Requires="x12ac">
          <x12ac:list>"1,3","1,56"</x12ac:list>
        </mc:Choice>
        <mc:Fallback>
          <formula1>"1,3,1,56"</formula1>
        </mc:Fallback>
      </mc:AlternateContent>
    </dataValidation>
    <dataValidation type="list" allowBlank="1" showInputMessage="1" showErrorMessage="1" sqref="D81:G81" xr:uid="{00000000-0002-0000-0500-000001000000}">
      <formula1>$B$104:$B$108</formula1>
    </dataValidation>
    <dataValidation type="list" allowBlank="1" showInputMessage="1" showErrorMessage="1" sqref="D8:E8 D5:E5 D15" xr:uid="{00000000-0002-0000-0500-000002000000}">
      <formula1>$B$97:$B$100</formula1>
    </dataValidation>
    <dataValidation type="list" allowBlank="1" showInputMessage="1" showErrorMessage="1" sqref="F17" xr:uid="{00000000-0002-0000-0500-000003000000}">
      <formula1>$C$130:$C$195</formula1>
    </dataValidation>
    <dataValidation type="list" allowBlank="1" showInputMessage="1" showErrorMessage="1" sqref="F12" xr:uid="{00000000-0002-0000-0500-000004000000}">
      <formula1>$C$194:$C$195</formula1>
    </dataValidation>
  </dataValidations>
  <pageMargins left="0.7" right="0.7" top="0.75" bottom="0.75" header="0.3" footer="0.3"/>
  <pageSetup paperSize="9"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79998168889431442"/>
  </sheetPr>
  <dimension ref="B3:AY207"/>
  <sheetViews>
    <sheetView topLeftCell="A22" zoomScale="85" zoomScaleNormal="85" workbookViewId="0">
      <selection activeCell="B26" sqref="B26"/>
    </sheetView>
  </sheetViews>
  <sheetFormatPr baseColWidth="10" defaultRowHeight="15"/>
  <cols>
    <col min="3" max="5" width="13.6640625" customWidth="1"/>
    <col min="6" max="6" width="16.5" style="24" customWidth="1"/>
    <col min="7" max="7" width="14.5" style="22" customWidth="1"/>
    <col min="8" max="8" width="11.5" style="22"/>
    <col min="9" max="9" width="10.5" style="22" customWidth="1"/>
    <col min="10" max="11" width="10.5" style="8" customWidth="1"/>
    <col min="12" max="23" width="10.5" customWidth="1"/>
    <col min="24" max="25" width="11.5" customWidth="1"/>
    <col min="26" max="42" width="10.5" customWidth="1"/>
    <col min="43" max="46" width="10.5" style="135" customWidth="1"/>
    <col min="47" max="51" width="10.5" customWidth="1"/>
    <col min="54" max="54" width="19.33203125" customWidth="1"/>
  </cols>
  <sheetData>
    <row r="3" spans="2:51" ht="16">
      <c r="I3" s="266" t="s">
        <v>172</v>
      </c>
      <c r="J3" s="267"/>
      <c r="K3" s="267"/>
      <c r="L3" s="267"/>
      <c r="M3" s="267"/>
      <c r="N3" s="267"/>
      <c r="O3" s="268"/>
      <c r="P3" s="269" t="s">
        <v>144</v>
      </c>
      <c r="Q3" s="270"/>
      <c r="R3" s="270"/>
      <c r="S3" s="270"/>
      <c r="T3" s="270"/>
      <c r="U3" s="270"/>
      <c r="V3" s="270"/>
      <c r="W3" s="270"/>
      <c r="X3" s="271"/>
      <c r="Y3" s="88"/>
      <c r="Z3" s="88"/>
      <c r="AA3" s="257" t="s">
        <v>159</v>
      </c>
      <c r="AB3" s="258"/>
      <c r="AC3" s="258"/>
      <c r="AD3" s="258"/>
      <c r="AE3" s="258"/>
      <c r="AF3" s="258"/>
      <c r="AG3" s="258"/>
      <c r="AH3" s="258"/>
      <c r="AI3" s="259"/>
      <c r="AJ3" s="88"/>
      <c r="AK3" s="257" t="s">
        <v>171</v>
      </c>
      <c r="AL3" s="258"/>
      <c r="AM3" s="258"/>
      <c r="AN3" s="258"/>
      <c r="AO3" s="258"/>
      <c r="AP3" s="258"/>
      <c r="AQ3" s="258"/>
      <c r="AR3" s="258"/>
      <c r="AS3" s="258"/>
      <c r="AT3" s="258"/>
      <c r="AU3" s="258"/>
      <c r="AV3" s="258"/>
      <c r="AW3" s="258"/>
      <c r="AX3" s="258"/>
      <c r="AY3" s="259"/>
    </row>
    <row r="4" spans="2:51" ht="45" customHeight="1">
      <c r="B4" s="261" t="s">
        <v>173</v>
      </c>
      <c r="C4" s="261"/>
      <c r="D4" s="261"/>
      <c r="E4" s="261"/>
      <c r="F4" s="261"/>
      <c r="I4" s="57" t="s">
        <v>76</v>
      </c>
      <c r="J4" s="58" t="s">
        <v>108</v>
      </c>
      <c r="K4" s="58" t="s">
        <v>109</v>
      </c>
      <c r="L4" s="58" t="s">
        <v>72</v>
      </c>
      <c r="M4" s="58" t="s">
        <v>110</v>
      </c>
      <c r="N4" s="58" t="s">
        <v>111</v>
      </c>
      <c r="O4" s="86" t="s">
        <v>113</v>
      </c>
      <c r="P4" s="57" t="s">
        <v>76</v>
      </c>
      <c r="Q4" s="59" t="s">
        <v>118</v>
      </c>
      <c r="R4" s="59" t="s">
        <v>119</v>
      </c>
      <c r="S4" s="60" t="s">
        <v>105</v>
      </c>
      <c r="T4" s="61" t="s">
        <v>104</v>
      </c>
      <c r="U4" s="58" t="s">
        <v>3</v>
      </c>
      <c r="V4" s="58" t="s">
        <v>106</v>
      </c>
      <c r="W4" s="58" t="s">
        <v>107</v>
      </c>
      <c r="X4" s="87" t="s">
        <v>112</v>
      </c>
      <c r="Y4" s="64" t="s">
        <v>120</v>
      </c>
      <c r="AA4" s="68" t="s">
        <v>76</v>
      </c>
      <c r="AB4" s="59" t="s">
        <v>146</v>
      </c>
      <c r="AC4" s="60" t="s">
        <v>147</v>
      </c>
      <c r="AD4" s="66" t="s">
        <v>148</v>
      </c>
      <c r="AE4" s="62" t="s">
        <v>149</v>
      </c>
      <c r="AF4" s="62" t="s">
        <v>150</v>
      </c>
      <c r="AG4" s="62" t="s">
        <v>151</v>
      </c>
      <c r="AH4" s="62" t="s">
        <v>152</v>
      </c>
      <c r="AI4" s="73" t="s">
        <v>153</v>
      </c>
      <c r="AK4" s="68" t="s">
        <v>76</v>
      </c>
      <c r="AL4" s="59" t="s">
        <v>146</v>
      </c>
      <c r="AM4" s="60" t="s">
        <v>147</v>
      </c>
      <c r="AN4" s="66" t="s">
        <v>148</v>
      </c>
      <c r="AO4" s="62" t="s">
        <v>149</v>
      </c>
      <c r="AP4" s="62" t="s">
        <v>161</v>
      </c>
      <c r="AQ4" s="196" t="s">
        <v>187</v>
      </c>
      <c r="AR4" s="196" t="s">
        <v>188</v>
      </c>
      <c r="AS4" s="196" t="s">
        <v>189</v>
      </c>
      <c r="AT4" s="196" t="s">
        <v>190</v>
      </c>
      <c r="AU4" s="62" t="s">
        <v>162</v>
      </c>
      <c r="AV4" s="62" t="s">
        <v>163</v>
      </c>
      <c r="AW4" s="62" t="s">
        <v>164</v>
      </c>
      <c r="AX4" s="62" t="s">
        <v>165</v>
      </c>
      <c r="AY4" s="73" t="s">
        <v>153</v>
      </c>
    </row>
    <row r="5" spans="2:51">
      <c r="B5" s="250" t="s">
        <v>133</v>
      </c>
      <c r="C5" s="89" t="s">
        <v>73</v>
      </c>
      <c r="D5" s="262" t="s">
        <v>135</v>
      </c>
      <c r="E5" s="262"/>
      <c r="F5" s="90">
        <f>IF(D5="","",VLOOKUP(D5,$B$97:$C$100,2,0))</f>
        <v>70</v>
      </c>
      <c r="I5" s="53">
        <v>0</v>
      </c>
      <c r="J5" s="31">
        <v>0</v>
      </c>
      <c r="K5" s="31">
        <v>0</v>
      </c>
      <c r="L5" s="31">
        <v>0</v>
      </c>
      <c r="M5" s="31">
        <f>IF(I5&lt;=$F$10,IF(I5&lt;=30,I5*($F$9-$F$6)/30,$F$9-$F$6),)</f>
        <v>0</v>
      </c>
      <c r="N5" s="31">
        <f t="shared" ref="N5:N68" si="0">IF(P6&lt;=$F$18,0,)</f>
        <v>0</v>
      </c>
      <c r="O5" s="32">
        <f t="shared" ref="O5:O68" si="1">((J5+K5)*0.475+L5+M5+N5)*44/12</f>
        <v>0</v>
      </c>
      <c r="P5" s="53">
        <v>0</v>
      </c>
      <c r="Q5" s="31">
        <v>0</v>
      </c>
      <c r="R5" s="31">
        <v>0</v>
      </c>
      <c r="S5" s="31">
        <f>$F$19*R5</f>
        <v>0</v>
      </c>
      <c r="T5" s="31">
        <f t="shared" ref="T5:T68" si="2">IF(S5=0,0,EXP(-1.0587+0.8836*LN(S5)+0.284))</f>
        <v>0</v>
      </c>
      <c r="U5" s="31">
        <v>0</v>
      </c>
      <c r="V5" s="31">
        <f t="shared" ref="V5:V68" si="3">IF(P5&lt;=$F$18,IF(P5&lt;=30,P5*($F$16-$F$6)/30,$F$16-$F$6),)</f>
        <v>0</v>
      </c>
      <c r="W5" s="31">
        <v>0</v>
      </c>
      <c r="X5" s="31">
        <f t="shared" ref="X5:X68" si="4">((S5+T5)*0.475+U5+V5+W5)*44/12</f>
        <v>0</v>
      </c>
      <c r="Y5" s="36">
        <f t="shared" ref="Y5:Y68" si="5">IF(P5&lt;=$F$18,X5-O5,)</f>
        <v>0</v>
      </c>
      <c r="AA5" s="69">
        <v>0</v>
      </c>
      <c r="AB5" s="31">
        <f t="shared" ref="AB5:AB68" si="6">IF(AA5&lt;=$F$18,IFERROR(VLOOKUP($AA5,$B$82:$G$94,2,FALSE),0),)</f>
        <v>0</v>
      </c>
      <c r="AC5" s="212">
        <f t="shared" ref="AC5:AC29" si="7">IF(AA5&lt;=$F$18,IFERROR(VLOOKUP($AA5,$B$82:$G$94,3,FALSE),0),)*50%</f>
        <v>0.47499999999999998</v>
      </c>
      <c r="AD5" s="99">
        <f t="shared" ref="AD5:AD68" si="8">IF(AA5&lt;=$F$18,IFERROR(VLOOKUP($AA5,$B$82:$G$94,4,FALSE),0),)</f>
        <v>2.8000000000000028E-2</v>
      </c>
      <c r="AE5" s="99">
        <f t="shared" ref="AE5:AE68" si="9">IF(AA5&lt;=$F$18,IFERROR(VLOOKUP($AA5,$B$82:$G$94,5,FALSE),0),)</f>
        <v>2.200000000000002E-2</v>
      </c>
      <c r="AF5" s="31">
        <v>0</v>
      </c>
      <c r="AG5" s="31">
        <v>0</v>
      </c>
      <c r="AH5" s="31">
        <v>0</v>
      </c>
      <c r="AI5" s="74">
        <f>SUM(AF5:AH5)</f>
        <v>0</v>
      </c>
      <c r="AK5" s="69">
        <v>0</v>
      </c>
      <c r="AL5" s="31">
        <f t="shared" ref="AL5:AL35" si="10">IF(AK5&lt;=$F$18,IFERROR(VLOOKUP($AA5,$B$82:$G$94,2,FALSE),0),)</f>
        <v>0</v>
      </c>
      <c r="AM5" s="31">
        <f t="shared" ref="AM5:AM35" si="11">IF(AK5&lt;=$F$18,IFERROR(VLOOKUP($AA5,$B$82:$G$94,3,FALSE),0),)</f>
        <v>0.95</v>
      </c>
      <c r="AN5" s="31">
        <f t="shared" ref="AN5:AN35" si="12">IF(AK5&lt;=$F$18,IFERROR(VLOOKUP($AA5,$B$82:$G$94,4,FALSE),0),)</f>
        <v>2.8000000000000028E-2</v>
      </c>
      <c r="AO5" s="31">
        <f t="shared" ref="AO5:AO35" si="13">IF(AK5&lt;=$F$18,IFERROR(VLOOKUP($AA5,$B$82:$G$94,5,FALSE),0),)</f>
        <v>2.200000000000002E-2</v>
      </c>
      <c r="AP5" s="31">
        <f t="shared" ref="AP5:AP35" si="14">IF(AK5&lt;=$F$18,IFERROR(VLOOKUP($AA5,$B$82:$G$94,6,FALSE),0),)</f>
        <v>0</v>
      </c>
      <c r="AQ5" s="197">
        <v>0</v>
      </c>
      <c r="AR5" s="197">
        <v>0</v>
      </c>
      <c r="AS5" s="197">
        <v>0</v>
      </c>
      <c r="AT5" s="197">
        <v>0</v>
      </c>
      <c r="AU5" s="31"/>
      <c r="AV5" s="31"/>
      <c r="AW5" s="31"/>
      <c r="AX5" s="31"/>
      <c r="AY5" s="172">
        <v>0</v>
      </c>
    </row>
    <row r="6" spans="2:51">
      <c r="B6" s="251"/>
      <c r="C6" s="97" t="s">
        <v>74</v>
      </c>
      <c r="D6" s="253" t="s">
        <v>206</v>
      </c>
      <c r="E6" s="253"/>
      <c r="F6" s="98">
        <f>VLOOKUP(D5,$B$97:$D$100,3,FALSE)</f>
        <v>0</v>
      </c>
      <c r="I6" s="53">
        <v>1</v>
      </c>
      <c r="J6" s="31">
        <f>IF(D8&lt;&gt;"Cultures",IF($I6&lt;=$F$10,$F$11*$F$13+J5,),5)</f>
        <v>0</v>
      </c>
      <c r="K6" s="31">
        <f>IF(J6=0,0,EXP(-1.0587+0.8836*LN(J6)+0.284))</f>
        <v>0</v>
      </c>
      <c r="L6" s="31">
        <f>IF(I6&lt;=$F$10,$F$5+($F$8-$F$5)*(1-EXP(-0.0175*I6)),)</f>
        <v>0</v>
      </c>
      <c r="M6" s="31">
        <f>IF(I6&lt;=$F$10,IF(I6&lt;=30,I6*($F$9-$F$6)/30,$F$9-$F$6),)</f>
        <v>0</v>
      </c>
      <c r="N6" s="31">
        <f t="shared" si="0"/>
        <v>0</v>
      </c>
      <c r="O6" s="32">
        <f t="shared" si="1"/>
        <v>0</v>
      </c>
      <c r="P6" s="53">
        <v>1</v>
      </c>
      <c r="Q6" s="31">
        <f t="shared" ref="Q6:Q69" si="15">IF(P6&lt;=$F$18,LOOKUP(P6-1,$B$25:$B$78,$G$25:$G$78),)</f>
        <v>0</v>
      </c>
      <c r="R6" s="31">
        <f>IF(P6&lt;=$F$18,Q6+R5,)</f>
        <v>0</v>
      </c>
      <c r="S6" s="31">
        <f>$F$19*R6</f>
        <v>0</v>
      </c>
      <c r="T6" s="31">
        <f t="shared" si="2"/>
        <v>0</v>
      </c>
      <c r="U6" s="31">
        <f t="shared" ref="U6:U69" si="16">IF(P6&lt;=$F$18,$F$5+($F$15-$F$5)*(1-EXP(-0.0175*P6)),)</f>
        <v>0</v>
      </c>
      <c r="V6" s="31">
        <f t="shared" si="3"/>
        <v>0</v>
      </c>
      <c r="W6" s="31">
        <v>0</v>
      </c>
      <c r="X6" s="31">
        <f t="shared" si="4"/>
        <v>0</v>
      </c>
      <c r="Y6" s="36">
        <f t="shared" si="5"/>
        <v>0</v>
      </c>
      <c r="AA6" s="69">
        <v>1</v>
      </c>
      <c r="AB6" s="31">
        <f t="shared" si="6"/>
        <v>0</v>
      </c>
      <c r="AC6" s="212">
        <f t="shared" si="7"/>
        <v>0</v>
      </c>
      <c r="AD6" s="99">
        <f t="shared" si="8"/>
        <v>0</v>
      </c>
      <c r="AE6" s="99">
        <f t="shared" si="9"/>
        <v>0</v>
      </c>
      <c r="AF6" s="197">
        <f>IF(OR(AA6&lt;=$F$18,AA6&lt;=30),EXP(-LN(2)/$D$104)*AF5+((1-EXP(-LN(2)/$D$104))/(LN(2)/$D$104))*$AB6*AC6*0.475*$F$19*44/12,)</f>
        <v>0</v>
      </c>
      <c r="AG6" s="197">
        <f>IF(OR(AA6&lt;=$F$18,AA6&lt;=30),EXP(-LN(2)/$D$106)*AG5+((1-EXP(-LN(2)/$D$106))/(LN(2)/$D$106))*$AB6*AD6*0.475*$F$19*44/12,)</f>
        <v>0</v>
      </c>
      <c r="AH6" s="197">
        <f>IF(OR(AA6&lt;=$F$18,AA6&lt;=30),EXP(-LN(2)/$D$105)*AH5+((1-EXP(-LN(2)/$D$105))/(LN(2)/$D$105))*$AB6*AE6*0.475*$F$19*44/12,)</f>
        <v>0</v>
      </c>
      <c r="AI6" s="202">
        <f>IF(OR(AA6&lt;=$F$18,AA6&lt;=30),SUM(AF6:AH6),)</f>
        <v>0</v>
      </c>
      <c r="AK6" s="69">
        <v>1</v>
      </c>
      <c r="AL6" s="31">
        <f t="shared" si="10"/>
        <v>0</v>
      </c>
      <c r="AM6" s="31">
        <f t="shared" si="11"/>
        <v>0</v>
      </c>
      <c r="AN6" s="31">
        <f t="shared" si="12"/>
        <v>0</v>
      </c>
      <c r="AO6" s="31">
        <f t="shared" si="13"/>
        <v>0</v>
      </c>
      <c r="AP6" s="31">
        <f t="shared" si="14"/>
        <v>0</v>
      </c>
      <c r="AQ6" s="197">
        <f t="shared" ref="AQ6:AT24" si="17">IF($AK6&lt;=$F$18,$AL6*AM6,)</f>
        <v>0</v>
      </c>
      <c r="AR6" s="197">
        <f t="shared" si="17"/>
        <v>0</v>
      </c>
      <c r="AS6" s="197">
        <f t="shared" si="17"/>
        <v>0</v>
      </c>
      <c r="AT6" s="197">
        <f t="shared" si="17"/>
        <v>0</v>
      </c>
      <c r="AU6" s="31"/>
      <c r="AV6" s="31"/>
      <c r="AW6" s="31"/>
      <c r="AX6" s="31"/>
      <c r="AY6" s="172">
        <f>IF(AK6&lt;=$F$18,AL6*$G$108+AY5,)</f>
        <v>0</v>
      </c>
    </row>
    <row r="7" spans="2:51">
      <c r="B7" s="250" t="s">
        <v>134</v>
      </c>
      <c r="C7" s="263"/>
      <c r="D7" s="264"/>
      <c r="E7" s="264"/>
      <c r="F7" s="265"/>
      <c r="I7" s="53">
        <v>2</v>
      </c>
      <c r="J7" s="31">
        <f t="shared" ref="J7:J70" si="18">IF($I7&lt;=$F$10,$F$11*$F$13+J6,)</f>
        <v>0</v>
      </c>
      <c r="K7" s="31">
        <f t="shared" ref="K7:K70" si="19">IF(J7=0,0,EXP(-1.0587+0.8836*LN(J7)+0.284))</f>
        <v>0</v>
      </c>
      <c r="L7" s="31">
        <f t="shared" ref="L7:L70" si="20">IF(I7&lt;=$F$10,$F$5+($F$8-$F$5)*(1-EXP(-0.0175*I7)),)</f>
        <v>0</v>
      </c>
      <c r="M7" s="31">
        <f t="shared" ref="M7:M70" si="21">IF(I7&lt;=$F$10,IF(I7&lt;=30,I7*($F$9-$F$6)/30,$F$9-$F$6),)</f>
        <v>0</v>
      </c>
      <c r="N7" s="31">
        <f t="shared" si="0"/>
        <v>0</v>
      </c>
      <c r="O7" s="32">
        <f t="shared" si="1"/>
        <v>0</v>
      </c>
      <c r="P7" s="53">
        <v>2</v>
      </c>
      <c r="Q7" s="31">
        <f t="shared" si="15"/>
        <v>0</v>
      </c>
      <c r="R7" s="31">
        <f t="shared" ref="R7:R70" si="22">IF(P7&lt;=$F$18,Q7+R6,)</f>
        <v>0</v>
      </c>
      <c r="S7" s="31">
        <f t="shared" ref="S7:S70" si="23">$F$19*R7</f>
        <v>0</v>
      </c>
      <c r="T7" s="31">
        <f t="shared" si="2"/>
        <v>0</v>
      </c>
      <c r="U7" s="31">
        <f t="shared" si="16"/>
        <v>0</v>
      </c>
      <c r="V7" s="31">
        <f t="shared" si="3"/>
        <v>0</v>
      </c>
      <c r="W7" s="31">
        <v>0</v>
      </c>
      <c r="X7" s="31">
        <f t="shared" si="4"/>
        <v>0</v>
      </c>
      <c r="Y7" s="36">
        <f t="shared" si="5"/>
        <v>0</v>
      </c>
      <c r="AA7" s="69">
        <v>2</v>
      </c>
      <c r="AB7" s="31">
        <f t="shared" si="6"/>
        <v>0</v>
      </c>
      <c r="AC7" s="212">
        <f t="shared" si="7"/>
        <v>0</v>
      </c>
      <c r="AD7" s="99">
        <f t="shared" si="8"/>
        <v>0</v>
      </c>
      <c r="AE7" s="99">
        <f t="shared" si="9"/>
        <v>0</v>
      </c>
      <c r="AF7" s="197">
        <f>IF(OR(AA7&lt;=$F$18,AA7&lt;=30),EXP(-LN(2)/$D$104)*AF6+((1-EXP(-LN(2)/$D$104))/(LN(2)/$D$104))*$AB7*AC7*0.475*$F$19*44/12,)</f>
        <v>0</v>
      </c>
      <c r="AG7" s="197">
        <f>IF(OR(AA7&lt;=$F$18,AA7&lt;=30),EXP(-LN(2)/$D$106)*AG6+((1-EXP(-LN(2)/$D$106))/(LN(2)/$D$106))*$AB7*AD7*0.475*$F$19*44/12,)</f>
        <v>0</v>
      </c>
      <c r="AH7" s="197">
        <f>IF(OR(AA7&lt;=$F$18,AA7&lt;=30),EXP(-LN(2)/$D$105)*AH6+((1-EXP(-LN(2)/$D$105))/(LN(2)/$D$105))*$AB7*AE7*0.475*$F$19*44/12,)</f>
        <v>0</v>
      </c>
      <c r="AI7" s="202">
        <f>IF(OR(AA7&lt;=$F$18,AA7&lt;=30),SUM(AF7:AH7),)</f>
        <v>0</v>
      </c>
      <c r="AK7" s="69">
        <v>2</v>
      </c>
      <c r="AL7" s="31">
        <f t="shared" si="10"/>
        <v>0</v>
      </c>
      <c r="AM7" s="31">
        <f t="shared" si="11"/>
        <v>0</v>
      </c>
      <c r="AN7" s="31">
        <f t="shared" si="12"/>
        <v>0</v>
      </c>
      <c r="AO7" s="31">
        <f t="shared" si="13"/>
        <v>0</v>
      </c>
      <c r="AP7" s="31">
        <f t="shared" si="14"/>
        <v>0</v>
      </c>
      <c r="AQ7" s="197">
        <f t="shared" si="17"/>
        <v>0</v>
      </c>
      <c r="AR7" s="197">
        <f t="shared" si="17"/>
        <v>0</v>
      </c>
      <c r="AS7" s="197">
        <f t="shared" si="17"/>
        <v>0</v>
      </c>
      <c r="AT7" s="197">
        <f t="shared" si="17"/>
        <v>0</v>
      </c>
      <c r="AU7" s="31"/>
      <c r="AV7" s="31"/>
      <c r="AW7" s="31"/>
      <c r="AX7" s="31"/>
      <c r="AY7" s="172">
        <f t="shared" ref="AY7:AY35" si="24">IF(AK7&lt;=$F$18,AL7*$G$108+AY6,)</f>
        <v>0</v>
      </c>
    </row>
    <row r="8" spans="2:51">
      <c r="B8" s="260"/>
      <c r="C8" s="91" t="s">
        <v>73</v>
      </c>
      <c r="D8" s="256" t="s">
        <v>135</v>
      </c>
      <c r="E8" s="256"/>
      <c r="F8" s="92">
        <f>IF(D8="","",VLOOKUP(D8,$B$97:$C$100,2,0))</f>
        <v>70</v>
      </c>
      <c r="I8" s="53">
        <v>3</v>
      </c>
      <c r="J8" s="31">
        <f t="shared" si="18"/>
        <v>0</v>
      </c>
      <c r="K8" s="31">
        <f t="shared" si="19"/>
        <v>0</v>
      </c>
      <c r="L8" s="31">
        <f t="shared" si="20"/>
        <v>0</v>
      </c>
      <c r="M8" s="31">
        <f t="shared" si="21"/>
        <v>0</v>
      </c>
      <c r="N8" s="31">
        <f t="shared" si="0"/>
        <v>0</v>
      </c>
      <c r="O8" s="32">
        <f t="shared" si="1"/>
        <v>0</v>
      </c>
      <c r="P8" s="53">
        <v>3</v>
      </c>
      <c r="Q8" s="31">
        <f t="shared" si="15"/>
        <v>0</v>
      </c>
      <c r="R8" s="31">
        <f t="shared" si="22"/>
        <v>0</v>
      </c>
      <c r="S8" s="31">
        <f t="shared" si="23"/>
        <v>0</v>
      </c>
      <c r="T8" s="31">
        <f t="shared" si="2"/>
        <v>0</v>
      </c>
      <c r="U8" s="31">
        <f t="shared" si="16"/>
        <v>0</v>
      </c>
      <c r="V8" s="31">
        <f t="shared" si="3"/>
        <v>0</v>
      </c>
      <c r="W8" s="31">
        <v>0</v>
      </c>
      <c r="X8" s="31">
        <f t="shared" si="4"/>
        <v>0</v>
      </c>
      <c r="Y8" s="36">
        <f t="shared" si="5"/>
        <v>0</v>
      </c>
      <c r="AA8" s="69">
        <v>3</v>
      </c>
      <c r="AB8" s="31">
        <f t="shared" si="6"/>
        <v>0</v>
      </c>
      <c r="AC8" s="212">
        <f t="shared" si="7"/>
        <v>0</v>
      </c>
      <c r="AD8" s="99">
        <f t="shared" si="8"/>
        <v>0</v>
      </c>
      <c r="AE8" s="99">
        <f t="shared" si="9"/>
        <v>0</v>
      </c>
      <c r="AF8" s="197">
        <f>IF(OR(AA8&lt;=$F$18,AA8&lt;=30),EXP(-LN(2)/$D$104)*AF7+((1-EXP(-LN(2)/$D$104))/(LN(2)/$D$104))*$AB8*AC8*0.475*$F$19*44/12,)</f>
        <v>0</v>
      </c>
      <c r="AG8" s="197">
        <f>IF(OR(AA8&lt;=$F$18,AA8&lt;=30),EXP(-LN(2)/$D$106)*AG7+((1-EXP(-LN(2)/$D$106))/(LN(2)/$D$106))*$AB8*AD8*0.475*$F$19*44/12,)</f>
        <v>0</v>
      </c>
      <c r="AH8" s="197">
        <f>IF(OR(AA8&lt;=$F$18,AA8&lt;=30),EXP(-LN(2)/$D$105)*AH7+((1-EXP(-LN(2)/$D$105))/(LN(2)/$D$105))*$AB8*AE8*0.475*$F$19*44/12,)</f>
        <v>0</v>
      </c>
      <c r="AI8" s="202">
        <f>IF(OR(AA8&lt;=$F$18,AA8&lt;=30),SUM(AF8:AH8),)</f>
        <v>0</v>
      </c>
      <c r="AK8" s="69">
        <v>3</v>
      </c>
      <c r="AL8" s="31">
        <f t="shared" si="10"/>
        <v>0</v>
      </c>
      <c r="AM8" s="31">
        <f t="shared" si="11"/>
        <v>0</v>
      </c>
      <c r="AN8" s="31">
        <f t="shared" si="12"/>
        <v>0</v>
      </c>
      <c r="AO8" s="31">
        <f t="shared" si="13"/>
        <v>0</v>
      </c>
      <c r="AP8" s="31">
        <f t="shared" si="14"/>
        <v>0</v>
      </c>
      <c r="AQ8" s="197">
        <f t="shared" si="17"/>
        <v>0</v>
      </c>
      <c r="AR8" s="197">
        <f t="shared" si="17"/>
        <v>0</v>
      </c>
      <c r="AS8" s="197">
        <f t="shared" si="17"/>
        <v>0</v>
      </c>
      <c r="AT8" s="197">
        <f t="shared" si="17"/>
        <v>0</v>
      </c>
      <c r="AU8" s="31"/>
      <c r="AV8" s="31"/>
      <c r="AW8" s="31"/>
      <c r="AX8" s="31"/>
      <c r="AY8" s="172">
        <f t="shared" si="24"/>
        <v>0</v>
      </c>
    </row>
    <row r="9" spans="2:51">
      <c r="B9" s="260"/>
      <c r="C9" s="91" t="s">
        <v>74</v>
      </c>
      <c r="D9" s="252" t="str">
        <f>IF(D8=$B$100,"totale","néant")</f>
        <v>totale</v>
      </c>
      <c r="E9" s="252"/>
      <c r="F9" s="92">
        <f>IF(D8=B100,10,VLOOKUP(D8,$B$97:$D$100,3,FALSE))</f>
        <v>10</v>
      </c>
      <c r="I9" s="53">
        <v>4</v>
      </c>
      <c r="J9" s="31">
        <f t="shared" si="18"/>
        <v>0</v>
      </c>
      <c r="K9" s="31">
        <f t="shared" si="19"/>
        <v>0</v>
      </c>
      <c r="L9" s="31">
        <f t="shared" si="20"/>
        <v>0</v>
      </c>
      <c r="M9" s="31">
        <f t="shared" si="21"/>
        <v>0</v>
      </c>
      <c r="N9" s="31">
        <f t="shared" si="0"/>
        <v>0</v>
      </c>
      <c r="O9" s="32">
        <f t="shared" si="1"/>
        <v>0</v>
      </c>
      <c r="P9" s="53">
        <v>4</v>
      </c>
      <c r="Q9" s="31">
        <f t="shared" si="15"/>
        <v>0</v>
      </c>
      <c r="R9" s="31">
        <f t="shared" si="22"/>
        <v>0</v>
      </c>
      <c r="S9" s="31">
        <f t="shared" si="23"/>
        <v>0</v>
      </c>
      <c r="T9" s="31">
        <f t="shared" si="2"/>
        <v>0</v>
      </c>
      <c r="U9" s="31">
        <f t="shared" si="16"/>
        <v>0</v>
      </c>
      <c r="V9" s="31">
        <f t="shared" si="3"/>
        <v>0</v>
      </c>
      <c r="W9" s="31">
        <v>0</v>
      </c>
      <c r="X9" s="31">
        <f t="shared" si="4"/>
        <v>0</v>
      </c>
      <c r="Y9" s="36">
        <f t="shared" si="5"/>
        <v>0</v>
      </c>
      <c r="AA9" s="69">
        <v>4</v>
      </c>
      <c r="AB9" s="31">
        <f t="shared" si="6"/>
        <v>0</v>
      </c>
      <c r="AC9" s="212">
        <f t="shared" si="7"/>
        <v>0</v>
      </c>
      <c r="AD9" s="99">
        <f t="shared" si="8"/>
        <v>0</v>
      </c>
      <c r="AE9" s="99">
        <f t="shared" si="9"/>
        <v>0</v>
      </c>
      <c r="AF9" s="197">
        <f>IF(OR(AA9&lt;=$F$18,AA9&lt;=30),EXP(-LN(2)/$D$104)*AF8+((1-EXP(-LN(2)/$D$104))/(LN(2)/$D$104))*$AB9*AC9*0.475*$F$19*44/12,)</f>
        <v>0</v>
      </c>
      <c r="AG9" s="197">
        <f>IF(OR(AA9&lt;=$F$18,AA9&lt;=30),EXP(-LN(2)/$D$106)*AG8+((1-EXP(-LN(2)/$D$106))/(LN(2)/$D$106))*$AB9*AD9*0.475*$F$19*44/12,)</f>
        <v>0</v>
      </c>
      <c r="AH9" s="197">
        <f>IF(OR(AA9&lt;=$F$18,AA9&lt;=30),EXP(-LN(2)/$D$105)*AH8+((1-EXP(-LN(2)/$D$105))/(LN(2)/$D$105))*$AB9*AE9*0.475*$F$19*44/12,)</f>
        <v>0</v>
      </c>
      <c r="AI9" s="202">
        <f>IF(OR(AA9&lt;=$F$18,AA9&lt;=30),SUM(AF9:AH9),)</f>
        <v>0</v>
      </c>
      <c r="AK9" s="69">
        <v>4</v>
      </c>
      <c r="AL9" s="31">
        <f t="shared" si="10"/>
        <v>0</v>
      </c>
      <c r="AM9" s="31">
        <f t="shared" si="11"/>
        <v>0</v>
      </c>
      <c r="AN9" s="31">
        <f t="shared" si="12"/>
        <v>0</v>
      </c>
      <c r="AO9" s="31">
        <f t="shared" si="13"/>
        <v>0</v>
      </c>
      <c r="AP9" s="31">
        <f t="shared" si="14"/>
        <v>0</v>
      </c>
      <c r="AQ9" s="197">
        <f t="shared" si="17"/>
        <v>0</v>
      </c>
      <c r="AR9" s="197">
        <f t="shared" si="17"/>
        <v>0</v>
      </c>
      <c r="AS9" s="197">
        <f t="shared" si="17"/>
        <v>0</v>
      </c>
      <c r="AT9" s="197">
        <f t="shared" si="17"/>
        <v>0</v>
      </c>
      <c r="AU9" s="31"/>
      <c r="AV9" s="31"/>
      <c r="AW9" s="31"/>
      <c r="AX9" s="31"/>
      <c r="AY9" s="172">
        <f t="shared" si="24"/>
        <v>0</v>
      </c>
    </row>
    <row r="10" spans="2:51">
      <c r="B10" s="260"/>
      <c r="C10" s="254" t="s">
        <v>124</v>
      </c>
      <c r="D10" s="249" t="s">
        <v>136</v>
      </c>
      <c r="E10" s="249"/>
      <c r="F10" s="93">
        <f>F18</f>
        <v>0</v>
      </c>
      <c r="I10" s="53">
        <v>5</v>
      </c>
      <c r="J10" s="31">
        <f t="shared" si="18"/>
        <v>0</v>
      </c>
      <c r="K10" s="31">
        <f t="shared" si="19"/>
        <v>0</v>
      </c>
      <c r="L10" s="31">
        <f t="shared" si="20"/>
        <v>0</v>
      </c>
      <c r="M10" s="31">
        <f t="shared" si="21"/>
        <v>0</v>
      </c>
      <c r="N10" s="31">
        <f t="shared" si="0"/>
        <v>0</v>
      </c>
      <c r="O10" s="32">
        <f t="shared" si="1"/>
        <v>0</v>
      </c>
      <c r="P10" s="53">
        <v>5</v>
      </c>
      <c r="Q10" s="31">
        <f t="shared" si="15"/>
        <v>0</v>
      </c>
      <c r="R10" s="31">
        <f t="shared" si="22"/>
        <v>0</v>
      </c>
      <c r="S10" s="31">
        <f t="shared" si="23"/>
        <v>0</v>
      </c>
      <c r="T10" s="31">
        <f t="shared" si="2"/>
        <v>0</v>
      </c>
      <c r="U10" s="31">
        <f t="shared" si="16"/>
        <v>0</v>
      </c>
      <c r="V10" s="31">
        <f t="shared" si="3"/>
        <v>0</v>
      </c>
      <c r="W10" s="31">
        <v>0</v>
      </c>
      <c r="X10" s="31">
        <f t="shared" si="4"/>
        <v>0</v>
      </c>
      <c r="Y10" s="36">
        <f t="shared" si="5"/>
        <v>0</v>
      </c>
      <c r="AA10" s="69">
        <v>5</v>
      </c>
      <c r="AB10" s="31">
        <f t="shared" si="6"/>
        <v>0</v>
      </c>
      <c r="AC10" s="212">
        <f t="shared" si="7"/>
        <v>0</v>
      </c>
      <c r="AD10" s="99">
        <f t="shared" si="8"/>
        <v>0</v>
      </c>
      <c r="AE10" s="99">
        <f t="shared" si="9"/>
        <v>0</v>
      </c>
      <c r="AF10" s="197">
        <f t="shared" ref="AF10:AF24" si="25">IF(OR(AA10&lt;=$F$18,AA10&lt;=30),EXP(-LN(2)/$D$104)*AF9+((1-EXP(-LN(2)/$D$104))/(LN(2)/$D$104))*$AB10*AC10*0.475*$F$19*44/12,)</f>
        <v>0</v>
      </c>
      <c r="AG10" s="197">
        <f t="shared" ref="AG10:AG24" si="26">IF(OR(AA10&lt;=$F$18,AA10&lt;=30),EXP(-LN(2)/$D$106)*AG9+((1-EXP(-LN(2)/$D$106))/(LN(2)/$D$106))*$AB10*AD10*0.475*$F$19*44/12,)</f>
        <v>0</v>
      </c>
      <c r="AH10" s="197">
        <f t="shared" ref="AH10:AH24" si="27">IF(OR(AA10&lt;=$F$18,AA10&lt;=30),EXP(-LN(2)/$D$105)*AH9+((1-EXP(-LN(2)/$D$105))/(LN(2)/$D$105))*$AB10*AE10*0.475*$F$19*44/12,)</f>
        <v>0</v>
      </c>
      <c r="AI10" s="202">
        <f t="shared" ref="AI10:AI24" si="28">IF(OR(AA10&lt;=$F$18,AA10&lt;=30),SUM(AF10:AH10),)</f>
        <v>0</v>
      </c>
      <c r="AK10" s="69">
        <v>5</v>
      </c>
      <c r="AL10" s="31">
        <f t="shared" si="10"/>
        <v>0</v>
      </c>
      <c r="AM10" s="31">
        <f t="shared" si="11"/>
        <v>0</v>
      </c>
      <c r="AN10" s="31">
        <f t="shared" si="12"/>
        <v>0</v>
      </c>
      <c r="AO10" s="31">
        <f t="shared" si="13"/>
        <v>0</v>
      </c>
      <c r="AP10" s="31">
        <f t="shared" si="14"/>
        <v>0</v>
      </c>
      <c r="AQ10" s="197">
        <f t="shared" si="17"/>
        <v>0</v>
      </c>
      <c r="AR10" s="197">
        <f t="shared" si="17"/>
        <v>0</v>
      </c>
      <c r="AS10" s="197">
        <f t="shared" si="17"/>
        <v>0</v>
      </c>
      <c r="AT10" s="197">
        <f t="shared" si="17"/>
        <v>0</v>
      </c>
      <c r="AU10" s="31"/>
      <c r="AV10" s="31"/>
      <c r="AW10" s="31"/>
      <c r="AX10" s="31"/>
      <c r="AY10" s="172">
        <f t="shared" si="24"/>
        <v>0</v>
      </c>
    </row>
    <row r="11" spans="2:51">
      <c r="B11" s="260"/>
      <c r="C11" s="254"/>
      <c r="D11" s="252" t="s">
        <v>139</v>
      </c>
      <c r="E11" s="252"/>
      <c r="F11" s="34">
        <f>IF(D8=$B$100,1,0)</f>
        <v>1</v>
      </c>
      <c r="I11" s="53">
        <v>6</v>
      </c>
      <c r="J11" s="31">
        <f t="shared" si="18"/>
        <v>0</v>
      </c>
      <c r="K11" s="31">
        <f t="shared" si="19"/>
        <v>0</v>
      </c>
      <c r="L11" s="31">
        <f t="shared" si="20"/>
        <v>0</v>
      </c>
      <c r="M11" s="31">
        <f t="shared" si="21"/>
        <v>0</v>
      </c>
      <c r="N11" s="31">
        <f t="shared" si="0"/>
        <v>0</v>
      </c>
      <c r="O11" s="32">
        <f t="shared" si="1"/>
        <v>0</v>
      </c>
      <c r="P11" s="53">
        <v>6</v>
      </c>
      <c r="Q11" s="31">
        <f t="shared" si="15"/>
        <v>0</v>
      </c>
      <c r="R11" s="31">
        <f t="shared" si="22"/>
        <v>0</v>
      </c>
      <c r="S11" s="31">
        <f t="shared" si="23"/>
        <v>0</v>
      </c>
      <c r="T11" s="31">
        <f t="shared" si="2"/>
        <v>0</v>
      </c>
      <c r="U11" s="31">
        <f t="shared" si="16"/>
        <v>0</v>
      </c>
      <c r="V11" s="31">
        <f t="shared" si="3"/>
        <v>0</v>
      </c>
      <c r="W11" s="31">
        <v>0</v>
      </c>
      <c r="X11" s="31">
        <f t="shared" si="4"/>
        <v>0</v>
      </c>
      <c r="Y11" s="36">
        <f t="shared" si="5"/>
        <v>0</v>
      </c>
      <c r="AA11" s="69">
        <v>6</v>
      </c>
      <c r="AB11" s="31">
        <f t="shared" si="6"/>
        <v>0</v>
      </c>
      <c r="AC11" s="212">
        <f t="shared" si="7"/>
        <v>0</v>
      </c>
      <c r="AD11" s="99">
        <f t="shared" si="8"/>
        <v>0</v>
      </c>
      <c r="AE11" s="99">
        <f t="shared" si="9"/>
        <v>0</v>
      </c>
      <c r="AF11" s="197">
        <f t="shared" si="25"/>
        <v>0</v>
      </c>
      <c r="AG11" s="197">
        <f t="shared" si="26"/>
        <v>0</v>
      </c>
      <c r="AH11" s="197">
        <f t="shared" si="27"/>
        <v>0</v>
      </c>
      <c r="AI11" s="202">
        <f t="shared" si="28"/>
        <v>0</v>
      </c>
      <c r="AK11" s="69">
        <v>6</v>
      </c>
      <c r="AL11" s="31">
        <f t="shared" si="10"/>
        <v>0</v>
      </c>
      <c r="AM11" s="31">
        <f t="shared" si="11"/>
        <v>0</v>
      </c>
      <c r="AN11" s="31">
        <f t="shared" si="12"/>
        <v>0</v>
      </c>
      <c r="AO11" s="31">
        <f t="shared" si="13"/>
        <v>0</v>
      </c>
      <c r="AP11" s="31">
        <f t="shared" si="14"/>
        <v>0</v>
      </c>
      <c r="AQ11" s="197">
        <f t="shared" si="17"/>
        <v>0</v>
      </c>
      <c r="AR11" s="197">
        <f t="shared" si="17"/>
        <v>0</v>
      </c>
      <c r="AS11" s="197">
        <f t="shared" si="17"/>
        <v>0</v>
      </c>
      <c r="AT11" s="197">
        <f t="shared" si="17"/>
        <v>0</v>
      </c>
      <c r="AU11" s="31"/>
      <c r="AV11" s="31"/>
      <c r="AW11" s="31"/>
      <c r="AX11" s="31"/>
      <c r="AY11" s="172">
        <f t="shared" si="24"/>
        <v>0</v>
      </c>
    </row>
    <row r="12" spans="2:51" ht="16">
      <c r="B12" s="260"/>
      <c r="C12" s="254"/>
      <c r="D12" s="249" t="s">
        <v>131</v>
      </c>
      <c r="E12" s="249"/>
      <c r="F12" s="94" t="s">
        <v>70</v>
      </c>
      <c r="I12" s="53">
        <v>7</v>
      </c>
      <c r="J12" s="31">
        <f t="shared" si="18"/>
        <v>0</v>
      </c>
      <c r="K12" s="31">
        <f t="shared" si="19"/>
        <v>0</v>
      </c>
      <c r="L12" s="31">
        <f t="shared" si="20"/>
        <v>0</v>
      </c>
      <c r="M12" s="31">
        <f t="shared" si="21"/>
        <v>0</v>
      </c>
      <c r="N12" s="31">
        <f t="shared" si="0"/>
        <v>0</v>
      </c>
      <c r="O12" s="32">
        <f t="shared" si="1"/>
        <v>0</v>
      </c>
      <c r="P12" s="53">
        <v>7</v>
      </c>
      <c r="Q12" s="31">
        <f t="shared" si="15"/>
        <v>0</v>
      </c>
      <c r="R12" s="31">
        <f t="shared" si="22"/>
        <v>0</v>
      </c>
      <c r="S12" s="31">
        <f t="shared" si="23"/>
        <v>0</v>
      </c>
      <c r="T12" s="31">
        <f t="shared" si="2"/>
        <v>0</v>
      </c>
      <c r="U12" s="31">
        <f t="shared" si="16"/>
        <v>0</v>
      </c>
      <c r="V12" s="31">
        <f t="shared" si="3"/>
        <v>0</v>
      </c>
      <c r="W12" s="31">
        <v>0</v>
      </c>
      <c r="X12" s="31">
        <f t="shared" si="4"/>
        <v>0</v>
      </c>
      <c r="Y12" s="36">
        <f t="shared" si="5"/>
        <v>0</v>
      </c>
      <c r="AA12" s="69">
        <v>7</v>
      </c>
      <c r="AB12" s="31">
        <f t="shared" si="6"/>
        <v>0</v>
      </c>
      <c r="AC12" s="212">
        <f t="shared" si="7"/>
        <v>0</v>
      </c>
      <c r="AD12" s="99">
        <f t="shared" si="8"/>
        <v>0</v>
      </c>
      <c r="AE12" s="99">
        <f t="shared" si="9"/>
        <v>0</v>
      </c>
      <c r="AF12" s="197">
        <f t="shared" si="25"/>
        <v>0</v>
      </c>
      <c r="AG12" s="197">
        <f t="shared" si="26"/>
        <v>0</v>
      </c>
      <c r="AH12" s="197">
        <f t="shared" si="27"/>
        <v>0</v>
      </c>
      <c r="AI12" s="202">
        <f t="shared" si="28"/>
        <v>0</v>
      </c>
      <c r="AK12" s="69">
        <v>7</v>
      </c>
      <c r="AL12" s="31">
        <f t="shared" si="10"/>
        <v>0</v>
      </c>
      <c r="AM12" s="31">
        <f t="shared" si="11"/>
        <v>0</v>
      </c>
      <c r="AN12" s="31">
        <f t="shared" si="12"/>
        <v>0</v>
      </c>
      <c r="AO12" s="31">
        <f t="shared" si="13"/>
        <v>0</v>
      </c>
      <c r="AP12" s="31">
        <f t="shared" si="14"/>
        <v>0</v>
      </c>
      <c r="AQ12" s="197">
        <f t="shared" si="17"/>
        <v>0</v>
      </c>
      <c r="AR12" s="197">
        <f t="shared" si="17"/>
        <v>0</v>
      </c>
      <c r="AS12" s="197">
        <f t="shared" si="17"/>
        <v>0</v>
      </c>
      <c r="AT12" s="197">
        <f t="shared" si="17"/>
        <v>0</v>
      </c>
      <c r="AU12" s="31"/>
      <c r="AV12" s="31"/>
      <c r="AW12" s="31"/>
      <c r="AX12" s="31"/>
      <c r="AY12" s="172">
        <f t="shared" si="24"/>
        <v>0</v>
      </c>
    </row>
    <row r="13" spans="2:51">
      <c r="B13" s="251"/>
      <c r="C13" s="255"/>
      <c r="D13" s="253" t="s">
        <v>155</v>
      </c>
      <c r="E13" s="253"/>
      <c r="F13" s="35">
        <f>IF(ISBLANK(F$12),,VLOOKUP(F$12,C131:D195,2,FALSE))</f>
        <v>0.56999999999999995</v>
      </c>
      <c r="I13" s="53">
        <v>8</v>
      </c>
      <c r="J13" s="31">
        <f t="shared" si="18"/>
        <v>0</v>
      </c>
      <c r="K13" s="31">
        <f t="shared" si="19"/>
        <v>0</v>
      </c>
      <c r="L13" s="31">
        <f t="shared" si="20"/>
        <v>0</v>
      </c>
      <c r="M13" s="31">
        <f t="shared" si="21"/>
        <v>0</v>
      </c>
      <c r="N13" s="31">
        <f t="shared" si="0"/>
        <v>0</v>
      </c>
      <c r="O13" s="32">
        <f t="shared" si="1"/>
        <v>0</v>
      </c>
      <c r="P13" s="53">
        <v>8</v>
      </c>
      <c r="Q13" s="31">
        <f t="shared" si="15"/>
        <v>0</v>
      </c>
      <c r="R13" s="31">
        <f t="shared" si="22"/>
        <v>0</v>
      </c>
      <c r="S13" s="31">
        <f t="shared" si="23"/>
        <v>0</v>
      </c>
      <c r="T13" s="31">
        <f t="shared" si="2"/>
        <v>0</v>
      </c>
      <c r="U13" s="31">
        <f t="shared" si="16"/>
        <v>0</v>
      </c>
      <c r="V13" s="31">
        <f t="shared" si="3"/>
        <v>0</v>
      </c>
      <c r="W13" s="31">
        <v>0</v>
      </c>
      <c r="X13" s="31">
        <f t="shared" si="4"/>
        <v>0</v>
      </c>
      <c r="Y13" s="36">
        <f t="shared" si="5"/>
        <v>0</v>
      </c>
      <c r="AA13" s="69">
        <v>8</v>
      </c>
      <c r="AB13" s="31">
        <f t="shared" si="6"/>
        <v>0</v>
      </c>
      <c r="AC13" s="212">
        <f t="shared" si="7"/>
        <v>0</v>
      </c>
      <c r="AD13" s="99">
        <f t="shared" si="8"/>
        <v>0</v>
      </c>
      <c r="AE13" s="99">
        <f t="shared" si="9"/>
        <v>0</v>
      </c>
      <c r="AF13" s="197">
        <f t="shared" si="25"/>
        <v>0</v>
      </c>
      <c r="AG13" s="197">
        <f t="shared" si="26"/>
        <v>0</v>
      </c>
      <c r="AH13" s="197">
        <f t="shared" si="27"/>
        <v>0</v>
      </c>
      <c r="AI13" s="202">
        <f t="shared" si="28"/>
        <v>0</v>
      </c>
      <c r="AK13" s="69">
        <v>8</v>
      </c>
      <c r="AL13" s="31">
        <f t="shared" si="10"/>
        <v>0</v>
      </c>
      <c r="AM13" s="31">
        <f t="shared" si="11"/>
        <v>0</v>
      </c>
      <c r="AN13" s="31">
        <f t="shared" si="12"/>
        <v>0</v>
      </c>
      <c r="AO13" s="31">
        <f t="shared" si="13"/>
        <v>0</v>
      </c>
      <c r="AP13" s="31">
        <f t="shared" si="14"/>
        <v>0</v>
      </c>
      <c r="AQ13" s="197">
        <f t="shared" si="17"/>
        <v>0</v>
      </c>
      <c r="AR13" s="197">
        <f t="shared" si="17"/>
        <v>0</v>
      </c>
      <c r="AS13" s="197">
        <f t="shared" si="17"/>
        <v>0</v>
      </c>
      <c r="AT13" s="197">
        <f t="shared" si="17"/>
        <v>0</v>
      </c>
      <c r="AU13" s="31"/>
      <c r="AV13" s="31"/>
      <c r="AW13" s="31"/>
      <c r="AX13" s="31"/>
      <c r="AY13" s="172">
        <f t="shared" si="24"/>
        <v>0</v>
      </c>
    </row>
    <row r="14" spans="2:51">
      <c r="B14" s="250" t="s">
        <v>132</v>
      </c>
      <c r="C14" s="246"/>
      <c r="D14" s="247"/>
      <c r="E14" s="247"/>
      <c r="F14" s="248"/>
      <c r="I14" s="53">
        <v>9</v>
      </c>
      <c r="J14" s="31">
        <f t="shared" si="18"/>
        <v>0</v>
      </c>
      <c r="K14" s="31">
        <f t="shared" si="19"/>
        <v>0</v>
      </c>
      <c r="L14" s="31">
        <f t="shared" si="20"/>
        <v>0</v>
      </c>
      <c r="M14" s="31">
        <f t="shared" si="21"/>
        <v>0</v>
      </c>
      <c r="N14" s="31">
        <f t="shared" si="0"/>
        <v>0</v>
      </c>
      <c r="O14" s="32">
        <f t="shared" si="1"/>
        <v>0</v>
      </c>
      <c r="P14" s="53">
        <v>9</v>
      </c>
      <c r="Q14" s="31">
        <f t="shared" si="15"/>
        <v>0</v>
      </c>
      <c r="R14" s="31">
        <f t="shared" si="22"/>
        <v>0</v>
      </c>
      <c r="S14" s="31">
        <f t="shared" si="23"/>
        <v>0</v>
      </c>
      <c r="T14" s="31">
        <f t="shared" si="2"/>
        <v>0</v>
      </c>
      <c r="U14" s="31">
        <f t="shared" si="16"/>
        <v>0</v>
      </c>
      <c r="V14" s="31">
        <f t="shared" si="3"/>
        <v>0</v>
      </c>
      <c r="W14" s="31">
        <v>0</v>
      </c>
      <c r="X14" s="31">
        <f t="shared" si="4"/>
        <v>0</v>
      </c>
      <c r="Y14" s="36">
        <f t="shared" si="5"/>
        <v>0</v>
      </c>
      <c r="AA14" s="69">
        <v>9</v>
      </c>
      <c r="AB14" s="31">
        <f t="shared" si="6"/>
        <v>0</v>
      </c>
      <c r="AC14" s="212">
        <f t="shared" si="7"/>
        <v>0</v>
      </c>
      <c r="AD14" s="99">
        <f t="shared" si="8"/>
        <v>0</v>
      </c>
      <c r="AE14" s="99">
        <f t="shared" si="9"/>
        <v>0</v>
      </c>
      <c r="AF14" s="197">
        <f t="shared" si="25"/>
        <v>0</v>
      </c>
      <c r="AG14" s="197">
        <f t="shared" si="26"/>
        <v>0</v>
      </c>
      <c r="AH14" s="197">
        <f t="shared" si="27"/>
        <v>0</v>
      </c>
      <c r="AI14" s="202">
        <f t="shared" si="28"/>
        <v>0</v>
      </c>
      <c r="AK14" s="69">
        <v>9</v>
      </c>
      <c r="AL14" s="31">
        <f t="shared" si="10"/>
        <v>0</v>
      </c>
      <c r="AM14" s="31">
        <f t="shared" si="11"/>
        <v>0</v>
      </c>
      <c r="AN14" s="31">
        <f t="shared" si="12"/>
        <v>0</v>
      </c>
      <c r="AO14" s="31">
        <f t="shared" si="13"/>
        <v>0</v>
      </c>
      <c r="AP14" s="31">
        <f t="shared" si="14"/>
        <v>0</v>
      </c>
      <c r="AQ14" s="197">
        <f t="shared" si="17"/>
        <v>0</v>
      </c>
      <c r="AR14" s="197">
        <f t="shared" si="17"/>
        <v>0</v>
      </c>
      <c r="AS14" s="197">
        <f t="shared" si="17"/>
        <v>0</v>
      </c>
      <c r="AT14" s="197">
        <f t="shared" si="17"/>
        <v>0</v>
      </c>
      <c r="AU14" s="31"/>
      <c r="AV14" s="31"/>
      <c r="AW14" s="31"/>
      <c r="AX14" s="31"/>
      <c r="AY14" s="172">
        <f t="shared" si="24"/>
        <v>0</v>
      </c>
    </row>
    <row r="15" spans="2:51">
      <c r="B15" s="260"/>
      <c r="C15" s="91" t="s">
        <v>73</v>
      </c>
      <c r="D15" s="256" t="s">
        <v>135</v>
      </c>
      <c r="E15" s="256"/>
      <c r="F15" s="92">
        <f>IF(D15="","",VLOOKUP(D15,$B$97:$C$100,2,0))</f>
        <v>70</v>
      </c>
      <c r="I15" s="53">
        <v>10</v>
      </c>
      <c r="J15" s="31">
        <f t="shared" si="18"/>
        <v>0</v>
      </c>
      <c r="K15" s="31">
        <f t="shared" si="19"/>
        <v>0</v>
      </c>
      <c r="L15" s="31">
        <f t="shared" si="20"/>
        <v>0</v>
      </c>
      <c r="M15" s="31">
        <f t="shared" si="21"/>
        <v>0</v>
      </c>
      <c r="N15" s="31">
        <f t="shared" si="0"/>
        <v>0</v>
      </c>
      <c r="O15" s="32">
        <f t="shared" si="1"/>
        <v>0</v>
      </c>
      <c r="P15" s="53">
        <v>10</v>
      </c>
      <c r="Q15" s="31">
        <f t="shared" si="15"/>
        <v>0</v>
      </c>
      <c r="R15" s="31">
        <f t="shared" si="22"/>
        <v>0</v>
      </c>
      <c r="S15" s="31">
        <f t="shared" si="23"/>
        <v>0</v>
      </c>
      <c r="T15" s="31">
        <f t="shared" si="2"/>
        <v>0</v>
      </c>
      <c r="U15" s="31">
        <f t="shared" si="16"/>
        <v>0</v>
      </c>
      <c r="V15" s="31">
        <f t="shared" si="3"/>
        <v>0</v>
      </c>
      <c r="W15" s="31">
        <v>0</v>
      </c>
      <c r="X15" s="31">
        <f t="shared" si="4"/>
        <v>0</v>
      </c>
      <c r="Y15" s="36">
        <f t="shared" si="5"/>
        <v>0</v>
      </c>
      <c r="AA15" s="69">
        <v>10</v>
      </c>
      <c r="AB15" s="31">
        <f t="shared" si="6"/>
        <v>0</v>
      </c>
      <c r="AC15" s="212">
        <f t="shared" si="7"/>
        <v>0</v>
      </c>
      <c r="AD15" s="99">
        <f t="shared" si="8"/>
        <v>0</v>
      </c>
      <c r="AE15" s="99">
        <f t="shared" si="9"/>
        <v>0</v>
      </c>
      <c r="AF15" s="197">
        <f t="shared" si="25"/>
        <v>0</v>
      </c>
      <c r="AG15" s="197">
        <f t="shared" si="26"/>
        <v>0</v>
      </c>
      <c r="AH15" s="197">
        <f t="shared" si="27"/>
        <v>0</v>
      </c>
      <c r="AI15" s="202">
        <f t="shared" si="28"/>
        <v>0</v>
      </c>
      <c r="AK15" s="69">
        <v>10</v>
      </c>
      <c r="AL15" s="31">
        <f t="shared" si="10"/>
        <v>0</v>
      </c>
      <c r="AM15" s="31">
        <f t="shared" si="11"/>
        <v>0</v>
      </c>
      <c r="AN15" s="31">
        <f t="shared" si="12"/>
        <v>0</v>
      </c>
      <c r="AO15" s="31">
        <f t="shared" si="13"/>
        <v>0</v>
      </c>
      <c r="AP15" s="31">
        <f t="shared" si="14"/>
        <v>0</v>
      </c>
      <c r="AQ15" s="197">
        <f t="shared" si="17"/>
        <v>0</v>
      </c>
      <c r="AR15" s="197">
        <f t="shared" si="17"/>
        <v>0</v>
      </c>
      <c r="AS15" s="197">
        <f t="shared" si="17"/>
        <v>0</v>
      </c>
      <c r="AT15" s="197">
        <f t="shared" si="17"/>
        <v>0</v>
      </c>
      <c r="AU15" s="31"/>
      <c r="AV15" s="31"/>
      <c r="AW15" s="31"/>
      <c r="AX15" s="31"/>
      <c r="AY15" s="172">
        <f t="shared" si="24"/>
        <v>0</v>
      </c>
    </row>
    <row r="16" spans="2:51">
      <c r="B16" s="260"/>
      <c r="C16" s="91" t="s">
        <v>74</v>
      </c>
      <c r="D16" s="252" t="s">
        <v>138</v>
      </c>
      <c r="E16" s="252"/>
      <c r="F16" s="92">
        <v>10</v>
      </c>
      <c r="I16" s="53">
        <v>11</v>
      </c>
      <c r="J16" s="31">
        <f t="shared" si="18"/>
        <v>0</v>
      </c>
      <c r="K16" s="31">
        <f t="shared" si="19"/>
        <v>0</v>
      </c>
      <c r="L16" s="31">
        <f t="shared" si="20"/>
        <v>0</v>
      </c>
      <c r="M16" s="31">
        <f t="shared" si="21"/>
        <v>0</v>
      </c>
      <c r="N16" s="31">
        <f t="shared" si="0"/>
        <v>0</v>
      </c>
      <c r="O16" s="32">
        <f t="shared" si="1"/>
        <v>0</v>
      </c>
      <c r="P16" s="53">
        <v>11</v>
      </c>
      <c r="Q16" s="31">
        <f t="shared" si="15"/>
        <v>0</v>
      </c>
      <c r="R16" s="31">
        <f t="shared" si="22"/>
        <v>0</v>
      </c>
      <c r="S16" s="31">
        <f t="shared" si="23"/>
        <v>0</v>
      </c>
      <c r="T16" s="31">
        <f t="shared" si="2"/>
        <v>0</v>
      </c>
      <c r="U16" s="31">
        <f t="shared" si="16"/>
        <v>0</v>
      </c>
      <c r="V16" s="31">
        <f t="shared" si="3"/>
        <v>0</v>
      </c>
      <c r="W16" s="31">
        <v>0</v>
      </c>
      <c r="X16" s="31">
        <f t="shared" si="4"/>
        <v>0</v>
      </c>
      <c r="Y16" s="36">
        <f t="shared" si="5"/>
        <v>0</v>
      </c>
      <c r="AA16" s="69">
        <v>11</v>
      </c>
      <c r="AB16" s="31">
        <f t="shared" si="6"/>
        <v>0</v>
      </c>
      <c r="AC16" s="212">
        <f t="shared" si="7"/>
        <v>0</v>
      </c>
      <c r="AD16" s="99">
        <f t="shared" si="8"/>
        <v>0</v>
      </c>
      <c r="AE16" s="99">
        <f t="shared" si="9"/>
        <v>0</v>
      </c>
      <c r="AF16" s="197">
        <f t="shared" si="25"/>
        <v>0</v>
      </c>
      <c r="AG16" s="197">
        <f t="shared" si="26"/>
        <v>0</v>
      </c>
      <c r="AH16" s="197">
        <f t="shared" si="27"/>
        <v>0</v>
      </c>
      <c r="AI16" s="202">
        <f t="shared" si="28"/>
        <v>0</v>
      </c>
      <c r="AK16" s="69">
        <v>11</v>
      </c>
      <c r="AL16" s="31">
        <f t="shared" si="10"/>
        <v>0</v>
      </c>
      <c r="AM16" s="31">
        <f t="shared" si="11"/>
        <v>0</v>
      </c>
      <c r="AN16" s="31">
        <f t="shared" si="12"/>
        <v>0</v>
      </c>
      <c r="AO16" s="31">
        <f t="shared" si="13"/>
        <v>0</v>
      </c>
      <c r="AP16" s="31">
        <f t="shared" si="14"/>
        <v>0</v>
      </c>
      <c r="AQ16" s="197">
        <f t="shared" si="17"/>
        <v>0</v>
      </c>
      <c r="AR16" s="197">
        <f t="shared" si="17"/>
        <v>0</v>
      </c>
      <c r="AS16" s="197">
        <f t="shared" si="17"/>
        <v>0</v>
      </c>
      <c r="AT16" s="197">
        <f t="shared" si="17"/>
        <v>0</v>
      </c>
      <c r="AU16" s="31"/>
      <c r="AV16" s="31"/>
      <c r="AW16" s="31"/>
      <c r="AX16" s="31"/>
      <c r="AY16" s="172">
        <f t="shared" si="24"/>
        <v>0</v>
      </c>
    </row>
    <row r="17" spans="2:51">
      <c r="B17" s="260"/>
      <c r="C17" s="254" t="s">
        <v>124</v>
      </c>
      <c r="D17" s="249" t="s">
        <v>131</v>
      </c>
      <c r="E17" s="249"/>
      <c r="F17" s="94"/>
      <c r="I17" s="53">
        <v>12</v>
      </c>
      <c r="J17" s="31">
        <f t="shared" si="18"/>
        <v>0</v>
      </c>
      <c r="K17" s="31">
        <f t="shared" si="19"/>
        <v>0</v>
      </c>
      <c r="L17" s="31">
        <f t="shared" si="20"/>
        <v>0</v>
      </c>
      <c r="M17" s="31">
        <f t="shared" si="21"/>
        <v>0</v>
      </c>
      <c r="N17" s="31">
        <f t="shared" si="0"/>
        <v>0</v>
      </c>
      <c r="O17" s="32">
        <f t="shared" si="1"/>
        <v>0</v>
      </c>
      <c r="P17" s="53">
        <v>12</v>
      </c>
      <c r="Q17" s="31">
        <f t="shared" si="15"/>
        <v>0</v>
      </c>
      <c r="R17" s="31">
        <f t="shared" si="22"/>
        <v>0</v>
      </c>
      <c r="S17" s="31">
        <f t="shared" si="23"/>
        <v>0</v>
      </c>
      <c r="T17" s="31">
        <f t="shared" si="2"/>
        <v>0</v>
      </c>
      <c r="U17" s="31">
        <f t="shared" si="16"/>
        <v>0</v>
      </c>
      <c r="V17" s="31">
        <f t="shared" si="3"/>
        <v>0</v>
      </c>
      <c r="W17" s="31">
        <v>0</v>
      </c>
      <c r="X17" s="31">
        <f t="shared" si="4"/>
        <v>0</v>
      </c>
      <c r="Y17" s="36">
        <f t="shared" si="5"/>
        <v>0</v>
      </c>
      <c r="AA17" s="69">
        <v>12</v>
      </c>
      <c r="AB17" s="31">
        <f t="shared" si="6"/>
        <v>0</v>
      </c>
      <c r="AC17" s="212">
        <f t="shared" si="7"/>
        <v>0</v>
      </c>
      <c r="AD17" s="99">
        <f t="shared" si="8"/>
        <v>0</v>
      </c>
      <c r="AE17" s="99">
        <f t="shared" si="9"/>
        <v>0</v>
      </c>
      <c r="AF17" s="197">
        <f t="shared" si="25"/>
        <v>0</v>
      </c>
      <c r="AG17" s="197">
        <f t="shared" si="26"/>
        <v>0</v>
      </c>
      <c r="AH17" s="197">
        <f t="shared" si="27"/>
        <v>0</v>
      </c>
      <c r="AI17" s="202">
        <f t="shared" si="28"/>
        <v>0</v>
      </c>
      <c r="AK17" s="69">
        <v>12</v>
      </c>
      <c r="AL17" s="31">
        <f t="shared" si="10"/>
        <v>0</v>
      </c>
      <c r="AM17" s="31">
        <f t="shared" si="11"/>
        <v>0</v>
      </c>
      <c r="AN17" s="31">
        <f t="shared" si="12"/>
        <v>0</v>
      </c>
      <c r="AO17" s="31">
        <f t="shared" si="13"/>
        <v>0</v>
      </c>
      <c r="AP17" s="31">
        <f t="shared" si="14"/>
        <v>0</v>
      </c>
      <c r="AQ17" s="197">
        <f t="shared" si="17"/>
        <v>0</v>
      </c>
      <c r="AR17" s="197">
        <f t="shared" si="17"/>
        <v>0</v>
      </c>
      <c r="AS17" s="197">
        <f t="shared" si="17"/>
        <v>0</v>
      </c>
      <c r="AT17" s="197">
        <f t="shared" si="17"/>
        <v>0</v>
      </c>
      <c r="AU17" s="31"/>
      <c r="AV17" s="31"/>
      <c r="AW17" s="31"/>
      <c r="AX17" s="31"/>
      <c r="AY17" s="172">
        <f t="shared" si="24"/>
        <v>0</v>
      </c>
    </row>
    <row r="18" spans="2:51">
      <c r="B18" s="260"/>
      <c r="C18" s="254"/>
      <c r="D18" s="249" t="s">
        <v>136</v>
      </c>
      <c r="E18" s="249"/>
      <c r="F18" s="95"/>
      <c r="I18" s="53">
        <v>13</v>
      </c>
      <c r="J18" s="31">
        <f t="shared" si="18"/>
        <v>0</v>
      </c>
      <c r="K18" s="31">
        <f t="shared" si="19"/>
        <v>0</v>
      </c>
      <c r="L18" s="31">
        <f t="shared" si="20"/>
        <v>0</v>
      </c>
      <c r="M18" s="31">
        <f t="shared" si="21"/>
        <v>0</v>
      </c>
      <c r="N18" s="31">
        <f t="shared" si="0"/>
        <v>0</v>
      </c>
      <c r="O18" s="32">
        <f t="shared" si="1"/>
        <v>0</v>
      </c>
      <c r="P18" s="53">
        <v>13</v>
      </c>
      <c r="Q18" s="31">
        <f t="shared" si="15"/>
        <v>0</v>
      </c>
      <c r="R18" s="31">
        <f t="shared" si="22"/>
        <v>0</v>
      </c>
      <c r="S18" s="31">
        <f t="shared" si="23"/>
        <v>0</v>
      </c>
      <c r="T18" s="31">
        <f t="shared" si="2"/>
        <v>0</v>
      </c>
      <c r="U18" s="31">
        <f t="shared" si="16"/>
        <v>0</v>
      </c>
      <c r="V18" s="31">
        <f t="shared" si="3"/>
        <v>0</v>
      </c>
      <c r="W18" s="31">
        <v>0</v>
      </c>
      <c r="X18" s="31">
        <f t="shared" si="4"/>
        <v>0</v>
      </c>
      <c r="Y18" s="36">
        <f t="shared" si="5"/>
        <v>0</v>
      </c>
      <c r="AA18" s="69">
        <v>13</v>
      </c>
      <c r="AB18" s="31">
        <f t="shared" si="6"/>
        <v>0</v>
      </c>
      <c r="AC18" s="212">
        <f t="shared" si="7"/>
        <v>0</v>
      </c>
      <c r="AD18" s="99">
        <f t="shared" si="8"/>
        <v>0</v>
      </c>
      <c r="AE18" s="99">
        <f t="shared" si="9"/>
        <v>0</v>
      </c>
      <c r="AF18" s="197">
        <f t="shared" si="25"/>
        <v>0</v>
      </c>
      <c r="AG18" s="197">
        <f t="shared" si="26"/>
        <v>0</v>
      </c>
      <c r="AH18" s="197">
        <f t="shared" si="27"/>
        <v>0</v>
      </c>
      <c r="AI18" s="202">
        <f t="shared" si="28"/>
        <v>0</v>
      </c>
      <c r="AK18" s="69">
        <v>13</v>
      </c>
      <c r="AL18" s="31">
        <f t="shared" si="10"/>
        <v>0</v>
      </c>
      <c r="AM18" s="31">
        <f t="shared" si="11"/>
        <v>0</v>
      </c>
      <c r="AN18" s="31">
        <f t="shared" si="12"/>
        <v>0</v>
      </c>
      <c r="AO18" s="31">
        <f t="shared" si="13"/>
        <v>0</v>
      </c>
      <c r="AP18" s="31">
        <f t="shared" si="14"/>
        <v>0</v>
      </c>
      <c r="AQ18" s="197">
        <f t="shared" si="17"/>
        <v>0</v>
      </c>
      <c r="AR18" s="197">
        <f t="shared" si="17"/>
        <v>0</v>
      </c>
      <c r="AS18" s="197">
        <f t="shared" si="17"/>
        <v>0</v>
      </c>
      <c r="AT18" s="197">
        <f t="shared" si="17"/>
        <v>0</v>
      </c>
      <c r="AU18" s="31"/>
      <c r="AV18" s="31"/>
      <c r="AW18" s="31"/>
      <c r="AX18" s="31"/>
      <c r="AY18" s="172">
        <f t="shared" si="24"/>
        <v>0</v>
      </c>
    </row>
    <row r="19" spans="2:51">
      <c r="B19" s="260"/>
      <c r="C19" s="254"/>
      <c r="D19" s="252" t="s">
        <v>155</v>
      </c>
      <c r="E19" s="252"/>
      <c r="F19" s="34">
        <f>IF(ISBLANK(F$17),,VLOOKUP(F$17,C131:D195,2,FALSE))</f>
        <v>0</v>
      </c>
      <c r="I19" s="53">
        <v>14</v>
      </c>
      <c r="J19" s="31">
        <f t="shared" si="18"/>
        <v>0</v>
      </c>
      <c r="K19" s="31">
        <f t="shared" si="19"/>
        <v>0</v>
      </c>
      <c r="L19" s="31">
        <f t="shared" si="20"/>
        <v>0</v>
      </c>
      <c r="M19" s="31">
        <f t="shared" si="21"/>
        <v>0</v>
      </c>
      <c r="N19" s="31">
        <f t="shared" si="0"/>
        <v>0</v>
      </c>
      <c r="O19" s="32">
        <f t="shared" si="1"/>
        <v>0</v>
      </c>
      <c r="P19" s="53">
        <v>14</v>
      </c>
      <c r="Q19" s="31">
        <f t="shared" si="15"/>
        <v>0</v>
      </c>
      <c r="R19" s="31">
        <f t="shared" si="22"/>
        <v>0</v>
      </c>
      <c r="S19" s="31">
        <f t="shared" si="23"/>
        <v>0</v>
      </c>
      <c r="T19" s="31">
        <f t="shared" si="2"/>
        <v>0</v>
      </c>
      <c r="U19" s="31">
        <f t="shared" si="16"/>
        <v>0</v>
      </c>
      <c r="V19" s="31">
        <f t="shared" si="3"/>
        <v>0</v>
      </c>
      <c r="W19" s="31">
        <v>0</v>
      </c>
      <c r="X19" s="31">
        <f t="shared" si="4"/>
        <v>0</v>
      </c>
      <c r="Y19" s="36">
        <f t="shared" si="5"/>
        <v>0</v>
      </c>
      <c r="AA19" s="69">
        <v>14</v>
      </c>
      <c r="AB19" s="31">
        <f t="shared" si="6"/>
        <v>0</v>
      </c>
      <c r="AC19" s="212">
        <f t="shared" si="7"/>
        <v>0</v>
      </c>
      <c r="AD19" s="99">
        <f t="shared" si="8"/>
        <v>0</v>
      </c>
      <c r="AE19" s="99">
        <f t="shared" si="9"/>
        <v>0</v>
      </c>
      <c r="AF19" s="197">
        <f t="shared" si="25"/>
        <v>0</v>
      </c>
      <c r="AG19" s="197">
        <f t="shared" si="26"/>
        <v>0</v>
      </c>
      <c r="AH19" s="197">
        <f t="shared" si="27"/>
        <v>0</v>
      </c>
      <c r="AI19" s="202">
        <f t="shared" si="28"/>
        <v>0</v>
      </c>
      <c r="AK19" s="69">
        <v>14</v>
      </c>
      <c r="AL19" s="31">
        <f t="shared" si="10"/>
        <v>0</v>
      </c>
      <c r="AM19" s="31">
        <f t="shared" si="11"/>
        <v>0</v>
      </c>
      <c r="AN19" s="31">
        <f t="shared" si="12"/>
        <v>0</v>
      </c>
      <c r="AO19" s="31">
        <f t="shared" si="13"/>
        <v>0</v>
      </c>
      <c r="AP19" s="31">
        <f t="shared" si="14"/>
        <v>0</v>
      </c>
      <c r="AQ19" s="197">
        <f t="shared" si="17"/>
        <v>0</v>
      </c>
      <c r="AR19" s="197">
        <f t="shared" si="17"/>
        <v>0</v>
      </c>
      <c r="AS19" s="197">
        <f t="shared" si="17"/>
        <v>0</v>
      </c>
      <c r="AT19" s="197">
        <f t="shared" si="17"/>
        <v>0</v>
      </c>
      <c r="AU19" s="31"/>
      <c r="AV19" s="31"/>
      <c r="AW19" s="31"/>
      <c r="AX19" s="31"/>
      <c r="AY19" s="172">
        <f t="shared" si="24"/>
        <v>0</v>
      </c>
    </row>
    <row r="20" spans="2:51">
      <c r="B20" s="260"/>
      <c r="C20" s="254"/>
      <c r="D20" s="252" t="s">
        <v>140</v>
      </c>
      <c r="E20" s="252"/>
      <c r="F20" s="96">
        <v>1.56</v>
      </c>
      <c r="I20" s="53">
        <v>15</v>
      </c>
      <c r="J20" s="31">
        <f t="shared" si="18"/>
        <v>0</v>
      </c>
      <c r="K20" s="31">
        <f t="shared" si="19"/>
        <v>0</v>
      </c>
      <c r="L20" s="31">
        <f t="shared" si="20"/>
        <v>0</v>
      </c>
      <c r="M20" s="31">
        <f t="shared" si="21"/>
        <v>0</v>
      </c>
      <c r="N20" s="31">
        <f t="shared" si="0"/>
        <v>0</v>
      </c>
      <c r="O20" s="32">
        <f t="shared" si="1"/>
        <v>0</v>
      </c>
      <c r="P20" s="53">
        <v>15</v>
      </c>
      <c r="Q20" s="31">
        <f t="shared" si="15"/>
        <v>0</v>
      </c>
      <c r="R20" s="31">
        <f t="shared" si="22"/>
        <v>0</v>
      </c>
      <c r="S20" s="31">
        <f t="shared" si="23"/>
        <v>0</v>
      </c>
      <c r="T20" s="31">
        <f t="shared" si="2"/>
        <v>0</v>
      </c>
      <c r="U20" s="31">
        <f t="shared" si="16"/>
        <v>0</v>
      </c>
      <c r="V20" s="31">
        <f t="shared" si="3"/>
        <v>0</v>
      </c>
      <c r="W20" s="31">
        <v>0</v>
      </c>
      <c r="X20" s="31">
        <f t="shared" si="4"/>
        <v>0</v>
      </c>
      <c r="Y20" s="36">
        <f t="shared" si="5"/>
        <v>0</v>
      </c>
      <c r="AA20" s="69">
        <v>15</v>
      </c>
      <c r="AB20" s="31">
        <f t="shared" si="6"/>
        <v>0</v>
      </c>
      <c r="AC20" s="212">
        <f t="shared" si="7"/>
        <v>0</v>
      </c>
      <c r="AD20" s="99">
        <f t="shared" si="8"/>
        <v>0</v>
      </c>
      <c r="AE20" s="99">
        <f t="shared" si="9"/>
        <v>0</v>
      </c>
      <c r="AF20" s="197">
        <f t="shared" si="25"/>
        <v>0</v>
      </c>
      <c r="AG20" s="197">
        <f t="shared" si="26"/>
        <v>0</v>
      </c>
      <c r="AH20" s="197">
        <f t="shared" si="27"/>
        <v>0</v>
      </c>
      <c r="AI20" s="202">
        <f t="shared" si="28"/>
        <v>0</v>
      </c>
      <c r="AK20" s="69">
        <v>15</v>
      </c>
      <c r="AL20" s="31">
        <f t="shared" si="10"/>
        <v>0</v>
      </c>
      <c r="AM20" s="31">
        <f t="shared" si="11"/>
        <v>0</v>
      </c>
      <c r="AN20" s="31">
        <f t="shared" si="12"/>
        <v>0</v>
      </c>
      <c r="AO20" s="31">
        <f t="shared" si="13"/>
        <v>0</v>
      </c>
      <c r="AP20" s="31">
        <f t="shared" si="14"/>
        <v>0</v>
      </c>
      <c r="AQ20" s="197">
        <f t="shared" si="17"/>
        <v>0</v>
      </c>
      <c r="AR20" s="197">
        <f t="shared" si="17"/>
        <v>0</v>
      </c>
      <c r="AS20" s="197">
        <f t="shared" si="17"/>
        <v>0</v>
      </c>
      <c r="AT20" s="197">
        <f t="shared" si="17"/>
        <v>0</v>
      </c>
      <c r="AU20" s="31"/>
      <c r="AV20" s="31"/>
      <c r="AW20" s="31"/>
      <c r="AX20" s="31"/>
      <c r="AY20" s="172">
        <f t="shared" si="24"/>
        <v>0</v>
      </c>
    </row>
    <row r="21" spans="2:51">
      <c r="B21" s="251"/>
      <c r="C21" s="255"/>
      <c r="D21" s="253" t="s">
        <v>143</v>
      </c>
      <c r="E21" s="253"/>
      <c r="F21" s="101">
        <v>0</v>
      </c>
      <c r="I21" s="53">
        <v>16</v>
      </c>
      <c r="J21" s="31">
        <f t="shared" si="18"/>
        <v>0</v>
      </c>
      <c r="K21" s="31">
        <f t="shared" si="19"/>
        <v>0</v>
      </c>
      <c r="L21" s="31">
        <f t="shared" si="20"/>
        <v>0</v>
      </c>
      <c r="M21" s="31">
        <f t="shared" si="21"/>
        <v>0</v>
      </c>
      <c r="N21" s="31">
        <f t="shared" si="0"/>
        <v>0</v>
      </c>
      <c r="O21" s="32">
        <f t="shared" si="1"/>
        <v>0</v>
      </c>
      <c r="P21" s="53">
        <v>16</v>
      </c>
      <c r="Q21" s="31">
        <f t="shared" si="15"/>
        <v>0</v>
      </c>
      <c r="R21" s="31">
        <f t="shared" si="22"/>
        <v>0</v>
      </c>
      <c r="S21" s="31">
        <f t="shared" si="23"/>
        <v>0</v>
      </c>
      <c r="T21" s="31">
        <f t="shared" si="2"/>
        <v>0</v>
      </c>
      <c r="U21" s="31">
        <f t="shared" si="16"/>
        <v>0</v>
      </c>
      <c r="V21" s="31">
        <f t="shared" si="3"/>
        <v>0</v>
      </c>
      <c r="W21" s="31">
        <v>0</v>
      </c>
      <c r="X21" s="31">
        <f t="shared" si="4"/>
        <v>0</v>
      </c>
      <c r="Y21" s="36">
        <f t="shared" si="5"/>
        <v>0</v>
      </c>
      <c r="AA21" s="69">
        <v>16</v>
      </c>
      <c r="AB21" s="31">
        <f t="shared" si="6"/>
        <v>0</v>
      </c>
      <c r="AC21" s="212">
        <f t="shared" si="7"/>
        <v>0</v>
      </c>
      <c r="AD21" s="99">
        <f t="shared" si="8"/>
        <v>0</v>
      </c>
      <c r="AE21" s="99">
        <f t="shared" si="9"/>
        <v>0</v>
      </c>
      <c r="AF21" s="197">
        <f t="shared" si="25"/>
        <v>0</v>
      </c>
      <c r="AG21" s="197">
        <f t="shared" si="26"/>
        <v>0</v>
      </c>
      <c r="AH21" s="197">
        <f t="shared" si="27"/>
        <v>0</v>
      </c>
      <c r="AI21" s="202">
        <f t="shared" si="28"/>
        <v>0</v>
      </c>
      <c r="AK21" s="69">
        <v>16</v>
      </c>
      <c r="AL21" s="31">
        <f t="shared" si="10"/>
        <v>0</v>
      </c>
      <c r="AM21" s="31">
        <f t="shared" si="11"/>
        <v>0</v>
      </c>
      <c r="AN21" s="31">
        <f t="shared" si="12"/>
        <v>0</v>
      </c>
      <c r="AO21" s="31">
        <f t="shared" si="13"/>
        <v>0</v>
      </c>
      <c r="AP21" s="31">
        <f t="shared" si="14"/>
        <v>0</v>
      </c>
      <c r="AQ21" s="197">
        <f t="shared" si="17"/>
        <v>0</v>
      </c>
      <c r="AR21" s="197">
        <f t="shared" si="17"/>
        <v>0</v>
      </c>
      <c r="AS21" s="197">
        <f t="shared" si="17"/>
        <v>0</v>
      </c>
      <c r="AT21" s="197">
        <f t="shared" si="17"/>
        <v>0</v>
      </c>
      <c r="AU21" s="31"/>
      <c r="AV21" s="31"/>
      <c r="AW21" s="31"/>
      <c r="AX21" s="31"/>
      <c r="AY21" s="172">
        <f t="shared" si="24"/>
        <v>0</v>
      </c>
    </row>
    <row r="22" spans="2:51">
      <c r="E22" s="6"/>
      <c r="I22" s="53">
        <v>17</v>
      </c>
      <c r="J22" s="31">
        <f t="shared" si="18"/>
        <v>0</v>
      </c>
      <c r="K22" s="31">
        <f t="shared" si="19"/>
        <v>0</v>
      </c>
      <c r="L22" s="31">
        <f t="shared" si="20"/>
        <v>0</v>
      </c>
      <c r="M22" s="31">
        <f t="shared" si="21"/>
        <v>0</v>
      </c>
      <c r="N22" s="31">
        <f t="shared" si="0"/>
        <v>0</v>
      </c>
      <c r="O22" s="32">
        <f t="shared" si="1"/>
        <v>0</v>
      </c>
      <c r="P22" s="53">
        <v>17</v>
      </c>
      <c r="Q22" s="31">
        <f t="shared" si="15"/>
        <v>0</v>
      </c>
      <c r="R22" s="31">
        <f t="shared" si="22"/>
        <v>0</v>
      </c>
      <c r="S22" s="31">
        <f t="shared" si="23"/>
        <v>0</v>
      </c>
      <c r="T22" s="31">
        <f t="shared" si="2"/>
        <v>0</v>
      </c>
      <c r="U22" s="31">
        <f t="shared" si="16"/>
        <v>0</v>
      </c>
      <c r="V22" s="31">
        <f t="shared" si="3"/>
        <v>0</v>
      </c>
      <c r="W22" s="31">
        <v>0</v>
      </c>
      <c r="X22" s="31">
        <f t="shared" si="4"/>
        <v>0</v>
      </c>
      <c r="Y22" s="36">
        <f t="shared" si="5"/>
        <v>0</v>
      </c>
      <c r="AA22" s="69">
        <v>17</v>
      </c>
      <c r="AB22" s="31">
        <f t="shared" si="6"/>
        <v>0</v>
      </c>
      <c r="AC22" s="212">
        <f t="shared" si="7"/>
        <v>0</v>
      </c>
      <c r="AD22" s="99">
        <f t="shared" si="8"/>
        <v>0</v>
      </c>
      <c r="AE22" s="99">
        <f t="shared" si="9"/>
        <v>0</v>
      </c>
      <c r="AF22" s="197">
        <f t="shared" si="25"/>
        <v>0</v>
      </c>
      <c r="AG22" s="197">
        <f t="shared" si="26"/>
        <v>0</v>
      </c>
      <c r="AH22" s="197">
        <f t="shared" si="27"/>
        <v>0</v>
      </c>
      <c r="AI22" s="202">
        <f t="shared" si="28"/>
        <v>0</v>
      </c>
      <c r="AK22" s="69">
        <v>17</v>
      </c>
      <c r="AL22" s="31">
        <f t="shared" si="10"/>
        <v>0</v>
      </c>
      <c r="AM22" s="31">
        <f t="shared" si="11"/>
        <v>0</v>
      </c>
      <c r="AN22" s="31">
        <f t="shared" si="12"/>
        <v>0</v>
      </c>
      <c r="AO22" s="31">
        <f t="shared" si="13"/>
        <v>0</v>
      </c>
      <c r="AP22" s="31">
        <f t="shared" si="14"/>
        <v>0</v>
      </c>
      <c r="AQ22" s="197">
        <f t="shared" si="17"/>
        <v>0</v>
      </c>
      <c r="AR22" s="197">
        <f t="shared" si="17"/>
        <v>0</v>
      </c>
      <c r="AS22" s="197">
        <f t="shared" si="17"/>
        <v>0</v>
      </c>
      <c r="AT22" s="197">
        <f t="shared" si="17"/>
        <v>0</v>
      </c>
      <c r="AU22" s="31"/>
      <c r="AV22" s="31"/>
      <c r="AW22" s="31"/>
      <c r="AX22" s="31"/>
      <c r="AY22" s="172">
        <f t="shared" si="24"/>
        <v>0</v>
      </c>
    </row>
    <row r="23" spans="2:51">
      <c r="B23" s="272" t="s">
        <v>142</v>
      </c>
      <c r="C23" s="273"/>
      <c r="D23" s="273"/>
      <c r="E23" s="273"/>
      <c r="F23" s="273"/>
      <c r="G23" s="274"/>
      <c r="I23" s="53">
        <v>18</v>
      </c>
      <c r="J23" s="31">
        <f t="shared" si="18"/>
        <v>0</v>
      </c>
      <c r="K23" s="31">
        <f t="shared" si="19"/>
        <v>0</v>
      </c>
      <c r="L23" s="31">
        <f t="shared" si="20"/>
        <v>0</v>
      </c>
      <c r="M23" s="31">
        <f t="shared" si="21"/>
        <v>0</v>
      </c>
      <c r="N23" s="31">
        <f t="shared" si="0"/>
        <v>0</v>
      </c>
      <c r="O23" s="32">
        <f t="shared" si="1"/>
        <v>0</v>
      </c>
      <c r="P23" s="53">
        <v>18</v>
      </c>
      <c r="Q23" s="31">
        <f t="shared" si="15"/>
        <v>0</v>
      </c>
      <c r="R23" s="31">
        <f t="shared" si="22"/>
        <v>0</v>
      </c>
      <c r="S23" s="31">
        <f t="shared" si="23"/>
        <v>0</v>
      </c>
      <c r="T23" s="31">
        <f t="shared" si="2"/>
        <v>0</v>
      </c>
      <c r="U23" s="31">
        <f t="shared" si="16"/>
        <v>0</v>
      </c>
      <c r="V23" s="31">
        <f t="shared" si="3"/>
        <v>0</v>
      </c>
      <c r="W23" s="31">
        <v>0</v>
      </c>
      <c r="X23" s="31">
        <f t="shared" si="4"/>
        <v>0</v>
      </c>
      <c r="Y23" s="36">
        <f t="shared" si="5"/>
        <v>0</v>
      </c>
      <c r="AA23" s="69">
        <v>18</v>
      </c>
      <c r="AB23" s="31">
        <f t="shared" si="6"/>
        <v>0</v>
      </c>
      <c r="AC23" s="212">
        <f t="shared" si="7"/>
        <v>0</v>
      </c>
      <c r="AD23" s="99">
        <f t="shared" si="8"/>
        <v>0</v>
      </c>
      <c r="AE23" s="99">
        <f t="shared" si="9"/>
        <v>0</v>
      </c>
      <c r="AF23" s="197">
        <f t="shared" si="25"/>
        <v>0</v>
      </c>
      <c r="AG23" s="197">
        <f t="shared" si="26"/>
        <v>0</v>
      </c>
      <c r="AH23" s="197">
        <f t="shared" si="27"/>
        <v>0</v>
      </c>
      <c r="AI23" s="202">
        <f t="shared" si="28"/>
        <v>0</v>
      </c>
      <c r="AK23" s="69">
        <v>18</v>
      </c>
      <c r="AL23" s="31">
        <f t="shared" si="10"/>
        <v>0</v>
      </c>
      <c r="AM23" s="31">
        <f t="shared" si="11"/>
        <v>0</v>
      </c>
      <c r="AN23" s="31">
        <f t="shared" si="12"/>
        <v>0</v>
      </c>
      <c r="AO23" s="31">
        <f t="shared" si="13"/>
        <v>0</v>
      </c>
      <c r="AP23" s="31">
        <f t="shared" si="14"/>
        <v>0</v>
      </c>
      <c r="AQ23" s="197">
        <f t="shared" si="17"/>
        <v>0</v>
      </c>
      <c r="AR23" s="197">
        <f t="shared" si="17"/>
        <v>0</v>
      </c>
      <c r="AS23" s="197">
        <f t="shared" si="17"/>
        <v>0</v>
      </c>
      <c r="AT23" s="197">
        <f t="shared" si="17"/>
        <v>0</v>
      </c>
      <c r="AU23" s="31"/>
      <c r="AV23" s="31"/>
      <c r="AW23" s="31"/>
      <c r="AX23" s="31"/>
      <c r="AY23" s="172">
        <f t="shared" si="24"/>
        <v>0</v>
      </c>
    </row>
    <row r="24" spans="2:51">
      <c r="B24" s="45" t="s">
        <v>114</v>
      </c>
      <c r="C24" s="46" t="s">
        <v>115</v>
      </c>
      <c r="D24" s="46" t="s">
        <v>83</v>
      </c>
      <c r="E24" s="46" t="s">
        <v>117</v>
      </c>
      <c r="F24" s="46" t="s">
        <v>116</v>
      </c>
      <c r="G24" s="47" t="s">
        <v>141</v>
      </c>
      <c r="I24" s="53">
        <v>19</v>
      </c>
      <c r="J24" s="31">
        <f t="shared" si="18"/>
        <v>0</v>
      </c>
      <c r="K24" s="31">
        <f t="shared" si="19"/>
        <v>0</v>
      </c>
      <c r="L24" s="31">
        <f t="shared" si="20"/>
        <v>0</v>
      </c>
      <c r="M24" s="31">
        <f t="shared" si="21"/>
        <v>0</v>
      </c>
      <c r="N24" s="31">
        <f t="shared" si="0"/>
        <v>0</v>
      </c>
      <c r="O24" s="32">
        <f t="shared" si="1"/>
        <v>0</v>
      </c>
      <c r="P24" s="53">
        <v>19</v>
      </c>
      <c r="Q24" s="31">
        <f t="shared" si="15"/>
        <v>0</v>
      </c>
      <c r="R24" s="31">
        <f t="shared" si="22"/>
        <v>0</v>
      </c>
      <c r="S24" s="31">
        <f t="shared" si="23"/>
        <v>0</v>
      </c>
      <c r="T24" s="31">
        <f t="shared" si="2"/>
        <v>0</v>
      </c>
      <c r="U24" s="31">
        <f t="shared" si="16"/>
        <v>0</v>
      </c>
      <c r="V24" s="31">
        <f t="shared" si="3"/>
        <v>0</v>
      </c>
      <c r="W24" s="31">
        <v>0</v>
      </c>
      <c r="X24" s="31">
        <f t="shared" si="4"/>
        <v>0</v>
      </c>
      <c r="Y24" s="36">
        <f t="shared" si="5"/>
        <v>0</v>
      </c>
      <c r="AA24" s="69">
        <v>19</v>
      </c>
      <c r="AB24" s="31">
        <f t="shared" si="6"/>
        <v>0</v>
      </c>
      <c r="AC24" s="212">
        <f t="shared" si="7"/>
        <v>0</v>
      </c>
      <c r="AD24" s="99">
        <f t="shared" si="8"/>
        <v>0</v>
      </c>
      <c r="AE24" s="99">
        <f t="shared" si="9"/>
        <v>0</v>
      </c>
      <c r="AF24" s="197">
        <f t="shared" si="25"/>
        <v>0</v>
      </c>
      <c r="AG24" s="197">
        <f t="shared" si="26"/>
        <v>0</v>
      </c>
      <c r="AH24" s="197">
        <f t="shared" si="27"/>
        <v>0</v>
      </c>
      <c r="AI24" s="202">
        <f t="shared" si="28"/>
        <v>0</v>
      </c>
      <c r="AK24" s="69">
        <v>19</v>
      </c>
      <c r="AL24" s="31">
        <f t="shared" si="10"/>
        <v>0</v>
      </c>
      <c r="AM24" s="31">
        <f t="shared" si="11"/>
        <v>0</v>
      </c>
      <c r="AN24" s="31">
        <f t="shared" si="12"/>
        <v>0</v>
      </c>
      <c r="AO24" s="31">
        <f t="shared" si="13"/>
        <v>0</v>
      </c>
      <c r="AP24" s="31">
        <f t="shared" si="14"/>
        <v>0</v>
      </c>
      <c r="AQ24" s="197">
        <f t="shared" si="17"/>
        <v>0</v>
      </c>
      <c r="AR24" s="197">
        <f t="shared" si="17"/>
        <v>0</v>
      </c>
      <c r="AS24" s="197">
        <f t="shared" si="17"/>
        <v>0</v>
      </c>
      <c r="AT24" s="197">
        <f t="shared" si="17"/>
        <v>0</v>
      </c>
      <c r="AU24" s="31"/>
      <c r="AV24" s="31"/>
      <c r="AW24" s="31"/>
      <c r="AX24" s="31"/>
      <c r="AY24" s="172">
        <f t="shared" si="24"/>
        <v>0</v>
      </c>
    </row>
    <row r="25" spans="2:51">
      <c r="B25" s="43">
        <v>0</v>
      </c>
      <c r="C25" s="144">
        <v>42</v>
      </c>
      <c r="D25" s="140">
        <v>126</v>
      </c>
      <c r="E25" s="145">
        <f t="shared" ref="E25:E52" si="29">$F$20</f>
        <v>1.56</v>
      </c>
      <c r="F25" s="44">
        <f t="shared" ref="F25:F52" si="30">D25*E25</f>
        <v>196.56</v>
      </c>
      <c r="G25" s="48">
        <f>F25/(C25-B25)</f>
        <v>4.68</v>
      </c>
      <c r="I25" s="53">
        <v>20</v>
      </c>
      <c r="J25" s="31">
        <f t="shared" si="18"/>
        <v>0</v>
      </c>
      <c r="K25" s="31">
        <f t="shared" si="19"/>
        <v>0</v>
      </c>
      <c r="L25" s="31">
        <f t="shared" si="20"/>
        <v>0</v>
      </c>
      <c r="M25" s="31">
        <f t="shared" si="21"/>
        <v>0</v>
      </c>
      <c r="N25" s="31">
        <f t="shared" si="0"/>
        <v>0</v>
      </c>
      <c r="O25" s="32">
        <f t="shared" si="1"/>
        <v>0</v>
      </c>
      <c r="P25" s="53">
        <v>20</v>
      </c>
      <c r="Q25" s="31">
        <f t="shared" si="15"/>
        <v>0</v>
      </c>
      <c r="R25" s="31">
        <f t="shared" si="22"/>
        <v>0</v>
      </c>
      <c r="S25" s="31">
        <f t="shared" si="23"/>
        <v>0</v>
      </c>
      <c r="T25" s="31">
        <f t="shared" si="2"/>
        <v>0</v>
      </c>
      <c r="U25" s="31">
        <f t="shared" si="16"/>
        <v>0</v>
      </c>
      <c r="V25" s="31">
        <f t="shared" si="3"/>
        <v>0</v>
      </c>
      <c r="W25" s="31">
        <v>0</v>
      </c>
      <c r="X25" s="31">
        <f t="shared" si="4"/>
        <v>0</v>
      </c>
      <c r="Y25" s="36">
        <f t="shared" si="5"/>
        <v>0</v>
      </c>
      <c r="AA25" s="69">
        <v>20</v>
      </c>
      <c r="AB25" s="31">
        <f t="shared" si="6"/>
        <v>0</v>
      </c>
      <c r="AC25" s="212">
        <f t="shared" si="7"/>
        <v>0</v>
      </c>
      <c r="AD25" s="99">
        <f t="shared" si="8"/>
        <v>0</v>
      </c>
      <c r="AE25" s="99">
        <f t="shared" si="9"/>
        <v>0</v>
      </c>
      <c r="AF25" s="197">
        <f>IF(OR(AA25&lt;=$F$18,AA25&lt;=30),EXP(-LN(2)/$D$104)*AF24+((1-EXP(-LN(2)/$D$104))/(LN(2)/$D$104))*$AB25*AC25*0.475*$F$19*44/12,)</f>
        <v>0</v>
      </c>
      <c r="AG25" s="197">
        <f>IF(OR(AA25&lt;=$F$18,AA25&lt;=30),EXP(-LN(2)/$D$106)*AG24+((1-EXP(-LN(2)/$D$106))/(LN(2)/$D$106))*$AB25*AD25*0.475*$F$19*44/12,)</f>
        <v>0</v>
      </c>
      <c r="AH25" s="197">
        <f>IF(OR(AA25&lt;=$F$18,AA25&lt;=30),EXP(-LN(2)/$D$105)*AH24+((1-EXP(-LN(2)/$D$105))/(LN(2)/$D$105))*$AB25*AE25*0.475*$F$19*44/12,)</f>
        <v>0</v>
      </c>
      <c r="AI25" s="202">
        <f>IF(OR(AA25&lt;=$F$18,AA25&lt;=30),SUM(AF25:AH25),)</f>
        <v>0</v>
      </c>
      <c r="AK25" s="69">
        <v>20</v>
      </c>
      <c r="AL25" s="31">
        <f t="shared" si="10"/>
        <v>0</v>
      </c>
      <c r="AM25" s="31">
        <f t="shared" si="11"/>
        <v>0</v>
      </c>
      <c r="AN25" s="31">
        <f t="shared" si="12"/>
        <v>0</v>
      </c>
      <c r="AO25" s="31">
        <f t="shared" si="13"/>
        <v>0</v>
      </c>
      <c r="AP25" s="31">
        <f t="shared" si="14"/>
        <v>0</v>
      </c>
      <c r="AQ25" s="197">
        <f>IF($AK25&lt;=$F$18,$AL25*AM25,)</f>
        <v>0</v>
      </c>
      <c r="AR25" s="197">
        <f>IF($AK25&lt;=$F$18,$AL25*AN25,)</f>
        <v>0</v>
      </c>
      <c r="AS25" s="197">
        <f>IF($AK25&lt;=$F$18,$AL25*AO25,)</f>
        <v>0</v>
      </c>
      <c r="AT25" s="197">
        <f>IF($AK25&lt;=$F$18,$AL25*AP25,)</f>
        <v>0</v>
      </c>
      <c r="AU25" s="31"/>
      <c r="AV25" s="31"/>
      <c r="AW25" s="31"/>
      <c r="AX25" s="31"/>
      <c r="AY25" s="172">
        <f t="shared" si="24"/>
        <v>0</v>
      </c>
    </row>
    <row r="26" spans="2:51">
      <c r="B26" s="38">
        <f t="shared" ref="B26:B52" si="31">C25</f>
        <v>42</v>
      </c>
      <c r="C26" s="39">
        <f>B26+1</f>
        <v>43</v>
      </c>
      <c r="D26" s="141">
        <v>96</v>
      </c>
      <c r="E26" s="146">
        <f t="shared" si="29"/>
        <v>1.56</v>
      </c>
      <c r="F26" s="40">
        <f t="shared" si="30"/>
        <v>149.76</v>
      </c>
      <c r="G26" s="147">
        <f>(F26-F25)/(C26-B26)</f>
        <v>-46.800000000000011</v>
      </c>
      <c r="I26" s="53">
        <v>21</v>
      </c>
      <c r="J26" s="31">
        <f t="shared" si="18"/>
        <v>0</v>
      </c>
      <c r="K26" s="31">
        <f t="shared" si="19"/>
        <v>0</v>
      </c>
      <c r="L26" s="31">
        <f t="shared" si="20"/>
        <v>0</v>
      </c>
      <c r="M26" s="31">
        <f t="shared" si="21"/>
        <v>0</v>
      </c>
      <c r="N26" s="31">
        <f t="shared" si="0"/>
        <v>0</v>
      </c>
      <c r="O26" s="32">
        <f t="shared" si="1"/>
        <v>0</v>
      </c>
      <c r="P26" s="53">
        <v>21</v>
      </c>
      <c r="Q26" s="31">
        <f t="shared" si="15"/>
        <v>0</v>
      </c>
      <c r="R26" s="31">
        <f t="shared" si="22"/>
        <v>0</v>
      </c>
      <c r="S26" s="31">
        <f t="shared" si="23"/>
        <v>0</v>
      </c>
      <c r="T26" s="31">
        <f t="shared" si="2"/>
        <v>0</v>
      </c>
      <c r="U26" s="31">
        <f t="shared" si="16"/>
        <v>0</v>
      </c>
      <c r="V26" s="31">
        <f t="shared" si="3"/>
        <v>0</v>
      </c>
      <c r="W26" s="31">
        <v>0</v>
      </c>
      <c r="X26" s="31">
        <f t="shared" si="4"/>
        <v>0</v>
      </c>
      <c r="Y26" s="36">
        <f t="shared" si="5"/>
        <v>0</v>
      </c>
      <c r="AA26" s="69">
        <v>21</v>
      </c>
      <c r="AB26" s="31">
        <f t="shared" si="6"/>
        <v>0</v>
      </c>
      <c r="AC26" s="212">
        <f t="shared" si="7"/>
        <v>0</v>
      </c>
      <c r="AD26" s="99">
        <f t="shared" si="8"/>
        <v>0</v>
      </c>
      <c r="AE26" s="99">
        <f t="shared" si="9"/>
        <v>0</v>
      </c>
      <c r="AF26" s="197">
        <f>IF(OR(AA26&lt;=$F$18,AA26&lt;=30),EXP(-LN(2)/$D$104)*AF25+((1-EXP(-LN(2)/$D$104))/(LN(2)/$D$104))*$AB26*AC26*0.475*$F$19*44/12,)</f>
        <v>0</v>
      </c>
      <c r="AG26" s="197">
        <f>IF(OR(AA26&lt;=$F$18,AA26&lt;=30),EXP(-LN(2)/$D$106)*AG25+((1-EXP(-LN(2)/$D$106))/(LN(2)/$D$106))*$AB26*AD26*0.475*$F$19*44/12,)</f>
        <v>0</v>
      </c>
      <c r="AH26" s="197">
        <f>IF(OR(AA26&lt;=$F$18,AA26&lt;=30),EXP(-LN(2)/$D$105)*AH25+((1-EXP(-LN(2)/$D$105))/(LN(2)/$D$105))*$AB26*AE26*0.475*$F$19*44/12,)</f>
        <v>0</v>
      </c>
      <c r="AI26" s="202">
        <f>IF(OR(AA26&lt;=$F$18,AA26&lt;=30),SUM(AF26:AH26),)</f>
        <v>0</v>
      </c>
      <c r="AK26" s="69">
        <v>21</v>
      </c>
      <c r="AL26" s="31">
        <f t="shared" si="10"/>
        <v>0</v>
      </c>
      <c r="AM26" s="31">
        <f t="shared" si="11"/>
        <v>0</v>
      </c>
      <c r="AN26" s="31">
        <f t="shared" si="12"/>
        <v>0</v>
      </c>
      <c r="AO26" s="31">
        <f t="shared" si="13"/>
        <v>0</v>
      </c>
      <c r="AP26" s="31">
        <f t="shared" si="14"/>
        <v>0</v>
      </c>
      <c r="AQ26" s="197">
        <f t="shared" ref="AQ26:AT35" si="32">IF($AK26&lt;=$F$18,$AL26*AM26,)</f>
        <v>0</v>
      </c>
      <c r="AR26" s="197">
        <f t="shared" si="32"/>
        <v>0</v>
      </c>
      <c r="AS26" s="197">
        <f t="shared" si="32"/>
        <v>0</v>
      </c>
      <c r="AT26" s="197">
        <f t="shared" si="32"/>
        <v>0</v>
      </c>
      <c r="AU26" s="31"/>
      <c r="AV26" s="31"/>
      <c r="AW26" s="31"/>
      <c r="AX26" s="31"/>
      <c r="AY26" s="172">
        <f t="shared" si="24"/>
        <v>0</v>
      </c>
    </row>
    <row r="27" spans="2:51">
      <c r="B27" s="38">
        <f t="shared" si="31"/>
        <v>43</v>
      </c>
      <c r="C27" s="160">
        <f t="shared" ref="C27:C32" si="33">C25+8</f>
        <v>50</v>
      </c>
      <c r="D27" s="141">
        <v>151</v>
      </c>
      <c r="E27" s="146">
        <f t="shared" si="29"/>
        <v>1.56</v>
      </c>
      <c r="F27" s="40">
        <f t="shared" si="30"/>
        <v>235.56</v>
      </c>
      <c r="G27" s="49">
        <f t="shared" ref="G27:G52" si="34">(F27-F26)/(C27-B27)</f>
        <v>12.257142857142858</v>
      </c>
      <c r="I27" s="53">
        <v>22</v>
      </c>
      <c r="J27" s="31">
        <f t="shared" si="18"/>
        <v>0</v>
      </c>
      <c r="K27" s="31">
        <f t="shared" si="19"/>
        <v>0</v>
      </c>
      <c r="L27" s="31">
        <f t="shared" si="20"/>
        <v>0</v>
      </c>
      <c r="M27" s="31">
        <f t="shared" si="21"/>
        <v>0</v>
      </c>
      <c r="N27" s="31">
        <f t="shared" si="0"/>
        <v>0</v>
      </c>
      <c r="O27" s="32">
        <f t="shared" si="1"/>
        <v>0</v>
      </c>
      <c r="P27" s="53">
        <v>22</v>
      </c>
      <c r="Q27" s="31">
        <f t="shared" si="15"/>
        <v>0</v>
      </c>
      <c r="R27" s="31">
        <f t="shared" si="22"/>
        <v>0</v>
      </c>
      <c r="S27" s="31">
        <f t="shared" si="23"/>
        <v>0</v>
      </c>
      <c r="T27" s="31">
        <f t="shared" si="2"/>
        <v>0</v>
      </c>
      <c r="U27" s="31">
        <f t="shared" si="16"/>
        <v>0</v>
      </c>
      <c r="V27" s="31">
        <f t="shared" si="3"/>
        <v>0</v>
      </c>
      <c r="W27" s="31">
        <v>0</v>
      </c>
      <c r="X27" s="31">
        <f t="shared" si="4"/>
        <v>0</v>
      </c>
      <c r="Y27" s="36">
        <f t="shared" si="5"/>
        <v>0</v>
      </c>
      <c r="AA27" s="69">
        <v>22</v>
      </c>
      <c r="AB27" s="31">
        <f t="shared" si="6"/>
        <v>0</v>
      </c>
      <c r="AC27" s="212">
        <f t="shared" si="7"/>
        <v>0</v>
      </c>
      <c r="AD27" s="99">
        <f t="shared" si="8"/>
        <v>0</v>
      </c>
      <c r="AE27" s="99">
        <f t="shared" si="9"/>
        <v>0</v>
      </c>
      <c r="AF27" s="197">
        <f t="shared" ref="AF27:AF90" si="35">IF(OR(AA27&lt;=$F$18,AA27&lt;=30),EXP(-LN(2)/$D$104)*AF26+((1-EXP(-LN(2)/$D$104))/(LN(2)/$D$104))*$AB27*AC27*0.475*$F$19*44/12,)</f>
        <v>0</v>
      </c>
      <c r="AG27" s="197">
        <f t="shared" ref="AG27:AG90" si="36">IF(OR(AA27&lt;=$F$18,AA27&lt;=30),EXP(-LN(2)/$D$106)*AG26+((1-EXP(-LN(2)/$D$106))/(LN(2)/$D$106))*$AB27*AD27*0.475*$F$19*44/12,)</f>
        <v>0</v>
      </c>
      <c r="AH27" s="197">
        <f t="shared" ref="AH27:AH90" si="37">IF(OR(AA27&lt;=$F$18,AA27&lt;=30),EXP(-LN(2)/$D$105)*AH26+((1-EXP(-LN(2)/$D$105))/(LN(2)/$D$105))*$AB27*AE27*0.475*$F$19*44/12,)</f>
        <v>0</v>
      </c>
      <c r="AI27" s="202">
        <f t="shared" ref="AI27:AI90" si="38">IF(OR(AA27&lt;=$F$18,AA27&lt;=30),SUM(AF27:AH27),)</f>
        <v>0</v>
      </c>
      <c r="AK27" s="69">
        <v>22</v>
      </c>
      <c r="AL27" s="31">
        <f t="shared" si="10"/>
        <v>0</v>
      </c>
      <c r="AM27" s="31">
        <f t="shared" si="11"/>
        <v>0</v>
      </c>
      <c r="AN27" s="31">
        <f t="shared" si="12"/>
        <v>0</v>
      </c>
      <c r="AO27" s="31">
        <f t="shared" si="13"/>
        <v>0</v>
      </c>
      <c r="AP27" s="31">
        <f t="shared" si="14"/>
        <v>0</v>
      </c>
      <c r="AQ27" s="197">
        <f t="shared" si="32"/>
        <v>0</v>
      </c>
      <c r="AR27" s="197">
        <f t="shared" si="32"/>
        <v>0</v>
      </c>
      <c r="AS27" s="197">
        <f t="shared" si="32"/>
        <v>0</v>
      </c>
      <c r="AT27" s="197">
        <f t="shared" si="32"/>
        <v>0</v>
      </c>
      <c r="AU27" s="31"/>
      <c r="AV27" s="31"/>
      <c r="AW27" s="31"/>
      <c r="AX27" s="31"/>
      <c r="AY27" s="172">
        <f t="shared" si="24"/>
        <v>0</v>
      </c>
    </row>
    <row r="28" spans="2:51">
      <c r="B28" s="38">
        <f t="shared" si="31"/>
        <v>50</v>
      </c>
      <c r="C28" s="160">
        <f t="shared" si="33"/>
        <v>51</v>
      </c>
      <c r="D28" s="141">
        <v>116</v>
      </c>
      <c r="E28" s="146">
        <f t="shared" si="29"/>
        <v>1.56</v>
      </c>
      <c r="F28" s="40">
        <f t="shared" si="30"/>
        <v>180.96</v>
      </c>
      <c r="G28" s="49">
        <f t="shared" si="34"/>
        <v>-54.599999999999994</v>
      </c>
      <c r="I28" s="53">
        <v>23</v>
      </c>
      <c r="J28" s="31">
        <f t="shared" si="18"/>
        <v>0</v>
      </c>
      <c r="K28" s="31">
        <f t="shared" si="19"/>
        <v>0</v>
      </c>
      <c r="L28" s="31">
        <f t="shared" si="20"/>
        <v>0</v>
      </c>
      <c r="M28" s="31">
        <f t="shared" si="21"/>
        <v>0</v>
      </c>
      <c r="N28" s="31">
        <f t="shared" si="0"/>
        <v>0</v>
      </c>
      <c r="O28" s="32">
        <f t="shared" si="1"/>
        <v>0</v>
      </c>
      <c r="P28" s="53">
        <v>23</v>
      </c>
      <c r="Q28" s="31">
        <f t="shared" si="15"/>
        <v>0</v>
      </c>
      <c r="R28" s="31">
        <f t="shared" si="22"/>
        <v>0</v>
      </c>
      <c r="S28" s="31">
        <f t="shared" si="23"/>
        <v>0</v>
      </c>
      <c r="T28" s="31">
        <f t="shared" si="2"/>
        <v>0</v>
      </c>
      <c r="U28" s="31">
        <f t="shared" si="16"/>
        <v>0</v>
      </c>
      <c r="V28" s="31">
        <f t="shared" si="3"/>
        <v>0</v>
      </c>
      <c r="W28" s="31">
        <v>0</v>
      </c>
      <c r="X28" s="31">
        <f t="shared" si="4"/>
        <v>0</v>
      </c>
      <c r="Y28" s="36">
        <f t="shared" si="5"/>
        <v>0</v>
      </c>
      <c r="AA28" s="69">
        <v>23</v>
      </c>
      <c r="AB28" s="31">
        <f t="shared" si="6"/>
        <v>0</v>
      </c>
      <c r="AC28" s="212">
        <f t="shared" si="7"/>
        <v>0</v>
      </c>
      <c r="AD28" s="99">
        <f t="shared" si="8"/>
        <v>0</v>
      </c>
      <c r="AE28" s="99">
        <f t="shared" si="9"/>
        <v>0</v>
      </c>
      <c r="AF28" s="197">
        <f t="shared" si="35"/>
        <v>0</v>
      </c>
      <c r="AG28" s="197">
        <f t="shared" si="36"/>
        <v>0</v>
      </c>
      <c r="AH28" s="197">
        <f t="shared" si="37"/>
        <v>0</v>
      </c>
      <c r="AI28" s="202">
        <f t="shared" si="38"/>
        <v>0</v>
      </c>
      <c r="AK28" s="69">
        <v>23</v>
      </c>
      <c r="AL28" s="31">
        <f t="shared" si="10"/>
        <v>0</v>
      </c>
      <c r="AM28" s="31">
        <f t="shared" si="11"/>
        <v>0</v>
      </c>
      <c r="AN28" s="31">
        <f t="shared" si="12"/>
        <v>0</v>
      </c>
      <c r="AO28" s="31">
        <f t="shared" si="13"/>
        <v>0</v>
      </c>
      <c r="AP28" s="31">
        <f t="shared" si="14"/>
        <v>0</v>
      </c>
      <c r="AQ28" s="197">
        <f t="shared" si="32"/>
        <v>0</v>
      </c>
      <c r="AR28" s="197">
        <f t="shared" si="32"/>
        <v>0</v>
      </c>
      <c r="AS28" s="197">
        <f t="shared" si="32"/>
        <v>0</v>
      </c>
      <c r="AT28" s="197">
        <f t="shared" si="32"/>
        <v>0</v>
      </c>
      <c r="AU28" s="31"/>
      <c r="AV28" s="31"/>
      <c r="AW28" s="31"/>
      <c r="AX28" s="31"/>
      <c r="AY28" s="172">
        <f t="shared" si="24"/>
        <v>0</v>
      </c>
    </row>
    <row r="29" spans="2:51">
      <c r="B29" s="38">
        <f t="shared" si="31"/>
        <v>51</v>
      </c>
      <c r="C29" s="160">
        <f t="shared" si="33"/>
        <v>58</v>
      </c>
      <c r="D29" s="141">
        <v>179</v>
      </c>
      <c r="E29" s="146">
        <f t="shared" si="29"/>
        <v>1.56</v>
      </c>
      <c r="F29" s="40">
        <f t="shared" si="30"/>
        <v>279.24</v>
      </c>
      <c r="G29" s="49">
        <f t="shared" si="34"/>
        <v>14.040000000000001</v>
      </c>
      <c r="I29" s="53">
        <v>24</v>
      </c>
      <c r="J29" s="31">
        <f t="shared" si="18"/>
        <v>0</v>
      </c>
      <c r="K29" s="31">
        <f t="shared" si="19"/>
        <v>0</v>
      </c>
      <c r="L29" s="31">
        <f t="shared" si="20"/>
        <v>0</v>
      </c>
      <c r="M29" s="31">
        <f t="shared" si="21"/>
        <v>0</v>
      </c>
      <c r="N29" s="31">
        <f t="shared" si="0"/>
        <v>0</v>
      </c>
      <c r="O29" s="32">
        <f t="shared" si="1"/>
        <v>0</v>
      </c>
      <c r="P29" s="53">
        <v>24</v>
      </c>
      <c r="Q29" s="31">
        <f t="shared" si="15"/>
        <v>0</v>
      </c>
      <c r="R29" s="31">
        <f t="shared" si="22"/>
        <v>0</v>
      </c>
      <c r="S29" s="31">
        <f t="shared" si="23"/>
        <v>0</v>
      </c>
      <c r="T29" s="31">
        <f t="shared" si="2"/>
        <v>0</v>
      </c>
      <c r="U29" s="31">
        <f t="shared" si="16"/>
        <v>0</v>
      </c>
      <c r="V29" s="31">
        <f t="shared" si="3"/>
        <v>0</v>
      </c>
      <c r="W29" s="31">
        <v>0</v>
      </c>
      <c r="X29" s="31">
        <f t="shared" si="4"/>
        <v>0</v>
      </c>
      <c r="Y29" s="36">
        <f t="shared" si="5"/>
        <v>0</v>
      </c>
      <c r="AA29" s="69">
        <v>24</v>
      </c>
      <c r="AB29" s="31">
        <f t="shared" si="6"/>
        <v>0</v>
      </c>
      <c r="AC29" s="212">
        <f t="shared" si="7"/>
        <v>0</v>
      </c>
      <c r="AD29" s="99">
        <f t="shared" si="8"/>
        <v>0</v>
      </c>
      <c r="AE29" s="99">
        <f t="shared" si="9"/>
        <v>0</v>
      </c>
      <c r="AF29" s="197">
        <f t="shared" si="35"/>
        <v>0</v>
      </c>
      <c r="AG29" s="197">
        <f t="shared" si="36"/>
        <v>0</v>
      </c>
      <c r="AH29" s="197">
        <f t="shared" si="37"/>
        <v>0</v>
      </c>
      <c r="AI29" s="202">
        <f t="shared" si="38"/>
        <v>0</v>
      </c>
      <c r="AK29" s="69">
        <v>24</v>
      </c>
      <c r="AL29" s="31">
        <f t="shared" si="10"/>
        <v>0</v>
      </c>
      <c r="AM29" s="31">
        <f t="shared" si="11"/>
        <v>0</v>
      </c>
      <c r="AN29" s="31">
        <f t="shared" si="12"/>
        <v>0</v>
      </c>
      <c r="AO29" s="31">
        <f t="shared" si="13"/>
        <v>0</v>
      </c>
      <c r="AP29" s="31">
        <f t="shared" si="14"/>
        <v>0</v>
      </c>
      <c r="AQ29" s="197">
        <f t="shared" si="32"/>
        <v>0</v>
      </c>
      <c r="AR29" s="197">
        <f t="shared" si="32"/>
        <v>0</v>
      </c>
      <c r="AS29" s="197">
        <f t="shared" si="32"/>
        <v>0</v>
      </c>
      <c r="AT29" s="197">
        <f t="shared" si="32"/>
        <v>0</v>
      </c>
      <c r="AU29" s="31"/>
      <c r="AV29" s="31"/>
      <c r="AW29" s="31"/>
      <c r="AX29" s="31"/>
      <c r="AY29" s="172">
        <f t="shared" si="24"/>
        <v>0</v>
      </c>
    </row>
    <row r="30" spans="2:51">
      <c r="B30" s="38">
        <f t="shared" si="31"/>
        <v>58</v>
      </c>
      <c r="C30" s="160">
        <f t="shared" si="33"/>
        <v>59</v>
      </c>
      <c r="D30" s="141">
        <v>135</v>
      </c>
      <c r="E30" s="146">
        <f t="shared" si="29"/>
        <v>1.56</v>
      </c>
      <c r="F30" s="40">
        <f t="shared" si="30"/>
        <v>210.6</v>
      </c>
      <c r="G30" s="49">
        <f t="shared" si="34"/>
        <v>-68.640000000000015</v>
      </c>
      <c r="I30" s="53">
        <v>25</v>
      </c>
      <c r="J30" s="31">
        <f t="shared" si="18"/>
        <v>0</v>
      </c>
      <c r="K30" s="31">
        <f t="shared" si="19"/>
        <v>0</v>
      </c>
      <c r="L30" s="31">
        <f t="shared" si="20"/>
        <v>0</v>
      </c>
      <c r="M30" s="31">
        <f t="shared" si="21"/>
        <v>0</v>
      </c>
      <c r="N30" s="31">
        <f t="shared" si="0"/>
        <v>0</v>
      </c>
      <c r="O30" s="32">
        <f t="shared" si="1"/>
        <v>0</v>
      </c>
      <c r="P30" s="53">
        <v>25</v>
      </c>
      <c r="Q30" s="31">
        <f t="shared" si="15"/>
        <v>0</v>
      </c>
      <c r="R30" s="31">
        <f t="shared" si="22"/>
        <v>0</v>
      </c>
      <c r="S30" s="31">
        <f t="shared" si="23"/>
        <v>0</v>
      </c>
      <c r="T30" s="31">
        <f t="shared" si="2"/>
        <v>0</v>
      </c>
      <c r="U30" s="31">
        <f t="shared" si="16"/>
        <v>0</v>
      </c>
      <c r="V30" s="31">
        <f t="shared" si="3"/>
        <v>0</v>
      </c>
      <c r="W30" s="31">
        <v>0</v>
      </c>
      <c r="X30" s="31">
        <f t="shared" si="4"/>
        <v>0</v>
      </c>
      <c r="Y30" s="36">
        <f t="shared" si="5"/>
        <v>0</v>
      </c>
      <c r="AA30" s="69">
        <v>25</v>
      </c>
      <c r="AB30" s="31">
        <f t="shared" si="6"/>
        <v>0</v>
      </c>
      <c r="AC30" s="212">
        <f>IF(AA30&lt;=$F$18,IFERROR(VLOOKUP($AA30,$B$82:$G$94,3,FALSE),0),)*50%</f>
        <v>0</v>
      </c>
      <c r="AD30" s="99">
        <f t="shared" si="8"/>
        <v>0</v>
      </c>
      <c r="AE30" s="99">
        <f t="shared" si="9"/>
        <v>0</v>
      </c>
      <c r="AF30" s="197">
        <f t="shared" si="35"/>
        <v>0</v>
      </c>
      <c r="AG30" s="197">
        <f t="shared" si="36"/>
        <v>0</v>
      </c>
      <c r="AH30" s="197">
        <f t="shared" si="37"/>
        <v>0</v>
      </c>
      <c r="AI30" s="202">
        <f t="shared" si="38"/>
        <v>0</v>
      </c>
      <c r="AK30" s="69">
        <v>25</v>
      </c>
      <c r="AL30" s="31">
        <f t="shared" si="10"/>
        <v>0</v>
      </c>
      <c r="AM30" s="31">
        <f t="shared" si="11"/>
        <v>0</v>
      </c>
      <c r="AN30" s="31">
        <f t="shared" si="12"/>
        <v>0</v>
      </c>
      <c r="AO30" s="31">
        <f t="shared" si="13"/>
        <v>0</v>
      </c>
      <c r="AP30" s="31">
        <f t="shared" si="14"/>
        <v>0</v>
      </c>
      <c r="AQ30" s="197">
        <f t="shared" si="32"/>
        <v>0</v>
      </c>
      <c r="AR30" s="197">
        <f t="shared" si="32"/>
        <v>0</v>
      </c>
      <c r="AS30" s="197">
        <f t="shared" si="32"/>
        <v>0</v>
      </c>
      <c r="AT30" s="197">
        <f t="shared" si="32"/>
        <v>0</v>
      </c>
      <c r="AU30" s="31"/>
      <c r="AV30" s="31"/>
      <c r="AW30" s="31"/>
      <c r="AX30" s="31"/>
      <c r="AY30" s="172">
        <f t="shared" si="24"/>
        <v>0</v>
      </c>
    </row>
    <row r="31" spans="2:51">
      <c r="B31" s="38">
        <f t="shared" si="31"/>
        <v>59</v>
      </c>
      <c r="C31" s="160">
        <f t="shared" si="33"/>
        <v>66</v>
      </c>
      <c r="D31" s="141">
        <v>190</v>
      </c>
      <c r="E31" s="146">
        <f t="shared" si="29"/>
        <v>1.56</v>
      </c>
      <c r="F31" s="40">
        <f t="shared" si="30"/>
        <v>296.40000000000003</v>
      </c>
      <c r="G31" s="49">
        <f t="shared" si="34"/>
        <v>12.257142857142863</v>
      </c>
      <c r="I31" s="53">
        <v>26</v>
      </c>
      <c r="J31" s="31">
        <f t="shared" si="18"/>
        <v>0</v>
      </c>
      <c r="K31" s="31">
        <f t="shared" si="19"/>
        <v>0</v>
      </c>
      <c r="L31" s="31">
        <f t="shared" si="20"/>
        <v>0</v>
      </c>
      <c r="M31" s="31">
        <f t="shared" si="21"/>
        <v>0</v>
      </c>
      <c r="N31" s="31">
        <f t="shared" si="0"/>
        <v>0</v>
      </c>
      <c r="O31" s="32">
        <f t="shared" si="1"/>
        <v>0</v>
      </c>
      <c r="P31" s="53">
        <v>26</v>
      </c>
      <c r="Q31" s="31">
        <f t="shared" si="15"/>
        <v>0</v>
      </c>
      <c r="R31" s="31">
        <f t="shared" si="22"/>
        <v>0</v>
      </c>
      <c r="S31" s="31">
        <f t="shared" si="23"/>
        <v>0</v>
      </c>
      <c r="T31" s="31">
        <f t="shared" si="2"/>
        <v>0</v>
      </c>
      <c r="U31" s="31">
        <f t="shared" si="16"/>
        <v>0</v>
      </c>
      <c r="V31" s="31">
        <f t="shared" si="3"/>
        <v>0</v>
      </c>
      <c r="W31" s="31">
        <v>0</v>
      </c>
      <c r="X31" s="31">
        <f t="shared" si="4"/>
        <v>0</v>
      </c>
      <c r="Y31" s="36">
        <f t="shared" si="5"/>
        <v>0</v>
      </c>
      <c r="AA31" s="69">
        <v>26</v>
      </c>
      <c r="AB31" s="31">
        <f t="shared" si="6"/>
        <v>0</v>
      </c>
      <c r="AC31" s="212">
        <f t="shared" ref="AC31:AC94" si="39">IF(AA31&lt;=$F$18,IFERROR(VLOOKUP($AA31,$B$82:$G$94,3,FALSE),0),)*50%</f>
        <v>0</v>
      </c>
      <c r="AD31" s="99">
        <f t="shared" si="8"/>
        <v>0</v>
      </c>
      <c r="AE31" s="99">
        <f t="shared" si="9"/>
        <v>0</v>
      </c>
      <c r="AF31" s="197">
        <f t="shared" si="35"/>
        <v>0</v>
      </c>
      <c r="AG31" s="197">
        <f t="shared" si="36"/>
        <v>0</v>
      </c>
      <c r="AH31" s="197">
        <f t="shared" si="37"/>
        <v>0</v>
      </c>
      <c r="AI31" s="202">
        <f t="shared" si="38"/>
        <v>0</v>
      </c>
      <c r="AK31" s="69">
        <v>26</v>
      </c>
      <c r="AL31" s="31">
        <f t="shared" si="10"/>
        <v>0</v>
      </c>
      <c r="AM31" s="31">
        <f t="shared" si="11"/>
        <v>0</v>
      </c>
      <c r="AN31" s="31">
        <f t="shared" si="12"/>
        <v>0</v>
      </c>
      <c r="AO31" s="31">
        <f t="shared" si="13"/>
        <v>0</v>
      </c>
      <c r="AP31" s="31">
        <f t="shared" si="14"/>
        <v>0</v>
      </c>
      <c r="AQ31" s="197">
        <f t="shared" si="32"/>
        <v>0</v>
      </c>
      <c r="AR31" s="197">
        <f t="shared" si="32"/>
        <v>0</v>
      </c>
      <c r="AS31" s="197">
        <f t="shared" si="32"/>
        <v>0</v>
      </c>
      <c r="AT31" s="197">
        <f t="shared" si="32"/>
        <v>0</v>
      </c>
      <c r="AU31" s="31"/>
      <c r="AV31" s="31"/>
      <c r="AW31" s="31"/>
      <c r="AX31" s="31"/>
      <c r="AY31" s="172">
        <f t="shared" si="24"/>
        <v>0</v>
      </c>
    </row>
    <row r="32" spans="2:51">
      <c r="B32" s="38">
        <f t="shared" si="31"/>
        <v>66</v>
      </c>
      <c r="C32" s="160">
        <f t="shared" si="33"/>
        <v>67</v>
      </c>
      <c r="D32" s="141">
        <v>152</v>
      </c>
      <c r="E32" s="146">
        <f t="shared" si="29"/>
        <v>1.56</v>
      </c>
      <c r="F32" s="40">
        <f t="shared" si="30"/>
        <v>237.12</v>
      </c>
      <c r="G32" s="49">
        <f t="shared" si="34"/>
        <v>-59.28000000000003</v>
      </c>
      <c r="I32" s="53">
        <v>27</v>
      </c>
      <c r="J32" s="31">
        <f t="shared" si="18"/>
        <v>0</v>
      </c>
      <c r="K32" s="31">
        <f t="shared" si="19"/>
        <v>0</v>
      </c>
      <c r="L32" s="31">
        <f t="shared" si="20"/>
        <v>0</v>
      </c>
      <c r="M32" s="31">
        <f t="shared" si="21"/>
        <v>0</v>
      </c>
      <c r="N32" s="31">
        <f t="shared" si="0"/>
        <v>0</v>
      </c>
      <c r="O32" s="32">
        <f t="shared" si="1"/>
        <v>0</v>
      </c>
      <c r="P32" s="53">
        <v>27</v>
      </c>
      <c r="Q32" s="31">
        <f t="shared" si="15"/>
        <v>0</v>
      </c>
      <c r="R32" s="31">
        <f t="shared" si="22"/>
        <v>0</v>
      </c>
      <c r="S32" s="31">
        <f t="shared" si="23"/>
        <v>0</v>
      </c>
      <c r="T32" s="31">
        <f t="shared" si="2"/>
        <v>0</v>
      </c>
      <c r="U32" s="31">
        <f t="shared" si="16"/>
        <v>0</v>
      </c>
      <c r="V32" s="31">
        <f t="shared" si="3"/>
        <v>0</v>
      </c>
      <c r="W32" s="31">
        <v>0</v>
      </c>
      <c r="X32" s="31">
        <f t="shared" si="4"/>
        <v>0</v>
      </c>
      <c r="Y32" s="36">
        <f t="shared" si="5"/>
        <v>0</v>
      </c>
      <c r="AA32" s="69">
        <v>27</v>
      </c>
      <c r="AB32" s="31">
        <f t="shared" si="6"/>
        <v>0</v>
      </c>
      <c r="AC32" s="212">
        <f t="shared" si="39"/>
        <v>0</v>
      </c>
      <c r="AD32" s="99">
        <f t="shared" si="8"/>
        <v>0</v>
      </c>
      <c r="AE32" s="99">
        <f t="shared" si="9"/>
        <v>0</v>
      </c>
      <c r="AF32" s="197">
        <f t="shared" si="35"/>
        <v>0</v>
      </c>
      <c r="AG32" s="197">
        <f t="shared" si="36"/>
        <v>0</v>
      </c>
      <c r="AH32" s="197">
        <f t="shared" si="37"/>
        <v>0</v>
      </c>
      <c r="AI32" s="202">
        <f t="shared" si="38"/>
        <v>0</v>
      </c>
      <c r="AK32" s="69">
        <v>27</v>
      </c>
      <c r="AL32" s="31">
        <f t="shared" si="10"/>
        <v>0</v>
      </c>
      <c r="AM32" s="31">
        <f t="shared" si="11"/>
        <v>0</v>
      </c>
      <c r="AN32" s="31">
        <f t="shared" si="12"/>
        <v>0</v>
      </c>
      <c r="AO32" s="31">
        <f t="shared" si="13"/>
        <v>0</v>
      </c>
      <c r="AP32" s="31">
        <f t="shared" si="14"/>
        <v>0</v>
      </c>
      <c r="AQ32" s="197">
        <f t="shared" si="32"/>
        <v>0</v>
      </c>
      <c r="AR32" s="197">
        <f t="shared" si="32"/>
        <v>0</v>
      </c>
      <c r="AS32" s="197">
        <f t="shared" si="32"/>
        <v>0</v>
      </c>
      <c r="AT32" s="197">
        <f t="shared" si="32"/>
        <v>0</v>
      </c>
      <c r="AU32" s="31"/>
      <c r="AV32" s="31"/>
      <c r="AW32" s="31"/>
      <c r="AX32" s="31"/>
      <c r="AY32" s="172">
        <f t="shared" si="24"/>
        <v>0</v>
      </c>
    </row>
    <row r="33" spans="2:51">
      <c r="B33" s="38">
        <f t="shared" si="31"/>
        <v>67</v>
      </c>
      <c r="C33" s="160">
        <f t="shared" ref="C33:C38" si="40">C31+9</f>
        <v>75</v>
      </c>
      <c r="D33" s="141">
        <v>208</v>
      </c>
      <c r="E33" s="146">
        <f t="shared" si="29"/>
        <v>1.56</v>
      </c>
      <c r="F33" s="40">
        <f t="shared" si="30"/>
        <v>324.48</v>
      </c>
      <c r="G33" s="49">
        <f t="shared" si="34"/>
        <v>10.920000000000002</v>
      </c>
      <c r="I33" s="53">
        <v>28</v>
      </c>
      <c r="J33" s="31">
        <f t="shared" si="18"/>
        <v>0</v>
      </c>
      <c r="K33" s="31">
        <f t="shared" si="19"/>
        <v>0</v>
      </c>
      <c r="L33" s="31">
        <f t="shared" si="20"/>
        <v>0</v>
      </c>
      <c r="M33" s="31">
        <f t="shared" si="21"/>
        <v>0</v>
      </c>
      <c r="N33" s="31">
        <f t="shared" si="0"/>
        <v>0</v>
      </c>
      <c r="O33" s="32">
        <f t="shared" si="1"/>
        <v>0</v>
      </c>
      <c r="P33" s="53">
        <v>28</v>
      </c>
      <c r="Q33" s="31">
        <f t="shared" si="15"/>
        <v>0</v>
      </c>
      <c r="R33" s="31">
        <f t="shared" si="22"/>
        <v>0</v>
      </c>
      <c r="S33" s="31">
        <f t="shared" si="23"/>
        <v>0</v>
      </c>
      <c r="T33" s="31">
        <f t="shared" si="2"/>
        <v>0</v>
      </c>
      <c r="U33" s="31">
        <f t="shared" si="16"/>
        <v>0</v>
      </c>
      <c r="V33" s="31">
        <f t="shared" si="3"/>
        <v>0</v>
      </c>
      <c r="W33" s="31">
        <v>0</v>
      </c>
      <c r="X33" s="31">
        <f t="shared" si="4"/>
        <v>0</v>
      </c>
      <c r="Y33" s="36">
        <f t="shared" si="5"/>
        <v>0</v>
      </c>
      <c r="AA33" s="69">
        <v>28</v>
      </c>
      <c r="AB33" s="31">
        <f t="shared" si="6"/>
        <v>0</v>
      </c>
      <c r="AC33" s="212">
        <f t="shared" si="39"/>
        <v>0</v>
      </c>
      <c r="AD33" s="99">
        <f t="shared" si="8"/>
        <v>0</v>
      </c>
      <c r="AE33" s="99">
        <f t="shared" si="9"/>
        <v>0</v>
      </c>
      <c r="AF33" s="197">
        <f t="shared" si="35"/>
        <v>0</v>
      </c>
      <c r="AG33" s="197">
        <f t="shared" si="36"/>
        <v>0</v>
      </c>
      <c r="AH33" s="197">
        <f t="shared" si="37"/>
        <v>0</v>
      </c>
      <c r="AI33" s="202">
        <f t="shared" si="38"/>
        <v>0</v>
      </c>
      <c r="AK33" s="69">
        <v>28</v>
      </c>
      <c r="AL33" s="31">
        <f t="shared" si="10"/>
        <v>0</v>
      </c>
      <c r="AM33" s="31">
        <f t="shared" si="11"/>
        <v>0</v>
      </c>
      <c r="AN33" s="31">
        <f t="shared" si="12"/>
        <v>0</v>
      </c>
      <c r="AO33" s="31">
        <f t="shared" si="13"/>
        <v>0</v>
      </c>
      <c r="AP33" s="31">
        <f t="shared" si="14"/>
        <v>0</v>
      </c>
      <c r="AQ33" s="197">
        <f t="shared" si="32"/>
        <v>0</v>
      </c>
      <c r="AR33" s="197">
        <f t="shared" si="32"/>
        <v>0</v>
      </c>
      <c r="AS33" s="197">
        <f t="shared" si="32"/>
        <v>0</v>
      </c>
      <c r="AT33" s="197">
        <f t="shared" si="32"/>
        <v>0</v>
      </c>
      <c r="AU33" s="31"/>
      <c r="AV33" s="31"/>
      <c r="AW33" s="31"/>
      <c r="AX33" s="31"/>
      <c r="AY33" s="172">
        <f t="shared" si="24"/>
        <v>0</v>
      </c>
    </row>
    <row r="34" spans="2:51" ht="16" thickBot="1">
      <c r="B34" s="38">
        <f t="shared" si="31"/>
        <v>75</v>
      </c>
      <c r="C34" s="160">
        <f t="shared" si="40"/>
        <v>76</v>
      </c>
      <c r="D34" s="141">
        <v>171</v>
      </c>
      <c r="E34" s="146">
        <f t="shared" si="29"/>
        <v>1.56</v>
      </c>
      <c r="F34" s="40">
        <f t="shared" si="30"/>
        <v>266.76</v>
      </c>
      <c r="G34" s="49">
        <f t="shared" si="34"/>
        <v>-57.720000000000027</v>
      </c>
      <c r="I34" s="53">
        <v>29</v>
      </c>
      <c r="J34" s="31">
        <f t="shared" si="18"/>
        <v>0</v>
      </c>
      <c r="K34" s="31">
        <f t="shared" si="19"/>
        <v>0</v>
      </c>
      <c r="L34" s="31">
        <f t="shared" si="20"/>
        <v>0</v>
      </c>
      <c r="M34" s="31">
        <f t="shared" si="21"/>
        <v>0</v>
      </c>
      <c r="N34" s="31">
        <f t="shared" si="0"/>
        <v>0</v>
      </c>
      <c r="O34" s="32">
        <f t="shared" si="1"/>
        <v>0</v>
      </c>
      <c r="P34" s="53">
        <v>29</v>
      </c>
      <c r="Q34" s="33">
        <f t="shared" si="15"/>
        <v>0</v>
      </c>
      <c r="R34" s="31">
        <f t="shared" si="22"/>
        <v>0</v>
      </c>
      <c r="S34" s="31">
        <f t="shared" si="23"/>
        <v>0</v>
      </c>
      <c r="T34" s="31">
        <f t="shared" si="2"/>
        <v>0</v>
      </c>
      <c r="U34" s="31">
        <f t="shared" si="16"/>
        <v>0</v>
      </c>
      <c r="V34" s="31">
        <f t="shared" si="3"/>
        <v>0</v>
      </c>
      <c r="W34" s="31">
        <v>0</v>
      </c>
      <c r="X34" s="31">
        <f t="shared" si="4"/>
        <v>0</v>
      </c>
      <c r="Y34" s="36">
        <f t="shared" si="5"/>
        <v>0</v>
      </c>
      <c r="AA34" s="69">
        <v>29</v>
      </c>
      <c r="AB34" s="148">
        <f t="shared" si="6"/>
        <v>0</v>
      </c>
      <c r="AC34" s="212">
        <f t="shared" si="39"/>
        <v>0</v>
      </c>
      <c r="AD34" s="100">
        <f t="shared" si="8"/>
        <v>0</v>
      </c>
      <c r="AE34" s="100">
        <f t="shared" si="9"/>
        <v>0</v>
      </c>
      <c r="AF34" s="199">
        <f t="shared" si="35"/>
        <v>0</v>
      </c>
      <c r="AG34" s="199">
        <f t="shared" si="36"/>
        <v>0</v>
      </c>
      <c r="AH34" s="197">
        <f t="shared" si="37"/>
        <v>0</v>
      </c>
      <c r="AI34" s="202">
        <f t="shared" si="38"/>
        <v>0</v>
      </c>
      <c r="AK34" s="69">
        <v>29</v>
      </c>
      <c r="AL34" s="148">
        <f t="shared" si="10"/>
        <v>0</v>
      </c>
      <c r="AM34" s="33">
        <f t="shared" si="11"/>
        <v>0</v>
      </c>
      <c r="AN34" s="33">
        <f t="shared" si="12"/>
        <v>0</v>
      </c>
      <c r="AO34" s="33">
        <f t="shared" si="13"/>
        <v>0</v>
      </c>
      <c r="AP34" s="33">
        <f t="shared" si="14"/>
        <v>0</v>
      </c>
      <c r="AQ34" s="197">
        <f t="shared" si="32"/>
        <v>0</v>
      </c>
      <c r="AR34" s="197">
        <f t="shared" si="32"/>
        <v>0</v>
      </c>
      <c r="AS34" s="197">
        <f t="shared" si="32"/>
        <v>0</v>
      </c>
      <c r="AT34" s="197">
        <f t="shared" si="32"/>
        <v>0</v>
      </c>
      <c r="AU34" s="31"/>
      <c r="AV34" s="31"/>
      <c r="AW34" s="31"/>
      <c r="AX34" s="31"/>
      <c r="AY34" s="172">
        <f t="shared" si="24"/>
        <v>0</v>
      </c>
    </row>
    <row r="35" spans="2:51" ht="16" thickBot="1">
      <c r="B35" s="38">
        <f t="shared" si="31"/>
        <v>76</v>
      </c>
      <c r="C35" s="160">
        <f t="shared" si="40"/>
        <v>84</v>
      </c>
      <c r="D35" s="141">
        <v>224</v>
      </c>
      <c r="E35" s="146">
        <f t="shared" si="29"/>
        <v>1.56</v>
      </c>
      <c r="F35" s="40">
        <f t="shared" si="30"/>
        <v>349.44</v>
      </c>
      <c r="G35" s="49">
        <f t="shared" si="34"/>
        <v>10.335000000000001</v>
      </c>
      <c r="I35" s="85">
        <v>30</v>
      </c>
      <c r="J35" s="168">
        <f>IF($I35&lt;=$F$10,IF(AND(D8=B100,F12=C194),($F$11*$F$13+J34*50%),$F$11*$F$13+J34),)</f>
        <v>0</v>
      </c>
      <c r="K35" s="51">
        <f t="shared" si="19"/>
        <v>0</v>
      </c>
      <c r="L35" s="51">
        <f t="shared" si="20"/>
        <v>0</v>
      </c>
      <c r="M35" s="51">
        <f t="shared" si="21"/>
        <v>0</v>
      </c>
      <c r="N35" s="52">
        <f t="shared" si="0"/>
        <v>0</v>
      </c>
      <c r="O35" s="67">
        <f t="shared" si="1"/>
        <v>0</v>
      </c>
      <c r="P35" s="85">
        <v>30</v>
      </c>
      <c r="Q35" s="51">
        <f t="shared" si="15"/>
        <v>0</v>
      </c>
      <c r="R35" s="52">
        <f t="shared" si="22"/>
        <v>0</v>
      </c>
      <c r="S35" s="51">
        <f t="shared" si="23"/>
        <v>0</v>
      </c>
      <c r="T35" s="52">
        <f t="shared" si="2"/>
        <v>0</v>
      </c>
      <c r="U35" s="52">
        <f t="shared" si="16"/>
        <v>0</v>
      </c>
      <c r="V35" s="51">
        <f t="shared" si="3"/>
        <v>0</v>
      </c>
      <c r="W35" s="52">
        <v>0</v>
      </c>
      <c r="X35" s="67">
        <f t="shared" si="4"/>
        <v>0</v>
      </c>
      <c r="Y35" s="63">
        <f t="shared" si="5"/>
        <v>0</v>
      </c>
      <c r="AA35" s="71">
        <v>30</v>
      </c>
      <c r="AB35" s="148">
        <f t="shared" si="6"/>
        <v>0</v>
      </c>
      <c r="AC35" s="212">
        <f t="shared" si="39"/>
        <v>0</v>
      </c>
      <c r="AD35" s="100">
        <f t="shared" si="8"/>
        <v>0</v>
      </c>
      <c r="AE35" s="100">
        <f t="shared" si="9"/>
        <v>0</v>
      </c>
      <c r="AF35" s="203">
        <f t="shared" si="35"/>
        <v>0</v>
      </c>
      <c r="AG35" s="198">
        <f t="shared" si="36"/>
        <v>0</v>
      </c>
      <c r="AH35" s="204">
        <f t="shared" si="37"/>
        <v>0</v>
      </c>
      <c r="AI35" s="205">
        <f t="shared" si="38"/>
        <v>0</v>
      </c>
      <c r="AK35" s="71">
        <v>30</v>
      </c>
      <c r="AL35" s="148">
        <f t="shared" si="10"/>
        <v>0</v>
      </c>
      <c r="AM35" s="33">
        <f t="shared" si="11"/>
        <v>0</v>
      </c>
      <c r="AN35" s="33">
        <f t="shared" si="12"/>
        <v>0</v>
      </c>
      <c r="AO35" s="33">
        <f t="shared" si="13"/>
        <v>0</v>
      </c>
      <c r="AP35" s="33">
        <f t="shared" si="14"/>
        <v>0</v>
      </c>
      <c r="AQ35" s="198">
        <f t="shared" si="32"/>
        <v>0</v>
      </c>
      <c r="AR35" s="198">
        <f t="shared" si="32"/>
        <v>0</v>
      </c>
      <c r="AS35" s="198">
        <f t="shared" si="32"/>
        <v>0</v>
      </c>
      <c r="AT35" s="198">
        <f t="shared" si="32"/>
        <v>0</v>
      </c>
      <c r="AU35" s="51"/>
      <c r="AV35" s="51"/>
      <c r="AW35" s="51"/>
      <c r="AX35" s="51"/>
      <c r="AY35" s="174">
        <f t="shared" si="24"/>
        <v>0</v>
      </c>
    </row>
    <row r="36" spans="2:51">
      <c r="B36" s="38">
        <f t="shared" si="31"/>
        <v>84</v>
      </c>
      <c r="C36" s="160">
        <f t="shared" si="40"/>
        <v>85</v>
      </c>
      <c r="D36" s="141">
        <v>188</v>
      </c>
      <c r="E36" s="146">
        <f t="shared" si="29"/>
        <v>1.56</v>
      </c>
      <c r="F36" s="40">
        <f t="shared" si="30"/>
        <v>293.28000000000003</v>
      </c>
      <c r="G36" s="49">
        <f t="shared" si="34"/>
        <v>-56.159999999999968</v>
      </c>
      <c r="I36" s="53">
        <v>31</v>
      </c>
      <c r="J36" s="31">
        <f t="shared" si="18"/>
        <v>0</v>
      </c>
      <c r="K36" s="31">
        <f t="shared" si="19"/>
        <v>0</v>
      </c>
      <c r="L36" s="31">
        <f t="shared" si="20"/>
        <v>0</v>
      </c>
      <c r="M36" s="31">
        <f t="shared" si="21"/>
        <v>0</v>
      </c>
      <c r="N36" s="31">
        <f t="shared" si="0"/>
        <v>0</v>
      </c>
      <c r="O36" s="32">
        <f t="shared" si="1"/>
        <v>0</v>
      </c>
      <c r="P36" s="53">
        <v>31</v>
      </c>
      <c r="Q36" s="31">
        <f t="shared" si="15"/>
        <v>0</v>
      </c>
      <c r="R36" s="31">
        <f t="shared" si="22"/>
        <v>0</v>
      </c>
      <c r="S36" s="31">
        <f t="shared" si="23"/>
        <v>0</v>
      </c>
      <c r="T36" s="31">
        <f t="shared" si="2"/>
        <v>0</v>
      </c>
      <c r="U36" s="31">
        <f t="shared" si="16"/>
        <v>0</v>
      </c>
      <c r="V36" s="31">
        <f t="shared" si="3"/>
        <v>0</v>
      </c>
      <c r="W36" s="31">
        <v>0</v>
      </c>
      <c r="X36" s="31">
        <f t="shared" si="4"/>
        <v>0</v>
      </c>
      <c r="Y36" s="36">
        <f t="shared" si="5"/>
        <v>0</v>
      </c>
      <c r="AA36" s="69">
        <v>31</v>
      </c>
      <c r="AB36" s="31">
        <f t="shared" si="6"/>
        <v>0</v>
      </c>
      <c r="AC36" s="212">
        <f t="shared" si="39"/>
        <v>0</v>
      </c>
      <c r="AD36" s="99">
        <f t="shared" si="8"/>
        <v>0</v>
      </c>
      <c r="AE36" s="99">
        <f t="shared" si="9"/>
        <v>0</v>
      </c>
      <c r="AF36" s="197">
        <f t="shared" si="35"/>
        <v>0</v>
      </c>
      <c r="AG36" s="197">
        <f t="shared" si="36"/>
        <v>0</v>
      </c>
      <c r="AH36" s="197">
        <f t="shared" si="37"/>
        <v>0</v>
      </c>
      <c r="AI36" s="202">
        <f t="shared" si="38"/>
        <v>0</v>
      </c>
      <c r="AK36" s="69">
        <v>31</v>
      </c>
      <c r="AL36" s="31"/>
      <c r="AM36" s="31"/>
      <c r="AN36" s="31"/>
      <c r="AO36" s="31"/>
      <c r="AP36" s="31"/>
      <c r="AQ36" s="197"/>
      <c r="AR36" s="197"/>
      <c r="AS36" s="197"/>
      <c r="AT36" s="197"/>
      <c r="AU36" s="31"/>
      <c r="AV36" s="31"/>
      <c r="AW36" s="31"/>
      <c r="AX36" s="31"/>
      <c r="AY36" s="74"/>
    </row>
    <row r="37" spans="2:51">
      <c r="B37" s="38">
        <f t="shared" si="31"/>
        <v>85</v>
      </c>
      <c r="C37" s="160">
        <f t="shared" si="40"/>
        <v>93</v>
      </c>
      <c r="D37" s="141">
        <v>240</v>
      </c>
      <c r="E37" s="146">
        <f t="shared" si="29"/>
        <v>1.56</v>
      </c>
      <c r="F37" s="40">
        <f t="shared" si="30"/>
        <v>374.40000000000003</v>
      </c>
      <c r="G37" s="49">
        <f t="shared" si="34"/>
        <v>10.14</v>
      </c>
      <c r="I37" s="53">
        <v>32</v>
      </c>
      <c r="J37" s="31">
        <f t="shared" si="18"/>
        <v>0</v>
      </c>
      <c r="K37" s="31">
        <f t="shared" si="19"/>
        <v>0</v>
      </c>
      <c r="L37" s="31">
        <f t="shared" si="20"/>
        <v>0</v>
      </c>
      <c r="M37" s="31">
        <f t="shared" si="21"/>
        <v>0</v>
      </c>
      <c r="N37" s="31">
        <f t="shared" si="0"/>
        <v>0</v>
      </c>
      <c r="O37" s="32">
        <f t="shared" si="1"/>
        <v>0</v>
      </c>
      <c r="P37" s="53">
        <v>32</v>
      </c>
      <c r="Q37" s="31">
        <f t="shared" si="15"/>
        <v>0</v>
      </c>
      <c r="R37" s="31">
        <f t="shared" si="22"/>
        <v>0</v>
      </c>
      <c r="S37" s="31">
        <f t="shared" si="23"/>
        <v>0</v>
      </c>
      <c r="T37" s="31">
        <f t="shared" si="2"/>
        <v>0</v>
      </c>
      <c r="U37" s="31">
        <f t="shared" si="16"/>
        <v>0</v>
      </c>
      <c r="V37" s="31">
        <f t="shared" si="3"/>
        <v>0</v>
      </c>
      <c r="W37" s="31">
        <v>0</v>
      </c>
      <c r="X37" s="31">
        <f t="shared" si="4"/>
        <v>0</v>
      </c>
      <c r="Y37" s="36">
        <f t="shared" si="5"/>
        <v>0</v>
      </c>
      <c r="AA37" s="69">
        <v>32</v>
      </c>
      <c r="AB37" s="31">
        <f t="shared" si="6"/>
        <v>0</v>
      </c>
      <c r="AC37" s="212">
        <f t="shared" si="39"/>
        <v>0</v>
      </c>
      <c r="AD37" s="99">
        <f t="shared" si="8"/>
        <v>0</v>
      </c>
      <c r="AE37" s="99">
        <f t="shared" si="9"/>
        <v>0</v>
      </c>
      <c r="AF37" s="197">
        <f t="shared" si="35"/>
        <v>0</v>
      </c>
      <c r="AG37" s="197">
        <f t="shared" si="36"/>
        <v>0</v>
      </c>
      <c r="AH37" s="197">
        <f t="shared" si="37"/>
        <v>0</v>
      </c>
      <c r="AI37" s="202">
        <f t="shared" si="38"/>
        <v>0</v>
      </c>
      <c r="AK37" s="69">
        <v>32</v>
      </c>
      <c r="AL37" s="31"/>
      <c r="AM37" s="31"/>
      <c r="AN37" s="31"/>
      <c r="AO37" s="31"/>
      <c r="AP37" s="31"/>
      <c r="AQ37" s="197"/>
      <c r="AR37" s="197"/>
      <c r="AS37" s="197"/>
      <c r="AT37" s="197"/>
      <c r="AU37" s="31"/>
      <c r="AV37" s="31"/>
      <c r="AW37" s="31"/>
      <c r="AX37" s="31"/>
      <c r="AY37" s="74"/>
    </row>
    <row r="38" spans="2:51">
      <c r="B38" s="38">
        <f t="shared" si="31"/>
        <v>93</v>
      </c>
      <c r="C38" s="160">
        <f t="shared" si="40"/>
        <v>94</v>
      </c>
      <c r="D38" s="141">
        <v>206</v>
      </c>
      <c r="E38" s="146">
        <f t="shared" si="29"/>
        <v>1.56</v>
      </c>
      <c r="F38" s="40">
        <f t="shared" si="30"/>
        <v>321.36</v>
      </c>
      <c r="G38" s="49">
        <f t="shared" si="34"/>
        <v>-53.04000000000002</v>
      </c>
      <c r="I38" s="53">
        <v>33</v>
      </c>
      <c r="J38" s="31">
        <f t="shared" si="18"/>
        <v>0</v>
      </c>
      <c r="K38" s="31">
        <f t="shared" si="19"/>
        <v>0</v>
      </c>
      <c r="L38" s="31">
        <f t="shared" si="20"/>
        <v>0</v>
      </c>
      <c r="M38" s="31">
        <f t="shared" si="21"/>
        <v>0</v>
      </c>
      <c r="N38" s="31">
        <f t="shared" si="0"/>
        <v>0</v>
      </c>
      <c r="O38" s="32">
        <f t="shared" si="1"/>
        <v>0</v>
      </c>
      <c r="P38" s="53">
        <v>33</v>
      </c>
      <c r="Q38" s="31">
        <f t="shared" si="15"/>
        <v>0</v>
      </c>
      <c r="R38" s="31">
        <f t="shared" si="22"/>
        <v>0</v>
      </c>
      <c r="S38" s="31">
        <f t="shared" si="23"/>
        <v>0</v>
      </c>
      <c r="T38" s="31">
        <f t="shared" si="2"/>
        <v>0</v>
      </c>
      <c r="U38" s="31">
        <f t="shared" si="16"/>
        <v>0</v>
      </c>
      <c r="V38" s="31">
        <f t="shared" si="3"/>
        <v>0</v>
      </c>
      <c r="W38" s="31">
        <v>0</v>
      </c>
      <c r="X38" s="31">
        <f t="shared" si="4"/>
        <v>0</v>
      </c>
      <c r="Y38" s="36">
        <f t="shared" si="5"/>
        <v>0</v>
      </c>
      <c r="AA38" s="69">
        <v>33</v>
      </c>
      <c r="AB38" s="31">
        <f t="shared" si="6"/>
        <v>0</v>
      </c>
      <c r="AC38" s="212">
        <f t="shared" si="39"/>
        <v>0</v>
      </c>
      <c r="AD38" s="99">
        <f t="shared" si="8"/>
        <v>0</v>
      </c>
      <c r="AE38" s="99">
        <f t="shared" si="9"/>
        <v>0</v>
      </c>
      <c r="AF38" s="197">
        <f t="shared" si="35"/>
        <v>0</v>
      </c>
      <c r="AG38" s="197">
        <f t="shared" si="36"/>
        <v>0</v>
      </c>
      <c r="AH38" s="197">
        <f t="shared" si="37"/>
        <v>0</v>
      </c>
      <c r="AI38" s="202">
        <f t="shared" si="38"/>
        <v>0</v>
      </c>
      <c r="AK38" s="69">
        <v>33</v>
      </c>
      <c r="AL38" s="31"/>
      <c r="AM38" s="31"/>
      <c r="AN38" s="31"/>
      <c r="AO38" s="31"/>
      <c r="AP38" s="31"/>
      <c r="AQ38" s="197"/>
      <c r="AR38" s="197"/>
      <c r="AS38" s="197"/>
      <c r="AT38" s="197"/>
      <c r="AU38" s="31"/>
      <c r="AV38" s="31"/>
      <c r="AW38" s="31"/>
      <c r="AX38" s="31"/>
      <c r="AY38" s="74"/>
    </row>
    <row r="39" spans="2:51">
      <c r="B39" s="38">
        <f t="shared" si="31"/>
        <v>94</v>
      </c>
      <c r="C39" s="160">
        <f t="shared" ref="C39:C44" si="41">C37+10</f>
        <v>103</v>
      </c>
      <c r="D39" s="141">
        <v>262</v>
      </c>
      <c r="E39" s="146">
        <f t="shared" si="29"/>
        <v>1.56</v>
      </c>
      <c r="F39" s="40">
        <f t="shared" si="30"/>
        <v>408.72</v>
      </c>
      <c r="G39" s="49">
        <f t="shared" si="34"/>
        <v>9.7066666666666688</v>
      </c>
      <c r="I39" s="53">
        <v>34</v>
      </c>
      <c r="J39" s="31">
        <f t="shared" si="18"/>
        <v>0</v>
      </c>
      <c r="K39" s="31">
        <f t="shared" si="19"/>
        <v>0</v>
      </c>
      <c r="L39" s="31">
        <f t="shared" si="20"/>
        <v>0</v>
      </c>
      <c r="M39" s="31">
        <f t="shared" si="21"/>
        <v>0</v>
      </c>
      <c r="N39" s="31">
        <f t="shared" si="0"/>
        <v>0</v>
      </c>
      <c r="O39" s="32">
        <f t="shared" si="1"/>
        <v>0</v>
      </c>
      <c r="P39" s="53">
        <v>34</v>
      </c>
      <c r="Q39" s="31">
        <f t="shared" si="15"/>
        <v>0</v>
      </c>
      <c r="R39" s="31">
        <f t="shared" si="22"/>
        <v>0</v>
      </c>
      <c r="S39" s="31">
        <f t="shared" si="23"/>
        <v>0</v>
      </c>
      <c r="T39" s="31">
        <f t="shared" si="2"/>
        <v>0</v>
      </c>
      <c r="U39" s="31">
        <f t="shared" si="16"/>
        <v>0</v>
      </c>
      <c r="V39" s="31">
        <f t="shared" si="3"/>
        <v>0</v>
      </c>
      <c r="W39" s="31">
        <v>0</v>
      </c>
      <c r="X39" s="31">
        <f t="shared" si="4"/>
        <v>0</v>
      </c>
      <c r="Y39" s="36">
        <f t="shared" si="5"/>
        <v>0</v>
      </c>
      <c r="AA39" s="69">
        <v>34</v>
      </c>
      <c r="AB39" s="31">
        <f t="shared" si="6"/>
        <v>0</v>
      </c>
      <c r="AC39" s="212">
        <f t="shared" si="39"/>
        <v>0</v>
      </c>
      <c r="AD39" s="99">
        <f t="shared" si="8"/>
        <v>0</v>
      </c>
      <c r="AE39" s="99">
        <f t="shared" si="9"/>
        <v>0</v>
      </c>
      <c r="AF39" s="197">
        <f t="shared" si="35"/>
        <v>0</v>
      </c>
      <c r="AG39" s="197">
        <f t="shared" si="36"/>
        <v>0</v>
      </c>
      <c r="AH39" s="197">
        <f t="shared" si="37"/>
        <v>0</v>
      </c>
      <c r="AI39" s="202">
        <f t="shared" si="38"/>
        <v>0</v>
      </c>
      <c r="AK39" s="69">
        <v>34</v>
      </c>
      <c r="AL39" s="31"/>
      <c r="AM39" s="31"/>
      <c r="AN39" s="31"/>
      <c r="AO39" s="31"/>
      <c r="AP39" s="31"/>
      <c r="AQ39" s="197"/>
      <c r="AR39" s="197"/>
      <c r="AS39" s="197"/>
      <c r="AT39" s="197"/>
      <c r="AU39" s="31"/>
      <c r="AV39" s="31"/>
      <c r="AW39" s="31"/>
      <c r="AX39" s="31"/>
      <c r="AY39" s="74"/>
    </row>
    <row r="40" spans="2:51">
      <c r="B40" s="38">
        <f t="shared" si="31"/>
        <v>103</v>
      </c>
      <c r="C40" s="160">
        <f t="shared" si="41"/>
        <v>104</v>
      </c>
      <c r="D40" s="141">
        <v>224</v>
      </c>
      <c r="E40" s="146">
        <f t="shared" si="29"/>
        <v>1.56</v>
      </c>
      <c r="F40" s="40">
        <f t="shared" si="30"/>
        <v>349.44</v>
      </c>
      <c r="G40" s="49">
        <f t="shared" si="34"/>
        <v>-59.28000000000003</v>
      </c>
      <c r="I40" s="53">
        <v>35</v>
      </c>
      <c r="J40" s="31">
        <f t="shared" si="18"/>
        <v>0</v>
      </c>
      <c r="K40" s="31">
        <f t="shared" si="19"/>
        <v>0</v>
      </c>
      <c r="L40" s="31">
        <f t="shared" si="20"/>
        <v>0</v>
      </c>
      <c r="M40" s="31">
        <f t="shared" si="21"/>
        <v>0</v>
      </c>
      <c r="N40" s="31">
        <f t="shared" si="0"/>
        <v>0</v>
      </c>
      <c r="O40" s="32">
        <f t="shared" si="1"/>
        <v>0</v>
      </c>
      <c r="P40" s="53">
        <v>35</v>
      </c>
      <c r="Q40" s="31">
        <f t="shared" si="15"/>
        <v>0</v>
      </c>
      <c r="R40" s="31">
        <f t="shared" si="22"/>
        <v>0</v>
      </c>
      <c r="S40" s="31">
        <f t="shared" si="23"/>
        <v>0</v>
      </c>
      <c r="T40" s="31">
        <f t="shared" si="2"/>
        <v>0</v>
      </c>
      <c r="U40" s="31">
        <f t="shared" si="16"/>
        <v>0</v>
      </c>
      <c r="V40" s="31">
        <f t="shared" si="3"/>
        <v>0</v>
      </c>
      <c r="W40" s="31">
        <v>0</v>
      </c>
      <c r="X40" s="31">
        <f t="shared" si="4"/>
        <v>0</v>
      </c>
      <c r="Y40" s="36">
        <f t="shared" si="5"/>
        <v>0</v>
      </c>
      <c r="AA40" s="69">
        <v>35</v>
      </c>
      <c r="AB40" s="31">
        <f t="shared" si="6"/>
        <v>0</v>
      </c>
      <c r="AC40" s="212">
        <f t="shared" si="39"/>
        <v>0</v>
      </c>
      <c r="AD40" s="99">
        <f t="shared" si="8"/>
        <v>0</v>
      </c>
      <c r="AE40" s="99">
        <f t="shared" si="9"/>
        <v>0</v>
      </c>
      <c r="AF40" s="197">
        <f t="shared" si="35"/>
        <v>0</v>
      </c>
      <c r="AG40" s="197">
        <f t="shared" si="36"/>
        <v>0</v>
      </c>
      <c r="AH40" s="197">
        <f t="shared" si="37"/>
        <v>0</v>
      </c>
      <c r="AI40" s="202">
        <f t="shared" si="38"/>
        <v>0</v>
      </c>
      <c r="AK40" s="69">
        <v>35</v>
      </c>
      <c r="AL40" s="31"/>
      <c r="AM40" s="31"/>
      <c r="AN40" s="31"/>
      <c r="AO40" s="31"/>
      <c r="AP40" s="31"/>
      <c r="AQ40" s="197"/>
      <c r="AR40" s="197"/>
      <c r="AS40" s="197"/>
      <c r="AT40" s="197"/>
      <c r="AU40" s="31"/>
      <c r="AV40" s="31"/>
      <c r="AW40" s="31"/>
      <c r="AX40" s="31"/>
      <c r="AY40" s="74"/>
    </row>
    <row r="41" spans="2:51">
      <c r="B41" s="38">
        <f t="shared" si="31"/>
        <v>104</v>
      </c>
      <c r="C41" s="160">
        <f t="shared" si="41"/>
        <v>113</v>
      </c>
      <c r="D41" s="141">
        <v>284</v>
      </c>
      <c r="E41" s="146">
        <f t="shared" si="29"/>
        <v>1.56</v>
      </c>
      <c r="F41" s="40">
        <f t="shared" si="30"/>
        <v>443.04</v>
      </c>
      <c r="G41" s="49">
        <f t="shared" si="34"/>
        <v>10.400000000000002</v>
      </c>
      <c r="I41" s="53">
        <v>36</v>
      </c>
      <c r="J41" s="31">
        <f t="shared" si="18"/>
        <v>0</v>
      </c>
      <c r="K41" s="31">
        <f t="shared" si="19"/>
        <v>0</v>
      </c>
      <c r="L41" s="31">
        <f t="shared" si="20"/>
        <v>0</v>
      </c>
      <c r="M41" s="31">
        <f t="shared" si="21"/>
        <v>0</v>
      </c>
      <c r="N41" s="31">
        <f t="shared" si="0"/>
        <v>0</v>
      </c>
      <c r="O41" s="32">
        <f t="shared" si="1"/>
        <v>0</v>
      </c>
      <c r="P41" s="53">
        <v>36</v>
      </c>
      <c r="Q41" s="31">
        <f t="shared" si="15"/>
        <v>0</v>
      </c>
      <c r="R41" s="31">
        <f t="shared" si="22"/>
        <v>0</v>
      </c>
      <c r="S41" s="31">
        <f t="shared" si="23"/>
        <v>0</v>
      </c>
      <c r="T41" s="31">
        <f t="shared" si="2"/>
        <v>0</v>
      </c>
      <c r="U41" s="31">
        <f t="shared" si="16"/>
        <v>0</v>
      </c>
      <c r="V41" s="31">
        <f t="shared" si="3"/>
        <v>0</v>
      </c>
      <c r="W41" s="31">
        <v>0</v>
      </c>
      <c r="X41" s="31">
        <f t="shared" si="4"/>
        <v>0</v>
      </c>
      <c r="Y41" s="36">
        <f t="shared" si="5"/>
        <v>0</v>
      </c>
      <c r="AA41" s="69">
        <v>36</v>
      </c>
      <c r="AB41" s="31">
        <f t="shared" si="6"/>
        <v>0</v>
      </c>
      <c r="AC41" s="212">
        <f t="shared" si="39"/>
        <v>0</v>
      </c>
      <c r="AD41" s="99">
        <f t="shared" si="8"/>
        <v>0</v>
      </c>
      <c r="AE41" s="99">
        <f t="shared" si="9"/>
        <v>0</v>
      </c>
      <c r="AF41" s="197">
        <f t="shared" si="35"/>
        <v>0</v>
      </c>
      <c r="AG41" s="197">
        <f t="shared" si="36"/>
        <v>0</v>
      </c>
      <c r="AH41" s="197">
        <f t="shared" si="37"/>
        <v>0</v>
      </c>
      <c r="AI41" s="202">
        <f t="shared" si="38"/>
        <v>0</v>
      </c>
      <c r="AK41" s="69">
        <v>36</v>
      </c>
      <c r="AL41" s="31"/>
      <c r="AM41" s="31"/>
      <c r="AN41" s="31"/>
      <c r="AO41" s="31"/>
      <c r="AP41" s="31"/>
      <c r="AQ41" s="197"/>
      <c r="AR41" s="197"/>
      <c r="AS41" s="197"/>
      <c r="AT41" s="197"/>
      <c r="AU41" s="31"/>
      <c r="AV41" s="31"/>
      <c r="AW41" s="31"/>
      <c r="AX41" s="31"/>
      <c r="AY41" s="74"/>
    </row>
    <row r="42" spans="2:51">
      <c r="B42" s="38">
        <f t="shared" si="31"/>
        <v>113</v>
      </c>
      <c r="C42" s="160">
        <f t="shared" si="41"/>
        <v>114</v>
      </c>
      <c r="D42" s="141">
        <v>242</v>
      </c>
      <c r="E42" s="146">
        <f t="shared" si="29"/>
        <v>1.56</v>
      </c>
      <c r="F42" s="40">
        <f t="shared" si="30"/>
        <v>377.52000000000004</v>
      </c>
      <c r="G42" s="49">
        <f t="shared" si="34"/>
        <v>-65.519999999999982</v>
      </c>
      <c r="I42" s="53">
        <v>37</v>
      </c>
      <c r="J42" s="31">
        <f t="shared" si="18"/>
        <v>0</v>
      </c>
      <c r="K42" s="31">
        <f t="shared" si="19"/>
        <v>0</v>
      </c>
      <c r="L42" s="31">
        <f t="shared" si="20"/>
        <v>0</v>
      </c>
      <c r="M42" s="31">
        <f t="shared" si="21"/>
        <v>0</v>
      </c>
      <c r="N42" s="31">
        <f t="shared" si="0"/>
        <v>0</v>
      </c>
      <c r="O42" s="32">
        <f t="shared" si="1"/>
        <v>0</v>
      </c>
      <c r="P42" s="53">
        <v>37</v>
      </c>
      <c r="Q42" s="31">
        <f t="shared" si="15"/>
        <v>0</v>
      </c>
      <c r="R42" s="31">
        <f t="shared" si="22"/>
        <v>0</v>
      </c>
      <c r="S42" s="31">
        <f t="shared" si="23"/>
        <v>0</v>
      </c>
      <c r="T42" s="31">
        <f t="shared" si="2"/>
        <v>0</v>
      </c>
      <c r="U42" s="31">
        <f t="shared" si="16"/>
        <v>0</v>
      </c>
      <c r="V42" s="31">
        <f t="shared" si="3"/>
        <v>0</v>
      </c>
      <c r="W42" s="31">
        <v>0</v>
      </c>
      <c r="X42" s="31">
        <f t="shared" si="4"/>
        <v>0</v>
      </c>
      <c r="Y42" s="36">
        <f t="shared" si="5"/>
        <v>0</v>
      </c>
      <c r="AA42" s="69">
        <v>37</v>
      </c>
      <c r="AB42" s="31">
        <f t="shared" si="6"/>
        <v>0</v>
      </c>
      <c r="AC42" s="212">
        <f t="shared" si="39"/>
        <v>0</v>
      </c>
      <c r="AD42" s="99">
        <f t="shared" si="8"/>
        <v>0</v>
      </c>
      <c r="AE42" s="99">
        <f t="shared" si="9"/>
        <v>0</v>
      </c>
      <c r="AF42" s="197">
        <f t="shared" si="35"/>
        <v>0</v>
      </c>
      <c r="AG42" s="197">
        <f t="shared" si="36"/>
        <v>0</v>
      </c>
      <c r="AH42" s="197">
        <f t="shared" si="37"/>
        <v>0</v>
      </c>
      <c r="AI42" s="202">
        <f t="shared" si="38"/>
        <v>0</v>
      </c>
      <c r="AK42" s="69">
        <v>37</v>
      </c>
      <c r="AL42" s="31"/>
      <c r="AM42" s="31"/>
      <c r="AN42" s="31"/>
      <c r="AO42" s="31"/>
      <c r="AP42" s="31"/>
      <c r="AQ42" s="197"/>
      <c r="AR42" s="197"/>
      <c r="AS42" s="197"/>
      <c r="AT42" s="197"/>
      <c r="AU42" s="31"/>
      <c r="AV42" s="31"/>
      <c r="AW42" s="31"/>
      <c r="AX42" s="31"/>
      <c r="AY42" s="74"/>
    </row>
    <row r="43" spans="2:51">
      <c r="B43" s="38">
        <f t="shared" si="31"/>
        <v>114</v>
      </c>
      <c r="C43" s="160">
        <f t="shared" si="41"/>
        <v>123</v>
      </c>
      <c r="D43" s="141">
        <v>306</v>
      </c>
      <c r="E43" s="146">
        <f t="shared" si="29"/>
        <v>1.56</v>
      </c>
      <c r="F43" s="40">
        <f t="shared" si="30"/>
        <v>477.36</v>
      </c>
      <c r="G43" s="49">
        <f t="shared" si="34"/>
        <v>11.09333333333333</v>
      </c>
      <c r="I43" s="53">
        <v>38</v>
      </c>
      <c r="J43" s="31">
        <f t="shared" si="18"/>
        <v>0</v>
      </c>
      <c r="K43" s="31">
        <f t="shared" si="19"/>
        <v>0</v>
      </c>
      <c r="L43" s="31">
        <f t="shared" si="20"/>
        <v>0</v>
      </c>
      <c r="M43" s="31">
        <f t="shared" si="21"/>
        <v>0</v>
      </c>
      <c r="N43" s="31">
        <f t="shared" si="0"/>
        <v>0</v>
      </c>
      <c r="O43" s="32">
        <f t="shared" si="1"/>
        <v>0</v>
      </c>
      <c r="P43" s="53">
        <v>38</v>
      </c>
      <c r="Q43" s="31">
        <f t="shared" si="15"/>
        <v>0</v>
      </c>
      <c r="R43" s="31">
        <f t="shared" si="22"/>
        <v>0</v>
      </c>
      <c r="S43" s="31">
        <f t="shared" si="23"/>
        <v>0</v>
      </c>
      <c r="T43" s="31">
        <f t="shared" si="2"/>
        <v>0</v>
      </c>
      <c r="U43" s="31">
        <f t="shared" si="16"/>
        <v>0</v>
      </c>
      <c r="V43" s="31">
        <f t="shared" si="3"/>
        <v>0</v>
      </c>
      <c r="W43" s="31">
        <v>0</v>
      </c>
      <c r="X43" s="31">
        <f t="shared" si="4"/>
        <v>0</v>
      </c>
      <c r="Y43" s="36">
        <f t="shared" si="5"/>
        <v>0</v>
      </c>
      <c r="AA43" s="69">
        <v>38</v>
      </c>
      <c r="AB43" s="31">
        <f t="shared" si="6"/>
        <v>0</v>
      </c>
      <c r="AC43" s="212">
        <f t="shared" si="39"/>
        <v>0</v>
      </c>
      <c r="AD43" s="99">
        <f t="shared" si="8"/>
        <v>0</v>
      </c>
      <c r="AE43" s="99">
        <f t="shared" si="9"/>
        <v>0</v>
      </c>
      <c r="AF43" s="197">
        <f t="shared" si="35"/>
        <v>0</v>
      </c>
      <c r="AG43" s="197">
        <f t="shared" si="36"/>
        <v>0</v>
      </c>
      <c r="AH43" s="197">
        <f t="shared" si="37"/>
        <v>0</v>
      </c>
      <c r="AI43" s="202">
        <f t="shared" si="38"/>
        <v>0</v>
      </c>
      <c r="AK43" s="69">
        <v>38</v>
      </c>
      <c r="AL43" s="31"/>
      <c r="AM43" s="31"/>
      <c r="AN43" s="31"/>
      <c r="AO43" s="31"/>
      <c r="AP43" s="31"/>
      <c r="AQ43" s="197"/>
      <c r="AR43" s="197"/>
      <c r="AS43" s="197"/>
      <c r="AT43" s="197"/>
      <c r="AU43" s="31"/>
      <c r="AV43" s="31"/>
      <c r="AW43" s="31"/>
      <c r="AX43" s="31"/>
      <c r="AY43" s="74"/>
    </row>
    <row r="44" spans="2:51">
      <c r="B44" s="38">
        <f t="shared" si="31"/>
        <v>123</v>
      </c>
      <c r="C44" s="160">
        <f t="shared" si="41"/>
        <v>124</v>
      </c>
      <c r="D44" s="141">
        <v>261</v>
      </c>
      <c r="E44" s="146">
        <f t="shared" si="29"/>
        <v>1.56</v>
      </c>
      <c r="F44" s="40">
        <f t="shared" si="30"/>
        <v>407.16</v>
      </c>
      <c r="G44" s="49">
        <f t="shared" si="34"/>
        <v>-70.199999999999989</v>
      </c>
      <c r="I44" s="53">
        <v>39</v>
      </c>
      <c r="J44" s="31">
        <f t="shared" si="18"/>
        <v>0</v>
      </c>
      <c r="K44" s="31">
        <f t="shared" si="19"/>
        <v>0</v>
      </c>
      <c r="L44" s="31">
        <f t="shared" si="20"/>
        <v>0</v>
      </c>
      <c r="M44" s="31">
        <f t="shared" si="21"/>
        <v>0</v>
      </c>
      <c r="N44" s="31">
        <f t="shared" si="0"/>
        <v>0</v>
      </c>
      <c r="O44" s="32">
        <f t="shared" si="1"/>
        <v>0</v>
      </c>
      <c r="P44" s="53">
        <v>39</v>
      </c>
      <c r="Q44" s="31">
        <f t="shared" si="15"/>
        <v>0</v>
      </c>
      <c r="R44" s="31">
        <f t="shared" si="22"/>
        <v>0</v>
      </c>
      <c r="S44" s="31">
        <f t="shared" si="23"/>
        <v>0</v>
      </c>
      <c r="T44" s="31">
        <f t="shared" si="2"/>
        <v>0</v>
      </c>
      <c r="U44" s="31">
        <f t="shared" si="16"/>
        <v>0</v>
      </c>
      <c r="V44" s="31">
        <f t="shared" si="3"/>
        <v>0</v>
      </c>
      <c r="W44" s="31">
        <v>0</v>
      </c>
      <c r="X44" s="31">
        <f t="shared" si="4"/>
        <v>0</v>
      </c>
      <c r="Y44" s="36">
        <f t="shared" si="5"/>
        <v>0</v>
      </c>
      <c r="AA44" s="69">
        <v>39</v>
      </c>
      <c r="AB44" s="31">
        <f t="shared" si="6"/>
        <v>0</v>
      </c>
      <c r="AC44" s="212">
        <f t="shared" si="39"/>
        <v>0</v>
      </c>
      <c r="AD44" s="99">
        <f t="shared" si="8"/>
        <v>0</v>
      </c>
      <c r="AE44" s="99">
        <f t="shared" si="9"/>
        <v>0</v>
      </c>
      <c r="AF44" s="197">
        <f t="shared" si="35"/>
        <v>0</v>
      </c>
      <c r="AG44" s="197">
        <f t="shared" si="36"/>
        <v>0</v>
      </c>
      <c r="AH44" s="197">
        <f t="shared" si="37"/>
        <v>0</v>
      </c>
      <c r="AI44" s="202">
        <f t="shared" si="38"/>
        <v>0</v>
      </c>
      <c r="AK44" s="69">
        <v>39</v>
      </c>
      <c r="AL44" s="31"/>
      <c r="AM44" s="31"/>
      <c r="AN44" s="31"/>
      <c r="AO44" s="31"/>
      <c r="AP44" s="31"/>
      <c r="AQ44" s="197"/>
      <c r="AR44" s="197"/>
      <c r="AS44" s="197"/>
      <c r="AT44" s="197"/>
      <c r="AU44" s="31"/>
      <c r="AV44" s="31"/>
      <c r="AW44" s="31"/>
      <c r="AX44" s="31"/>
      <c r="AY44" s="74"/>
    </row>
    <row r="45" spans="2:51">
      <c r="B45" s="38">
        <f t="shared" si="31"/>
        <v>124</v>
      </c>
      <c r="C45" s="160">
        <f t="shared" ref="C45:C52" si="42">C43+12</f>
        <v>135</v>
      </c>
      <c r="D45" s="141">
        <v>329</v>
      </c>
      <c r="E45" s="146">
        <f t="shared" si="29"/>
        <v>1.56</v>
      </c>
      <c r="F45" s="40">
        <f t="shared" si="30"/>
        <v>513.24</v>
      </c>
      <c r="G45" s="49">
        <f t="shared" si="34"/>
        <v>9.6436363636363627</v>
      </c>
      <c r="I45" s="53">
        <v>40</v>
      </c>
      <c r="J45" s="31">
        <f t="shared" si="18"/>
        <v>0</v>
      </c>
      <c r="K45" s="31">
        <f t="shared" si="19"/>
        <v>0</v>
      </c>
      <c r="L45" s="31">
        <f t="shared" si="20"/>
        <v>0</v>
      </c>
      <c r="M45" s="31">
        <f t="shared" si="21"/>
        <v>0</v>
      </c>
      <c r="N45" s="31">
        <f t="shared" si="0"/>
        <v>0</v>
      </c>
      <c r="O45" s="32">
        <f t="shared" si="1"/>
        <v>0</v>
      </c>
      <c r="P45" s="53">
        <v>40</v>
      </c>
      <c r="Q45" s="31">
        <f t="shared" si="15"/>
        <v>0</v>
      </c>
      <c r="R45" s="31">
        <f t="shared" si="22"/>
        <v>0</v>
      </c>
      <c r="S45" s="31">
        <f t="shared" si="23"/>
        <v>0</v>
      </c>
      <c r="T45" s="31">
        <f t="shared" si="2"/>
        <v>0</v>
      </c>
      <c r="U45" s="31">
        <f t="shared" si="16"/>
        <v>0</v>
      </c>
      <c r="V45" s="31">
        <f t="shared" si="3"/>
        <v>0</v>
      </c>
      <c r="W45" s="31">
        <v>0</v>
      </c>
      <c r="X45" s="31">
        <f t="shared" si="4"/>
        <v>0</v>
      </c>
      <c r="Y45" s="36">
        <f t="shared" si="5"/>
        <v>0</v>
      </c>
      <c r="AA45" s="69">
        <v>40</v>
      </c>
      <c r="AB45" s="31">
        <f t="shared" si="6"/>
        <v>0</v>
      </c>
      <c r="AC45" s="212">
        <f t="shared" si="39"/>
        <v>0</v>
      </c>
      <c r="AD45" s="99">
        <f t="shared" si="8"/>
        <v>0</v>
      </c>
      <c r="AE45" s="99">
        <f t="shared" si="9"/>
        <v>0</v>
      </c>
      <c r="AF45" s="197">
        <f t="shared" si="35"/>
        <v>0</v>
      </c>
      <c r="AG45" s="197">
        <f t="shared" si="36"/>
        <v>0</v>
      </c>
      <c r="AH45" s="197">
        <f t="shared" si="37"/>
        <v>0</v>
      </c>
      <c r="AI45" s="202">
        <f t="shared" si="38"/>
        <v>0</v>
      </c>
      <c r="AK45" s="69">
        <v>40</v>
      </c>
      <c r="AL45" s="31"/>
      <c r="AM45" s="31"/>
      <c r="AN45" s="31"/>
      <c r="AO45" s="31"/>
      <c r="AP45" s="31"/>
      <c r="AQ45" s="197"/>
      <c r="AR45" s="197"/>
      <c r="AS45" s="197"/>
      <c r="AT45" s="197"/>
      <c r="AU45" s="31"/>
      <c r="AV45" s="31"/>
      <c r="AW45" s="31"/>
      <c r="AX45" s="31"/>
      <c r="AY45" s="74"/>
    </row>
    <row r="46" spans="2:51">
      <c r="B46" s="38">
        <f t="shared" si="31"/>
        <v>135</v>
      </c>
      <c r="C46" s="160">
        <f t="shared" si="42"/>
        <v>136</v>
      </c>
      <c r="D46" s="141">
        <v>281</v>
      </c>
      <c r="E46" s="146">
        <f t="shared" si="29"/>
        <v>1.56</v>
      </c>
      <c r="F46" s="40">
        <f t="shared" si="30"/>
        <v>438.36</v>
      </c>
      <c r="G46" s="49">
        <f t="shared" si="34"/>
        <v>-74.88</v>
      </c>
      <c r="I46" s="53">
        <v>41</v>
      </c>
      <c r="J46" s="31">
        <f t="shared" si="18"/>
        <v>0</v>
      </c>
      <c r="K46" s="31">
        <f t="shared" si="19"/>
        <v>0</v>
      </c>
      <c r="L46" s="31">
        <f t="shared" si="20"/>
        <v>0</v>
      </c>
      <c r="M46" s="31">
        <f t="shared" si="21"/>
        <v>0</v>
      </c>
      <c r="N46" s="31">
        <f t="shared" si="0"/>
        <v>0</v>
      </c>
      <c r="O46" s="32">
        <f t="shared" si="1"/>
        <v>0</v>
      </c>
      <c r="P46" s="53">
        <v>41</v>
      </c>
      <c r="Q46" s="31">
        <f t="shared" si="15"/>
        <v>0</v>
      </c>
      <c r="R46" s="31">
        <f t="shared" si="22"/>
        <v>0</v>
      </c>
      <c r="S46" s="31">
        <f t="shared" si="23"/>
        <v>0</v>
      </c>
      <c r="T46" s="31">
        <f t="shared" si="2"/>
        <v>0</v>
      </c>
      <c r="U46" s="31">
        <f t="shared" si="16"/>
        <v>0</v>
      </c>
      <c r="V46" s="31">
        <f t="shared" si="3"/>
        <v>0</v>
      </c>
      <c r="W46" s="31">
        <v>0</v>
      </c>
      <c r="X46" s="31">
        <f t="shared" si="4"/>
        <v>0</v>
      </c>
      <c r="Y46" s="36">
        <f t="shared" si="5"/>
        <v>0</v>
      </c>
      <c r="AA46" s="69">
        <v>41</v>
      </c>
      <c r="AB46" s="31">
        <f t="shared" si="6"/>
        <v>0</v>
      </c>
      <c r="AC46" s="212">
        <f t="shared" si="39"/>
        <v>0</v>
      </c>
      <c r="AD46" s="99">
        <f t="shared" si="8"/>
        <v>0</v>
      </c>
      <c r="AE46" s="99">
        <f t="shared" si="9"/>
        <v>0</v>
      </c>
      <c r="AF46" s="197">
        <f t="shared" si="35"/>
        <v>0</v>
      </c>
      <c r="AG46" s="197">
        <f t="shared" si="36"/>
        <v>0</v>
      </c>
      <c r="AH46" s="197">
        <f t="shared" si="37"/>
        <v>0</v>
      </c>
      <c r="AI46" s="202">
        <f t="shared" si="38"/>
        <v>0</v>
      </c>
      <c r="AK46" s="69">
        <v>41</v>
      </c>
      <c r="AL46" s="31"/>
      <c r="AM46" s="31"/>
      <c r="AN46" s="31"/>
      <c r="AO46" s="31"/>
      <c r="AP46" s="31"/>
      <c r="AQ46" s="197"/>
      <c r="AR46" s="197"/>
      <c r="AS46" s="197"/>
      <c r="AT46" s="197"/>
      <c r="AU46" s="31"/>
      <c r="AV46" s="31"/>
      <c r="AW46" s="31"/>
      <c r="AX46" s="31"/>
      <c r="AY46" s="74"/>
    </row>
    <row r="47" spans="2:51">
      <c r="B47" s="38">
        <f t="shared" si="31"/>
        <v>136</v>
      </c>
      <c r="C47" s="160">
        <f t="shared" si="42"/>
        <v>147</v>
      </c>
      <c r="D47" s="141">
        <v>351</v>
      </c>
      <c r="E47" s="146">
        <f t="shared" si="29"/>
        <v>1.56</v>
      </c>
      <c r="F47" s="40">
        <f t="shared" si="30"/>
        <v>547.56000000000006</v>
      </c>
      <c r="G47" s="49">
        <f t="shared" si="34"/>
        <v>9.9272727272727312</v>
      </c>
      <c r="I47" s="53">
        <v>42</v>
      </c>
      <c r="J47" s="31">
        <f t="shared" si="18"/>
        <v>0</v>
      </c>
      <c r="K47" s="31">
        <f t="shared" si="19"/>
        <v>0</v>
      </c>
      <c r="L47" s="31">
        <f t="shared" si="20"/>
        <v>0</v>
      </c>
      <c r="M47" s="31">
        <f t="shared" si="21"/>
        <v>0</v>
      </c>
      <c r="N47" s="31">
        <f t="shared" si="0"/>
        <v>0</v>
      </c>
      <c r="O47" s="32">
        <f t="shared" si="1"/>
        <v>0</v>
      </c>
      <c r="P47" s="53">
        <v>42</v>
      </c>
      <c r="Q47" s="31">
        <f t="shared" si="15"/>
        <v>0</v>
      </c>
      <c r="R47" s="31">
        <f t="shared" si="22"/>
        <v>0</v>
      </c>
      <c r="S47" s="31">
        <f t="shared" si="23"/>
        <v>0</v>
      </c>
      <c r="T47" s="31">
        <f t="shared" si="2"/>
        <v>0</v>
      </c>
      <c r="U47" s="31">
        <f t="shared" si="16"/>
        <v>0</v>
      </c>
      <c r="V47" s="31">
        <f t="shared" si="3"/>
        <v>0</v>
      </c>
      <c r="W47" s="31">
        <v>0</v>
      </c>
      <c r="X47" s="31">
        <f t="shared" si="4"/>
        <v>0</v>
      </c>
      <c r="Y47" s="36">
        <f t="shared" si="5"/>
        <v>0</v>
      </c>
      <c r="AA47" s="69">
        <v>42</v>
      </c>
      <c r="AB47" s="31">
        <f t="shared" si="6"/>
        <v>0</v>
      </c>
      <c r="AC47" s="212">
        <f t="shared" si="39"/>
        <v>0</v>
      </c>
      <c r="AD47" s="99">
        <f t="shared" si="8"/>
        <v>0</v>
      </c>
      <c r="AE47" s="99">
        <f t="shared" si="9"/>
        <v>0</v>
      </c>
      <c r="AF47" s="197">
        <f t="shared" si="35"/>
        <v>0</v>
      </c>
      <c r="AG47" s="197">
        <f t="shared" si="36"/>
        <v>0</v>
      </c>
      <c r="AH47" s="197">
        <f t="shared" si="37"/>
        <v>0</v>
      </c>
      <c r="AI47" s="202">
        <f t="shared" si="38"/>
        <v>0</v>
      </c>
      <c r="AK47" s="69">
        <v>42</v>
      </c>
      <c r="AL47" s="31"/>
      <c r="AM47" s="31"/>
      <c r="AN47" s="31"/>
      <c r="AO47" s="31"/>
      <c r="AP47" s="31"/>
      <c r="AQ47" s="197"/>
      <c r="AR47" s="197"/>
      <c r="AS47" s="197"/>
      <c r="AT47" s="197"/>
      <c r="AU47" s="31"/>
      <c r="AV47" s="31"/>
      <c r="AW47" s="31"/>
      <c r="AX47" s="31"/>
      <c r="AY47" s="74"/>
    </row>
    <row r="48" spans="2:51">
      <c r="B48" s="38">
        <f t="shared" si="31"/>
        <v>147</v>
      </c>
      <c r="C48" s="160">
        <f t="shared" si="42"/>
        <v>148</v>
      </c>
      <c r="D48" s="141">
        <v>303</v>
      </c>
      <c r="E48" s="146">
        <f t="shared" si="29"/>
        <v>1.56</v>
      </c>
      <c r="F48" s="40">
        <f t="shared" si="30"/>
        <v>472.68</v>
      </c>
      <c r="G48" s="49">
        <f t="shared" si="34"/>
        <v>-74.880000000000052</v>
      </c>
      <c r="I48" s="53">
        <v>43</v>
      </c>
      <c r="J48" s="31">
        <f t="shared" si="18"/>
        <v>0</v>
      </c>
      <c r="K48" s="31">
        <f t="shared" si="19"/>
        <v>0</v>
      </c>
      <c r="L48" s="31">
        <f t="shared" si="20"/>
        <v>0</v>
      </c>
      <c r="M48" s="31">
        <f t="shared" si="21"/>
        <v>0</v>
      </c>
      <c r="N48" s="31">
        <f t="shared" si="0"/>
        <v>0</v>
      </c>
      <c r="O48" s="32">
        <f t="shared" si="1"/>
        <v>0</v>
      </c>
      <c r="P48" s="53">
        <v>43</v>
      </c>
      <c r="Q48" s="31">
        <f t="shared" si="15"/>
        <v>0</v>
      </c>
      <c r="R48" s="31">
        <f t="shared" si="22"/>
        <v>0</v>
      </c>
      <c r="S48" s="31">
        <f t="shared" si="23"/>
        <v>0</v>
      </c>
      <c r="T48" s="31">
        <f t="shared" si="2"/>
        <v>0</v>
      </c>
      <c r="U48" s="31">
        <f t="shared" si="16"/>
        <v>0</v>
      </c>
      <c r="V48" s="31">
        <f t="shared" si="3"/>
        <v>0</v>
      </c>
      <c r="W48" s="31">
        <v>0</v>
      </c>
      <c r="X48" s="31">
        <f t="shared" si="4"/>
        <v>0</v>
      </c>
      <c r="Y48" s="36">
        <f t="shared" si="5"/>
        <v>0</v>
      </c>
      <c r="AA48" s="69">
        <v>43</v>
      </c>
      <c r="AB48" s="31">
        <f t="shared" si="6"/>
        <v>0</v>
      </c>
      <c r="AC48" s="212">
        <f t="shared" si="39"/>
        <v>0</v>
      </c>
      <c r="AD48" s="99">
        <f t="shared" si="8"/>
        <v>0</v>
      </c>
      <c r="AE48" s="99">
        <f t="shared" si="9"/>
        <v>0</v>
      </c>
      <c r="AF48" s="197">
        <f t="shared" si="35"/>
        <v>0</v>
      </c>
      <c r="AG48" s="197">
        <f t="shared" si="36"/>
        <v>0</v>
      </c>
      <c r="AH48" s="197">
        <f t="shared" si="37"/>
        <v>0</v>
      </c>
      <c r="AI48" s="202">
        <f t="shared" si="38"/>
        <v>0</v>
      </c>
      <c r="AK48" s="69">
        <v>43</v>
      </c>
      <c r="AL48" s="31"/>
      <c r="AM48" s="31"/>
      <c r="AN48" s="31"/>
      <c r="AO48" s="31"/>
      <c r="AP48" s="31"/>
      <c r="AQ48" s="197"/>
      <c r="AR48" s="197"/>
      <c r="AS48" s="197"/>
      <c r="AT48" s="197"/>
      <c r="AU48" s="31"/>
      <c r="AV48" s="31"/>
      <c r="AW48" s="31"/>
      <c r="AX48" s="31"/>
      <c r="AY48" s="74"/>
    </row>
    <row r="49" spans="2:51">
      <c r="B49" s="38">
        <f t="shared" si="31"/>
        <v>148</v>
      </c>
      <c r="C49" s="160">
        <f t="shared" si="42"/>
        <v>159</v>
      </c>
      <c r="D49" s="141">
        <v>374</v>
      </c>
      <c r="E49" s="146">
        <f t="shared" si="29"/>
        <v>1.56</v>
      </c>
      <c r="F49" s="40">
        <f t="shared" si="30"/>
        <v>583.44000000000005</v>
      </c>
      <c r="G49" s="49">
        <f t="shared" si="34"/>
        <v>10.069090909090914</v>
      </c>
      <c r="I49" s="53">
        <v>44</v>
      </c>
      <c r="J49" s="31">
        <f t="shared" si="18"/>
        <v>0</v>
      </c>
      <c r="K49" s="31">
        <f t="shared" si="19"/>
        <v>0</v>
      </c>
      <c r="L49" s="31">
        <f t="shared" si="20"/>
        <v>0</v>
      </c>
      <c r="M49" s="31">
        <f t="shared" si="21"/>
        <v>0</v>
      </c>
      <c r="N49" s="31">
        <f t="shared" si="0"/>
        <v>0</v>
      </c>
      <c r="O49" s="32">
        <f t="shared" si="1"/>
        <v>0</v>
      </c>
      <c r="P49" s="53">
        <v>44</v>
      </c>
      <c r="Q49" s="31">
        <f t="shared" si="15"/>
        <v>0</v>
      </c>
      <c r="R49" s="31">
        <f t="shared" si="22"/>
        <v>0</v>
      </c>
      <c r="S49" s="31">
        <f t="shared" si="23"/>
        <v>0</v>
      </c>
      <c r="T49" s="31">
        <f t="shared" si="2"/>
        <v>0</v>
      </c>
      <c r="U49" s="31">
        <f t="shared" si="16"/>
        <v>0</v>
      </c>
      <c r="V49" s="31">
        <f t="shared" si="3"/>
        <v>0</v>
      </c>
      <c r="W49" s="31">
        <v>0</v>
      </c>
      <c r="X49" s="31">
        <f t="shared" si="4"/>
        <v>0</v>
      </c>
      <c r="Y49" s="36">
        <f t="shared" si="5"/>
        <v>0</v>
      </c>
      <c r="AA49" s="69">
        <v>44</v>
      </c>
      <c r="AB49" s="31">
        <f t="shared" si="6"/>
        <v>0</v>
      </c>
      <c r="AC49" s="212">
        <f t="shared" si="39"/>
        <v>0</v>
      </c>
      <c r="AD49" s="99">
        <f t="shared" si="8"/>
        <v>0</v>
      </c>
      <c r="AE49" s="99">
        <f t="shared" si="9"/>
        <v>0</v>
      </c>
      <c r="AF49" s="197">
        <f t="shared" si="35"/>
        <v>0</v>
      </c>
      <c r="AG49" s="197">
        <f t="shared" si="36"/>
        <v>0</v>
      </c>
      <c r="AH49" s="197">
        <f t="shared" si="37"/>
        <v>0</v>
      </c>
      <c r="AI49" s="202">
        <f t="shared" si="38"/>
        <v>0</v>
      </c>
      <c r="AK49" s="69">
        <v>44</v>
      </c>
      <c r="AL49" s="31"/>
      <c r="AM49" s="31"/>
      <c r="AN49" s="31"/>
      <c r="AO49" s="31"/>
      <c r="AP49" s="31"/>
      <c r="AQ49" s="197"/>
      <c r="AR49" s="197"/>
      <c r="AS49" s="197"/>
      <c r="AT49" s="197"/>
      <c r="AU49" s="31"/>
      <c r="AV49" s="31"/>
      <c r="AW49" s="31"/>
      <c r="AX49" s="31"/>
      <c r="AY49" s="74"/>
    </row>
    <row r="50" spans="2:51">
      <c r="B50" s="38">
        <f t="shared" si="31"/>
        <v>159</v>
      </c>
      <c r="C50" s="160">
        <f t="shared" si="42"/>
        <v>160</v>
      </c>
      <c r="D50" s="141">
        <v>326</v>
      </c>
      <c r="E50" s="146">
        <f t="shared" si="29"/>
        <v>1.56</v>
      </c>
      <c r="F50" s="40">
        <f t="shared" si="30"/>
        <v>508.56</v>
      </c>
      <c r="G50" s="49">
        <f t="shared" si="34"/>
        <v>-74.880000000000052</v>
      </c>
      <c r="I50" s="53">
        <v>45</v>
      </c>
      <c r="J50" s="31">
        <f t="shared" si="18"/>
        <v>0</v>
      </c>
      <c r="K50" s="31">
        <f t="shared" si="19"/>
        <v>0</v>
      </c>
      <c r="L50" s="31">
        <f t="shared" si="20"/>
        <v>0</v>
      </c>
      <c r="M50" s="31">
        <f t="shared" si="21"/>
        <v>0</v>
      </c>
      <c r="N50" s="31">
        <f t="shared" si="0"/>
        <v>0</v>
      </c>
      <c r="O50" s="32">
        <f t="shared" si="1"/>
        <v>0</v>
      </c>
      <c r="P50" s="53">
        <v>45</v>
      </c>
      <c r="Q50" s="31">
        <f t="shared" si="15"/>
        <v>0</v>
      </c>
      <c r="R50" s="31">
        <f t="shared" si="22"/>
        <v>0</v>
      </c>
      <c r="S50" s="31">
        <f t="shared" si="23"/>
        <v>0</v>
      </c>
      <c r="T50" s="31">
        <f t="shared" si="2"/>
        <v>0</v>
      </c>
      <c r="U50" s="31">
        <f t="shared" si="16"/>
        <v>0</v>
      </c>
      <c r="V50" s="31">
        <f t="shared" si="3"/>
        <v>0</v>
      </c>
      <c r="W50" s="31">
        <v>0</v>
      </c>
      <c r="X50" s="31">
        <f t="shared" si="4"/>
        <v>0</v>
      </c>
      <c r="Y50" s="36">
        <f t="shared" si="5"/>
        <v>0</v>
      </c>
      <c r="AA50" s="69">
        <v>45</v>
      </c>
      <c r="AB50" s="31">
        <f t="shared" si="6"/>
        <v>0</v>
      </c>
      <c r="AC50" s="212">
        <f t="shared" si="39"/>
        <v>0</v>
      </c>
      <c r="AD50" s="99">
        <f t="shared" si="8"/>
        <v>0</v>
      </c>
      <c r="AE50" s="99">
        <f t="shared" si="9"/>
        <v>0</v>
      </c>
      <c r="AF50" s="197">
        <f t="shared" si="35"/>
        <v>0</v>
      </c>
      <c r="AG50" s="197">
        <f t="shared" si="36"/>
        <v>0</v>
      </c>
      <c r="AH50" s="197">
        <f t="shared" si="37"/>
        <v>0</v>
      </c>
      <c r="AI50" s="202">
        <f t="shared" si="38"/>
        <v>0</v>
      </c>
      <c r="AK50" s="69">
        <v>45</v>
      </c>
      <c r="AL50" s="31"/>
      <c r="AM50" s="31"/>
      <c r="AN50" s="31"/>
      <c r="AO50" s="31"/>
      <c r="AP50" s="31"/>
      <c r="AQ50" s="197"/>
      <c r="AR50" s="197"/>
      <c r="AS50" s="197"/>
      <c r="AT50" s="197"/>
      <c r="AU50" s="31"/>
      <c r="AV50" s="31"/>
      <c r="AW50" s="31"/>
      <c r="AX50" s="31"/>
      <c r="AY50" s="74"/>
    </row>
    <row r="51" spans="2:51">
      <c r="B51" s="38">
        <f t="shared" si="31"/>
        <v>160</v>
      </c>
      <c r="C51" s="160">
        <f t="shared" si="42"/>
        <v>171</v>
      </c>
      <c r="D51" s="141">
        <v>399</v>
      </c>
      <c r="E51" s="146">
        <f t="shared" si="29"/>
        <v>1.56</v>
      </c>
      <c r="F51" s="40">
        <f t="shared" si="30"/>
        <v>622.44000000000005</v>
      </c>
      <c r="G51" s="49">
        <f t="shared" si="34"/>
        <v>10.352727272727277</v>
      </c>
      <c r="I51" s="53">
        <v>46</v>
      </c>
      <c r="J51" s="31">
        <f t="shared" si="18"/>
        <v>0</v>
      </c>
      <c r="K51" s="31">
        <f t="shared" si="19"/>
        <v>0</v>
      </c>
      <c r="L51" s="31">
        <f t="shared" si="20"/>
        <v>0</v>
      </c>
      <c r="M51" s="31">
        <f t="shared" si="21"/>
        <v>0</v>
      </c>
      <c r="N51" s="31">
        <f t="shared" si="0"/>
        <v>0</v>
      </c>
      <c r="O51" s="32">
        <f t="shared" si="1"/>
        <v>0</v>
      </c>
      <c r="P51" s="53">
        <v>46</v>
      </c>
      <c r="Q51" s="31">
        <f t="shared" si="15"/>
        <v>0</v>
      </c>
      <c r="R51" s="31">
        <f t="shared" si="22"/>
        <v>0</v>
      </c>
      <c r="S51" s="31">
        <f t="shared" si="23"/>
        <v>0</v>
      </c>
      <c r="T51" s="31">
        <f t="shared" si="2"/>
        <v>0</v>
      </c>
      <c r="U51" s="31">
        <f t="shared" si="16"/>
        <v>0</v>
      </c>
      <c r="V51" s="31">
        <f t="shared" si="3"/>
        <v>0</v>
      </c>
      <c r="W51" s="31">
        <v>0</v>
      </c>
      <c r="X51" s="31">
        <f t="shared" si="4"/>
        <v>0</v>
      </c>
      <c r="Y51" s="36">
        <f t="shared" si="5"/>
        <v>0</v>
      </c>
      <c r="AA51" s="69">
        <v>46</v>
      </c>
      <c r="AB51" s="31">
        <f t="shared" si="6"/>
        <v>0</v>
      </c>
      <c r="AC51" s="212">
        <f t="shared" si="39"/>
        <v>0</v>
      </c>
      <c r="AD51" s="99">
        <f t="shared" si="8"/>
        <v>0</v>
      </c>
      <c r="AE51" s="99">
        <f t="shared" si="9"/>
        <v>0</v>
      </c>
      <c r="AF51" s="197">
        <f t="shared" si="35"/>
        <v>0</v>
      </c>
      <c r="AG51" s="197">
        <f t="shared" si="36"/>
        <v>0</v>
      </c>
      <c r="AH51" s="197">
        <f t="shared" si="37"/>
        <v>0</v>
      </c>
      <c r="AI51" s="202">
        <f t="shared" si="38"/>
        <v>0</v>
      </c>
      <c r="AK51" s="69">
        <v>46</v>
      </c>
      <c r="AL51" s="31"/>
      <c r="AM51" s="31"/>
      <c r="AN51" s="31"/>
      <c r="AO51" s="31"/>
      <c r="AP51" s="31"/>
      <c r="AQ51" s="197"/>
      <c r="AR51" s="197"/>
      <c r="AS51" s="197"/>
      <c r="AT51" s="197"/>
      <c r="AU51" s="31"/>
      <c r="AV51" s="31"/>
      <c r="AW51" s="31"/>
      <c r="AX51" s="31"/>
      <c r="AY51" s="74"/>
    </row>
    <row r="52" spans="2:51">
      <c r="B52" s="38">
        <f t="shared" si="31"/>
        <v>171</v>
      </c>
      <c r="C52" s="160">
        <f t="shared" si="42"/>
        <v>172</v>
      </c>
      <c r="D52" s="141">
        <v>399</v>
      </c>
      <c r="E52" s="146">
        <f t="shared" si="29"/>
        <v>1.56</v>
      </c>
      <c r="F52" s="40">
        <f t="shared" si="30"/>
        <v>622.44000000000005</v>
      </c>
      <c r="G52" s="49">
        <f t="shared" si="34"/>
        <v>0</v>
      </c>
      <c r="I52" s="53">
        <v>47</v>
      </c>
      <c r="J52" s="31">
        <f t="shared" si="18"/>
        <v>0</v>
      </c>
      <c r="K52" s="31">
        <f t="shared" si="19"/>
        <v>0</v>
      </c>
      <c r="L52" s="31">
        <f t="shared" si="20"/>
        <v>0</v>
      </c>
      <c r="M52" s="31">
        <f t="shared" si="21"/>
        <v>0</v>
      </c>
      <c r="N52" s="31">
        <f t="shared" si="0"/>
        <v>0</v>
      </c>
      <c r="O52" s="32">
        <f t="shared" si="1"/>
        <v>0</v>
      </c>
      <c r="P52" s="53">
        <v>47</v>
      </c>
      <c r="Q52" s="31">
        <f t="shared" si="15"/>
        <v>0</v>
      </c>
      <c r="R52" s="31">
        <f t="shared" si="22"/>
        <v>0</v>
      </c>
      <c r="S52" s="31">
        <f t="shared" si="23"/>
        <v>0</v>
      </c>
      <c r="T52" s="31">
        <f t="shared" si="2"/>
        <v>0</v>
      </c>
      <c r="U52" s="31">
        <f t="shared" si="16"/>
        <v>0</v>
      </c>
      <c r="V52" s="31">
        <f t="shared" si="3"/>
        <v>0</v>
      </c>
      <c r="W52" s="31">
        <v>0</v>
      </c>
      <c r="X52" s="31">
        <f t="shared" si="4"/>
        <v>0</v>
      </c>
      <c r="Y52" s="36">
        <f t="shared" si="5"/>
        <v>0</v>
      </c>
      <c r="AA52" s="69">
        <v>47</v>
      </c>
      <c r="AB52" s="31">
        <f t="shared" si="6"/>
        <v>0</v>
      </c>
      <c r="AC52" s="212">
        <f t="shared" si="39"/>
        <v>0</v>
      </c>
      <c r="AD52" s="99">
        <f t="shared" si="8"/>
        <v>0</v>
      </c>
      <c r="AE52" s="99">
        <f t="shared" si="9"/>
        <v>0</v>
      </c>
      <c r="AF52" s="197">
        <f t="shared" si="35"/>
        <v>0</v>
      </c>
      <c r="AG52" s="197">
        <f t="shared" si="36"/>
        <v>0</v>
      </c>
      <c r="AH52" s="197">
        <f t="shared" si="37"/>
        <v>0</v>
      </c>
      <c r="AI52" s="202">
        <f t="shared" si="38"/>
        <v>0</v>
      </c>
      <c r="AK52" s="69">
        <v>47</v>
      </c>
      <c r="AL52" s="31"/>
      <c r="AM52" s="31"/>
      <c r="AN52" s="31"/>
      <c r="AO52" s="31"/>
      <c r="AP52" s="31"/>
      <c r="AQ52" s="197"/>
      <c r="AR52" s="197"/>
      <c r="AS52" s="197"/>
      <c r="AT52" s="197"/>
      <c r="AU52" s="31"/>
      <c r="AV52" s="31"/>
      <c r="AW52" s="31"/>
      <c r="AX52" s="31"/>
      <c r="AY52" s="74"/>
    </row>
    <row r="53" spans="2:51">
      <c r="B53" s="38"/>
      <c r="C53" s="160"/>
      <c r="D53" s="141"/>
      <c r="E53" s="146"/>
      <c r="F53" s="40"/>
      <c r="G53" s="49"/>
      <c r="I53" s="53">
        <v>48</v>
      </c>
      <c r="J53" s="31">
        <f t="shared" si="18"/>
        <v>0</v>
      </c>
      <c r="K53" s="31">
        <f t="shared" si="19"/>
        <v>0</v>
      </c>
      <c r="L53" s="31">
        <f t="shared" si="20"/>
        <v>0</v>
      </c>
      <c r="M53" s="31">
        <f t="shared" si="21"/>
        <v>0</v>
      </c>
      <c r="N53" s="31">
        <f t="shared" si="0"/>
        <v>0</v>
      </c>
      <c r="O53" s="32">
        <f t="shared" si="1"/>
        <v>0</v>
      </c>
      <c r="P53" s="53">
        <v>48</v>
      </c>
      <c r="Q53" s="31">
        <f t="shared" si="15"/>
        <v>0</v>
      </c>
      <c r="R53" s="31">
        <f t="shared" si="22"/>
        <v>0</v>
      </c>
      <c r="S53" s="31">
        <f t="shared" si="23"/>
        <v>0</v>
      </c>
      <c r="T53" s="31">
        <f t="shared" si="2"/>
        <v>0</v>
      </c>
      <c r="U53" s="31">
        <f t="shared" si="16"/>
        <v>0</v>
      </c>
      <c r="V53" s="31">
        <f t="shared" si="3"/>
        <v>0</v>
      </c>
      <c r="W53" s="31">
        <v>0</v>
      </c>
      <c r="X53" s="31">
        <f t="shared" si="4"/>
        <v>0</v>
      </c>
      <c r="Y53" s="36">
        <f t="shared" si="5"/>
        <v>0</v>
      </c>
      <c r="AA53" s="69">
        <v>48</v>
      </c>
      <c r="AB53" s="31">
        <f t="shared" si="6"/>
        <v>0</v>
      </c>
      <c r="AC53" s="212">
        <f t="shared" si="39"/>
        <v>0</v>
      </c>
      <c r="AD53" s="99">
        <f t="shared" si="8"/>
        <v>0</v>
      </c>
      <c r="AE53" s="99">
        <f t="shared" si="9"/>
        <v>0</v>
      </c>
      <c r="AF53" s="197">
        <f t="shared" si="35"/>
        <v>0</v>
      </c>
      <c r="AG53" s="197">
        <f t="shared" si="36"/>
        <v>0</v>
      </c>
      <c r="AH53" s="197">
        <f t="shared" si="37"/>
        <v>0</v>
      </c>
      <c r="AI53" s="202">
        <f t="shared" si="38"/>
        <v>0</v>
      </c>
      <c r="AK53" s="69">
        <v>48</v>
      </c>
      <c r="AL53" s="31"/>
      <c r="AM53" s="31"/>
      <c r="AN53" s="31"/>
      <c r="AO53" s="31"/>
      <c r="AP53" s="31"/>
      <c r="AQ53" s="197"/>
      <c r="AR53" s="197"/>
      <c r="AS53" s="197"/>
      <c r="AT53" s="197"/>
      <c r="AU53" s="31"/>
      <c r="AV53" s="31"/>
      <c r="AW53" s="31"/>
      <c r="AX53" s="31"/>
      <c r="AY53" s="74"/>
    </row>
    <row r="54" spans="2:51">
      <c r="B54" s="38"/>
      <c r="C54" s="160"/>
      <c r="D54" s="141"/>
      <c r="E54" s="146"/>
      <c r="F54" s="40"/>
      <c r="G54" s="49"/>
      <c r="I54" s="53">
        <v>49</v>
      </c>
      <c r="J54" s="31">
        <f t="shared" si="18"/>
        <v>0</v>
      </c>
      <c r="K54" s="31">
        <f t="shared" si="19"/>
        <v>0</v>
      </c>
      <c r="L54" s="31">
        <f t="shared" si="20"/>
        <v>0</v>
      </c>
      <c r="M54" s="31">
        <f t="shared" si="21"/>
        <v>0</v>
      </c>
      <c r="N54" s="31">
        <f t="shared" si="0"/>
        <v>0</v>
      </c>
      <c r="O54" s="32">
        <f t="shared" si="1"/>
        <v>0</v>
      </c>
      <c r="P54" s="53">
        <v>49</v>
      </c>
      <c r="Q54" s="31">
        <f t="shared" si="15"/>
        <v>0</v>
      </c>
      <c r="R54" s="31">
        <f t="shared" si="22"/>
        <v>0</v>
      </c>
      <c r="S54" s="31">
        <f t="shared" si="23"/>
        <v>0</v>
      </c>
      <c r="T54" s="31">
        <f t="shared" si="2"/>
        <v>0</v>
      </c>
      <c r="U54" s="31">
        <f t="shared" si="16"/>
        <v>0</v>
      </c>
      <c r="V54" s="31">
        <f t="shared" si="3"/>
        <v>0</v>
      </c>
      <c r="W54" s="31">
        <v>0</v>
      </c>
      <c r="X54" s="31">
        <f t="shared" si="4"/>
        <v>0</v>
      </c>
      <c r="Y54" s="36">
        <f t="shared" si="5"/>
        <v>0</v>
      </c>
      <c r="AA54" s="69">
        <v>49</v>
      </c>
      <c r="AB54" s="31">
        <f t="shared" si="6"/>
        <v>0</v>
      </c>
      <c r="AC54" s="212">
        <f t="shared" si="39"/>
        <v>0</v>
      </c>
      <c r="AD54" s="99">
        <f t="shared" si="8"/>
        <v>0</v>
      </c>
      <c r="AE54" s="99">
        <f t="shared" si="9"/>
        <v>0</v>
      </c>
      <c r="AF54" s="197">
        <f t="shared" si="35"/>
        <v>0</v>
      </c>
      <c r="AG54" s="197">
        <f t="shared" si="36"/>
        <v>0</v>
      </c>
      <c r="AH54" s="197">
        <f t="shared" si="37"/>
        <v>0</v>
      </c>
      <c r="AI54" s="202">
        <f t="shared" si="38"/>
        <v>0</v>
      </c>
      <c r="AK54" s="69">
        <v>49</v>
      </c>
      <c r="AL54" s="31"/>
      <c r="AM54" s="31"/>
      <c r="AN54" s="31"/>
      <c r="AO54" s="31"/>
      <c r="AP54" s="31"/>
      <c r="AQ54" s="197"/>
      <c r="AR54" s="197"/>
      <c r="AS54" s="197"/>
      <c r="AT54" s="197"/>
      <c r="AU54" s="31"/>
      <c r="AV54" s="31"/>
      <c r="AW54" s="31"/>
      <c r="AX54" s="31"/>
      <c r="AY54" s="74"/>
    </row>
    <row r="55" spans="2:51">
      <c r="B55" s="38"/>
      <c r="C55" s="160"/>
      <c r="D55" s="141"/>
      <c r="E55" s="146"/>
      <c r="F55" s="40"/>
      <c r="G55" s="49"/>
      <c r="I55" s="53">
        <v>50</v>
      </c>
      <c r="J55" s="31">
        <f t="shared" si="18"/>
        <v>0</v>
      </c>
      <c r="K55" s="31">
        <f t="shared" si="19"/>
        <v>0</v>
      </c>
      <c r="L55" s="31">
        <f t="shared" si="20"/>
        <v>0</v>
      </c>
      <c r="M55" s="31">
        <f t="shared" si="21"/>
        <v>0</v>
      </c>
      <c r="N55" s="31">
        <f t="shared" si="0"/>
        <v>0</v>
      </c>
      <c r="O55" s="32">
        <f t="shared" si="1"/>
        <v>0</v>
      </c>
      <c r="P55" s="53">
        <v>50</v>
      </c>
      <c r="Q55" s="31">
        <f t="shared" si="15"/>
        <v>0</v>
      </c>
      <c r="R55" s="31">
        <f t="shared" si="22"/>
        <v>0</v>
      </c>
      <c r="S55" s="31">
        <f t="shared" si="23"/>
        <v>0</v>
      </c>
      <c r="T55" s="31">
        <f t="shared" si="2"/>
        <v>0</v>
      </c>
      <c r="U55" s="31">
        <f t="shared" si="16"/>
        <v>0</v>
      </c>
      <c r="V55" s="31">
        <f t="shared" si="3"/>
        <v>0</v>
      </c>
      <c r="W55" s="31">
        <v>0</v>
      </c>
      <c r="X55" s="31">
        <f t="shared" si="4"/>
        <v>0</v>
      </c>
      <c r="Y55" s="36">
        <f t="shared" si="5"/>
        <v>0</v>
      </c>
      <c r="AA55" s="69">
        <v>50</v>
      </c>
      <c r="AB55" s="31">
        <f t="shared" si="6"/>
        <v>0</v>
      </c>
      <c r="AC55" s="212">
        <f t="shared" si="39"/>
        <v>0</v>
      </c>
      <c r="AD55" s="99">
        <f t="shared" si="8"/>
        <v>0</v>
      </c>
      <c r="AE55" s="99">
        <f t="shared" si="9"/>
        <v>0</v>
      </c>
      <c r="AF55" s="197">
        <f t="shared" si="35"/>
        <v>0</v>
      </c>
      <c r="AG55" s="197">
        <f t="shared" si="36"/>
        <v>0</v>
      </c>
      <c r="AH55" s="197">
        <f t="shared" si="37"/>
        <v>0</v>
      </c>
      <c r="AI55" s="202">
        <f t="shared" si="38"/>
        <v>0</v>
      </c>
      <c r="AK55" s="69">
        <v>50</v>
      </c>
      <c r="AL55" s="31"/>
      <c r="AM55" s="31"/>
      <c r="AN55" s="31"/>
      <c r="AO55" s="31"/>
      <c r="AP55" s="31"/>
      <c r="AQ55" s="197"/>
      <c r="AR55" s="197"/>
      <c r="AS55" s="197"/>
      <c r="AT55" s="197"/>
      <c r="AU55" s="31"/>
      <c r="AV55" s="31"/>
      <c r="AW55" s="31"/>
      <c r="AX55" s="31"/>
      <c r="AY55" s="74"/>
    </row>
    <row r="56" spans="2:51">
      <c r="B56" s="38"/>
      <c r="C56" s="160"/>
      <c r="D56" s="141"/>
      <c r="E56" s="146"/>
      <c r="F56" s="40"/>
      <c r="G56" s="49"/>
      <c r="I56" s="53">
        <v>51</v>
      </c>
      <c r="J56" s="31">
        <f t="shared" si="18"/>
        <v>0</v>
      </c>
      <c r="K56" s="31">
        <f t="shared" si="19"/>
        <v>0</v>
      </c>
      <c r="L56" s="31">
        <f t="shared" si="20"/>
        <v>0</v>
      </c>
      <c r="M56" s="31">
        <f t="shared" si="21"/>
        <v>0</v>
      </c>
      <c r="N56" s="31">
        <f t="shared" si="0"/>
        <v>0</v>
      </c>
      <c r="O56" s="32">
        <f t="shared" si="1"/>
        <v>0</v>
      </c>
      <c r="P56" s="53">
        <v>51</v>
      </c>
      <c r="Q56" s="31">
        <f t="shared" si="15"/>
        <v>0</v>
      </c>
      <c r="R56" s="31">
        <f t="shared" si="22"/>
        <v>0</v>
      </c>
      <c r="S56" s="31">
        <f t="shared" si="23"/>
        <v>0</v>
      </c>
      <c r="T56" s="31">
        <f t="shared" si="2"/>
        <v>0</v>
      </c>
      <c r="U56" s="31">
        <f t="shared" si="16"/>
        <v>0</v>
      </c>
      <c r="V56" s="31">
        <f t="shared" si="3"/>
        <v>0</v>
      </c>
      <c r="W56" s="31">
        <v>0</v>
      </c>
      <c r="X56" s="31">
        <f t="shared" si="4"/>
        <v>0</v>
      </c>
      <c r="Y56" s="36">
        <f t="shared" si="5"/>
        <v>0</v>
      </c>
      <c r="AA56" s="69">
        <v>51</v>
      </c>
      <c r="AB56" s="31">
        <f t="shared" si="6"/>
        <v>0</v>
      </c>
      <c r="AC56" s="212">
        <f t="shared" si="39"/>
        <v>0</v>
      </c>
      <c r="AD56" s="99">
        <f t="shared" si="8"/>
        <v>0</v>
      </c>
      <c r="AE56" s="99">
        <f t="shared" si="9"/>
        <v>0</v>
      </c>
      <c r="AF56" s="197">
        <f t="shared" si="35"/>
        <v>0</v>
      </c>
      <c r="AG56" s="197">
        <f t="shared" si="36"/>
        <v>0</v>
      </c>
      <c r="AH56" s="197">
        <f t="shared" si="37"/>
        <v>0</v>
      </c>
      <c r="AI56" s="202">
        <f t="shared" si="38"/>
        <v>0</v>
      </c>
      <c r="AK56" s="69">
        <v>51</v>
      </c>
      <c r="AL56" s="31"/>
      <c r="AM56" s="31"/>
      <c r="AN56" s="31"/>
      <c r="AO56" s="31"/>
      <c r="AP56" s="31"/>
      <c r="AQ56" s="197"/>
      <c r="AR56" s="197"/>
      <c r="AS56" s="197"/>
      <c r="AT56" s="197"/>
      <c r="AU56" s="31"/>
      <c r="AV56" s="31"/>
      <c r="AW56" s="31"/>
      <c r="AX56" s="31"/>
      <c r="AY56" s="74"/>
    </row>
    <row r="57" spans="2:51">
      <c r="B57" s="38"/>
      <c r="C57" s="160"/>
      <c r="D57" s="141"/>
      <c r="E57" s="146"/>
      <c r="F57" s="40"/>
      <c r="G57" s="49"/>
      <c r="I57" s="53">
        <v>52</v>
      </c>
      <c r="J57" s="31">
        <f t="shared" si="18"/>
        <v>0</v>
      </c>
      <c r="K57" s="31">
        <f t="shared" si="19"/>
        <v>0</v>
      </c>
      <c r="L57" s="31">
        <f t="shared" si="20"/>
        <v>0</v>
      </c>
      <c r="M57" s="31">
        <f t="shared" si="21"/>
        <v>0</v>
      </c>
      <c r="N57" s="31">
        <f t="shared" si="0"/>
        <v>0</v>
      </c>
      <c r="O57" s="32">
        <f t="shared" si="1"/>
        <v>0</v>
      </c>
      <c r="P57" s="53">
        <v>52</v>
      </c>
      <c r="Q57" s="31">
        <f t="shared" si="15"/>
        <v>0</v>
      </c>
      <c r="R57" s="31">
        <f t="shared" si="22"/>
        <v>0</v>
      </c>
      <c r="S57" s="31">
        <f t="shared" si="23"/>
        <v>0</v>
      </c>
      <c r="T57" s="31">
        <f t="shared" si="2"/>
        <v>0</v>
      </c>
      <c r="U57" s="31">
        <f t="shared" si="16"/>
        <v>0</v>
      </c>
      <c r="V57" s="31">
        <f t="shared" si="3"/>
        <v>0</v>
      </c>
      <c r="W57" s="31">
        <v>0</v>
      </c>
      <c r="X57" s="31">
        <f t="shared" si="4"/>
        <v>0</v>
      </c>
      <c r="Y57" s="36">
        <f t="shared" si="5"/>
        <v>0</v>
      </c>
      <c r="AA57" s="69">
        <v>52</v>
      </c>
      <c r="AB57" s="31">
        <f t="shared" si="6"/>
        <v>0</v>
      </c>
      <c r="AC57" s="212">
        <f t="shared" si="39"/>
        <v>0</v>
      </c>
      <c r="AD57" s="99">
        <f t="shared" si="8"/>
        <v>0</v>
      </c>
      <c r="AE57" s="99">
        <f t="shared" si="9"/>
        <v>0</v>
      </c>
      <c r="AF57" s="197">
        <f t="shared" si="35"/>
        <v>0</v>
      </c>
      <c r="AG57" s="197">
        <f t="shared" si="36"/>
        <v>0</v>
      </c>
      <c r="AH57" s="197">
        <f t="shared" si="37"/>
        <v>0</v>
      </c>
      <c r="AI57" s="202">
        <f t="shared" si="38"/>
        <v>0</v>
      </c>
      <c r="AK57" s="69">
        <v>52</v>
      </c>
      <c r="AL57" s="31"/>
      <c r="AM57" s="31"/>
      <c r="AN57" s="31"/>
      <c r="AO57" s="31"/>
      <c r="AP57" s="31"/>
      <c r="AQ57" s="197"/>
      <c r="AR57" s="197"/>
      <c r="AS57" s="197"/>
      <c r="AT57" s="197"/>
      <c r="AU57" s="31"/>
      <c r="AV57" s="31"/>
      <c r="AW57" s="31"/>
      <c r="AX57" s="31"/>
      <c r="AY57" s="74"/>
    </row>
    <row r="58" spans="2:51">
      <c r="B58" s="38"/>
      <c r="C58" s="160"/>
      <c r="D58" s="141"/>
      <c r="E58" s="146"/>
      <c r="F58" s="40"/>
      <c r="G58" s="49"/>
      <c r="I58" s="53">
        <v>53</v>
      </c>
      <c r="J58" s="31">
        <f t="shared" si="18"/>
        <v>0</v>
      </c>
      <c r="K58" s="31">
        <f t="shared" si="19"/>
        <v>0</v>
      </c>
      <c r="L58" s="31">
        <f t="shared" si="20"/>
        <v>0</v>
      </c>
      <c r="M58" s="31">
        <f t="shared" si="21"/>
        <v>0</v>
      </c>
      <c r="N58" s="31">
        <f t="shared" si="0"/>
        <v>0</v>
      </c>
      <c r="O58" s="32">
        <f t="shared" si="1"/>
        <v>0</v>
      </c>
      <c r="P58" s="53">
        <v>53</v>
      </c>
      <c r="Q58" s="31">
        <f t="shared" si="15"/>
        <v>0</v>
      </c>
      <c r="R58" s="31">
        <f t="shared" si="22"/>
        <v>0</v>
      </c>
      <c r="S58" s="31">
        <f t="shared" si="23"/>
        <v>0</v>
      </c>
      <c r="T58" s="31">
        <f t="shared" si="2"/>
        <v>0</v>
      </c>
      <c r="U58" s="31">
        <f t="shared" si="16"/>
        <v>0</v>
      </c>
      <c r="V58" s="31">
        <f t="shared" si="3"/>
        <v>0</v>
      </c>
      <c r="W58" s="31">
        <v>0</v>
      </c>
      <c r="X58" s="31">
        <f t="shared" si="4"/>
        <v>0</v>
      </c>
      <c r="Y58" s="36">
        <f t="shared" si="5"/>
        <v>0</v>
      </c>
      <c r="AA58" s="69">
        <v>53</v>
      </c>
      <c r="AB58" s="31">
        <f t="shared" si="6"/>
        <v>0</v>
      </c>
      <c r="AC58" s="212">
        <f t="shared" si="39"/>
        <v>0</v>
      </c>
      <c r="AD58" s="99">
        <f t="shared" si="8"/>
        <v>0</v>
      </c>
      <c r="AE58" s="99">
        <f t="shared" si="9"/>
        <v>0</v>
      </c>
      <c r="AF58" s="197">
        <f t="shared" si="35"/>
        <v>0</v>
      </c>
      <c r="AG58" s="197">
        <f t="shared" si="36"/>
        <v>0</v>
      </c>
      <c r="AH58" s="197">
        <f t="shared" si="37"/>
        <v>0</v>
      </c>
      <c r="AI58" s="202">
        <f t="shared" si="38"/>
        <v>0</v>
      </c>
      <c r="AK58" s="69">
        <v>53</v>
      </c>
      <c r="AL58" s="31"/>
      <c r="AM58" s="31"/>
      <c r="AN58" s="31"/>
      <c r="AO58" s="31"/>
      <c r="AP58" s="31"/>
      <c r="AQ58" s="197"/>
      <c r="AR58" s="197"/>
      <c r="AS58" s="197"/>
      <c r="AT58" s="197"/>
      <c r="AU58" s="31"/>
      <c r="AV58" s="31"/>
      <c r="AW58" s="31"/>
      <c r="AX58" s="31"/>
      <c r="AY58" s="74"/>
    </row>
    <row r="59" spans="2:51">
      <c r="B59" s="38"/>
      <c r="C59" s="160"/>
      <c r="D59" s="141"/>
      <c r="E59" s="146"/>
      <c r="F59" s="40"/>
      <c r="G59" s="49"/>
      <c r="I59" s="53">
        <v>54</v>
      </c>
      <c r="J59" s="31">
        <f t="shared" si="18"/>
        <v>0</v>
      </c>
      <c r="K59" s="31">
        <f t="shared" si="19"/>
        <v>0</v>
      </c>
      <c r="L59" s="31">
        <f t="shared" si="20"/>
        <v>0</v>
      </c>
      <c r="M59" s="31">
        <f t="shared" si="21"/>
        <v>0</v>
      </c>
      <c r="N59" s="31">
        <f t="shared" si="0"/>
        <v>0</v>
      </c>
      <c r="O59" s="32">
        <f t="shared" si="1"/>
        <v>0</v>
      </c>
      <c r="P59" s="53">
        <v>54</v>
      </c>
      <c r="Q59" s="31">
        <f t="shared" si="15"/>
        <v>0</v>
      </c>
      <c r="R59" s="31">
        <f t="shared" si="22"/>
        <v>0</v>
      </c>
      <c r="S59" s="31">
        <f t="shared" si="23"/>
        <v>0</v>
      </c>
      <c r="T59" s="31">
        <f t="shared" si="2"/>
        <v>0</v>
      </c>
      <c r="U59" s="31">
        <f t="shared" si="16"/>
        <v>0</v>
      </c>
      <c r="V59" s="31">
        <f t="shared" si="3"/>
        <v>0</v>
      </c>
      <c r="W59" s="31">
        <v>0</v>
      </c>
      <c r="X59" s="31">
        <f t="shared" si="4"/>
        <v>0</v>
      </c>
      <c r="Y59" s="36">
        <f t="shared" si="5"/>
        <v>0</v>
      </c>
      <c r="AA59" s="69">
        <v>54</v>
      </c>
      <c r="AB59" s="31">
        <f t="shared" si="6"/>
        <v>0</v>
      </c>
      <c r="AC59" s="212">
        <f t="shared" si="39"/>
        <v>0</v>
      </c>
      <c r="AD59" s="99">
        <f t="shared" si="8"/>
        <v>0</v>
      </c>
      <c r="AE59" s="99">
        <f t="shared" si="9"/>
        <v>0</v>
      </c>
      <c r="AF59" s="197">
        <f t="shared" si="35"/>
        <v>0</v>
      </c>
      <c r="AG59" s="197">
        <f t="shared" si="36"/>
        <v>0</v>
      </c>
      <c r="AH59" s="197">
        <f t="shared" si="37"/>
        <v>0</v>
      </c>
      <c r="AI59" s="202">
        <f t="shared" si="38"/>
        <v>0</v>
      </c>
      <c r="AK59" s="69">
        <v>54</v>
      </c>
      <c r="AL59" s="31"/>
      <c r="AM59" s="31"/>
      <c r="AN59" s="31"/>
      <c r="AO59" s="31"/>
      <c r="AP59" s="31"/>
      <c r="AQ59" s="197"/>
      <c r="AR59" s="197"/>
      <c r="AS59" s="197"/>
      <c r="AT59" s="197"/>
      <c r="AU59" s="31"/>
      <c r="AV59" s="31"/>
      <c r="AW59" s="31"/>
      <c r="AX59" s="31"/>
      <c r="AY59" s="74"/>
    </row>
    <row r="60" spans="2:51">
      <c r="B60" s="38"/>
      <c r="C60" s="160"/>
      <c r="D60" s="141"/>
      <c r="E60" s="146"/>
      <c r="F60" s="40"/>
      <c r="G60" s="49"/>
      <c r="I60" s="53">
        <v>55</v>
      </c>
      <c r="J60" s="31">
        <f t="shared" si="18"/>
        <v>0</v>
      </c>
      <c r="K60" s="31">
        <f t="shared" si="19"/>
        <v>0</v>
      </c>
      <c r="L60" s="31">
        <f t="shared" si="20"/>
        <v>0</v>
      </c>
      <c r="M60" s="31">
        <f t="shared" si="21"/>
        <v>0</v>
      </c>
      <c r="N60" s="31">
        <f t="shared" si="0"/>
        <v>0</v>
      </c>
      <c r="O60" s="32">
        <f t="shared" si="1"/>
        <v>0</v>
      </c>
      <c r="P60" s="53">
        <v>55</v>
      </c>
      <c r="Q60" s="31">
        <f t="shared" si="15"/>
        <v>0</v>
      </c>
      <c r="R60" s="31">
        <f t="shared" si="22"/>
        <v>0</v>
      </c>
      <c r="S60" s="31">
        <f t="shared" si="23"/>
        <v>0</v>
      </c>
      <c r="T60" s="31">
        <f t="shared" si="2"/>
        <v>0</v>
      </c>
      <c r="U60" s="31">
        <f t="shared" si="16"/>
        <v>0</v>
      </c>
      <c r="V60" s="31">
        <f t="shared" si="3"/>
        <v>0</v>
      </c>
      <c r="W60" s="31">
        <v>0</v>
      </c>
      <c r="X60" s="31">
        <f t="shared" si="4"/>
        <v>0</v>
      </c>
      <c r="Y60" s="36">
        <f t="shared" si="5"/>
        <v>0</v>
      </c>
      <c r="AA60" s="69">
        <v>55</v>
      </c>
      <c r="AB60" s="31">
        <f t="shared" si="6"/>
        <v>0</v>
      </c>
      <c r="AC60" s="212">
        <f t="shared" si="39"/>
        <v>0</v>
      </c>
      <c r="AD60" s="99">
        <f t="shared" si="8"/>
        <v>0</v>
      </c>
      <c r="AE60" s="99">
        <f t="shared" si="9"/>
        <v>0</v>
      </c>
      <c r="AF60" s="197">
        <f t="shared" si="35"/>
        <v>0</v>
      </c>
      <c r="AG60" s="197">
        <f t="shared" si="36"/>
        <v>0</v>
      </c>
      <c r="AH60" s="197">
        <f t="shared" si="37"/>
        <v>0</v>
      </c>
      <c r="AI60" s="202">
        <f t="shared" si="38"/>
        <v>0</v>
      </c>
      <c r="AK60" s="69">
        <v>55</v>
      </c>
      <c r="AL60" s="31"/>
      <c r="AM60" s="31"/>
      <c r="AN60" s="31"/>
      <c r="AO60" s="31"/>
      <c r="AP60" s="31"/>
      <c r="AQ60" s="197"/>
      <c r="AR60" s="197"/>
      <c r="AS60" s="197"/>
      <c r="AT60" s="197"/>
      <c r="AU60" s="31"/>
      <c r="AV60" s="31"/>
      <c r="AW60" s="31"/>
      <c r="AX60" s="31"/>
      <c r="AY60" s="74"/>
    </row>
    <row r="61" spans="2:51">
      <c r="B61" s="38"/>
      <c r="C61" s="160"/>
      <c r="D61" s="141"/>
      <c r="E61" s="146"/>
      <c r="F61" s="40"/>
      <c r="G61" s="49"/>
      <c r="I61" s="53">
        <v>56</v>
      </c>
      <c r="J61" s="31">
        <f t="shared" si="18"/>
        <v>0</v>
      </c>
      <c r="K61" s="31">
        <f t="shared" si="19"/>
        <v>0</v>
      </c>
      <c r="L61" s="31">
        <f t="shared" si="20"/>
        <v>0</v>
      </c>
      <c r="M61" s="31">
        <f t="shared" si="21"/>
        <v>0</v>
      </c>
      <c r="N61" s="31">
        <f t="shared" si="0"/>
        <v>0</v>
      </c>
      <c r="O61" s="32">
        <f t="shared" si="1"/>
        <v>0</v>
      </c>
      <c r="P61" s="53">
        <v>56</v>
      </c>
      <c r="Q61" s="31">
        <f t="shared" si="15"/>
        <v>0</v>
      </c>
      <c r="R61" s="31">
        <f t="shared" si="22"/>
        <v>0</v>
      </c>
      <c r="S61" s="31">
        <f t="shared" si="23"/>
        <v>0</v>
      </c>
      <c r="T61" s="31">
        <f t="shared" si="2"/>
        <v>0</v>
      </c>
      <c r="U61" s="31">
        <f t="shared" si="16"/>
        <v>0</v>
      </c>
      <c r="V61" s="31">
        <f t="shared" si="3"/>
        <v>0</v>
      </c>
      <c r="W61" s="31">
        <v>0</v>
      </c>
      <c r="X61" s="31">
        <f t="shared" si="4"/>
        <v>0</v>
      </c>
      <c r="Y61" s="36">
        <f t="shared" si="5"/>
        <v>0</v>
      </c>
      <c r="AA61" s="69">
        <v>56</v>
      </c>
      <c r="AB61" s="31">
        <f t="shared" si="6"/>
        <v>0</v>
      </c>
      <c r="AC61" s="212">
        <f t="shared" si="39"/>
        <v>0</v>
      </c>
      <c r="AD61" s="99">
        <f t="shared" si="8"/>
        <v>0</v>
      </c>
      <c r="AE61" s="99">
        <f t="shared" si="9"/>
        <v>0</v>
      </c>
      <c r="AF61" s="197">
        <f t="shared" si="35"/>
        <v>0</v>
      </c>
      <c r="AG61" s="197">
        <f t="shared" si="36"/>
        <v>0</v>
      </c>
      <c r="AH61" s="197">
        <f t="shared" si="37"/>
        <v>0</v>
      </c>
      <c r="AI61" s="202">
        <f t="shared" si="38"/>
        <v>0</v>
      </c>
      <c r="AK61" s="69">
        <v>56</v>
      </c>
      <c r="AL61" s="31"/>
      <c r="AM61" s="31"/>
      <c r="AN61" s="31"/>
      <c r="AO61" s="31"/>
      <c r="AP61" s="31"/>
      <c r="AQ61" s="197"/>
      <c r="AR61" s="197"/>
      <c r="AS61" s="197"/>
      <c r="AT61" s="197"/>
      <c r="AU61" s="31"/>
      <c r="AV61" s="31"/>
      <c r="AW61" s="31"/>
      <c r="AX61" s="31"/>
      <c r="AY61" s="74"/>
    </row>
    <row r="62" spans="2:51">
      <c r="B62" s="38"/>
      <c r="C62" s="160"/>
      <c r="D62" s="141"/>
      <c r="E62" s="146"/>
      <c r="F62" s="40"/>
      <c r="G62" s="49"/>
      <c r="I62" s="53">
        <v>57</v>
      </c>
      <c r="J62" s="31">
        <f t="shared" si="18"/>
        <v>0</v>
      </c>
      <c r="K62" s="31">
        <f t="shared" si="19"/>
        <v>0</v>
      </c>
      <c r="L62" s="31">
        <f t="shared" si="20"/>
        <v>0</v>
      </c>
      <c r="M62" s="31">
        <f t="shared" si="21"/>
        <v>0</v>
      </c>
      <c r="N62" s="31">
        <f t="shared" si="0"/>
        <v>0</v>
      </c>
      <c r="O62" s="32">
        <f t="shared" si="1"/>
        <v>0</v>
      </c>
      <c r="P62" s="53">
        <v>57</v>
      </c>
      <c r="Q62" s="31">
        <f t="shared" si="15"/>
        <v>0</v>
      </c>
      <c r="R62" s="31">
        <f t="shared" si="22"/>
        <v>0</v>
      </c>
      <c r="S62" s="31">
        <f t="shared" si="23"/>
        <v>0</v>
      </c>
      <c r="T62" s="31">
        <f t="shared" si="2"/>
        <v>0</v>
      </c>
      <c r="U62" s="31">
        <f t="shared" si="16"/>
        <v>0</v>
      </c>
      <c r="V62" s="31">
        <f t="shared" si="3"/>
        <v>0</v>
      </c>
      <c r="W62" s="31">
        <v>0</v>
      </c>
      <c r="X62" s="31">
        <f t="shared" si="4"/>
        <v>0</v>
      </c>
      <c r="Y62" s="36">
        <f t="shared" si="5"/>
        <v>0</v>
      </c>
      <c r="AA62" s="69">
        <v>57</v>
      </c>
      <c r="AB62" s="31">
        <f t="shared" si="6"/>
        <v>0</v>
      </c>
      <c r="AC62" s="212">
        <f t="shared" si="39"/>
        <v>0</v>
      </c>
      <c r="AD62" s="99">
        <f t="shared" si="8"/>
        <v>0</v>
      </c>
      <c r="AE62" s="99">
        <f t="shared" si="9"/>
        <v>0</v>
      </c>
      <c r="AF62" s="197">
        <f t="shared" si="35"/>
        <v>0</v>
      </c>
      <c r="AG62" s="197">
        <f t="shared" si="36"/>
        <v>0</v>
      </c>
      <c r="AH62" s="197">
        <f t="shared" si="37"/>
        <v>0</v>
      </c>
      <c r="AI62" s="202">
        <f t="shared" si="38"/>
        <v>0</v>
      </c>
      <c r="AK62" s="69">
        <v>57</v>
      </c>
      <c r="AL62" s="31"/>
      <c r="AM62" s="31"/>
      <c r="AN62" s="31"/>
      <c r="AO62" s="31"/>
      <c r="AP62" s="31"/>
      <c r="AQ62" s="197"/>
      <c r="AR62" s="197"/>
      <c r="AS62" s="197"/>
      <c r="AT62" s="197"/>
      <c r="AU62" s="31"/>
      <c r="AV62" s="31"/>
      <c r="AW62" s="31"/>
      <c r="AX62" s="31"/>
      <c r="AY62" s="74"/>
    </row>
    <row r="63" spans="2:51">
      <c r="B63" s="38"/>
      <c r="C63" s="160"/>
      <c r="D63" s="141"/>
      <c r="E63" s="146"/>
      <c r="F63" s="40"/>
      <c r="G63" s="49"/>
      <c r="I63" s="53">
        <v>58</v>
      </c>
      <c r="J63" s="31">
        <f t="shared" si="18"/>
        <v>0</v>
      </c>
      <c r="K63" s="31">
        <f t="shared" si="19"/>
        <v>0</v>
      </c>
      <c r="L63" s="31">
        <f t="shared" si="20"/>
        <v>0</v>
      </c>
      <c r="M63" s="31">
        <f t="shared" si="21"/>
        <v>0</v>
      </c>
      <c r="N63" s="31">
        <f t="shared" si="0"/>
        <v>0</v>
      </c>
      <c r="O63" s="32">
        <f t="shared" si="1"/>
        <v>0</v>
      </c>
      <c r="P63" s="53">
        <v>58</v>
      </c>
      <c r="Q63" s="31">
        <f t="shared" si="15"/>
        <v>0</v>
      </c>
      <c r="R63" s="31">
        <f t="shared" si="22"/>
        <v>0</v>
      </c>
      <c r="S63" s="31">
        <f t="shared" si="23"/>
        <v>0</v>
      </c>
      <c r="T63" s="31">
        <f t="shared" si="2"/>
        <v>0</v>
      </c>
      <c r="U63" s="31">
        <f t="shared" si="16"/>
        <v>0</v>
      </c>
      <c r="V63" s="31">
        <f t="shared" si="3"/>
        <v>0</v>
      </c>
      <c r="W63" s="31">
        <v>0</v>
      </c>
      <c r="X63" s="31">
        <f t="shared" si="4"/>
        <v>0</v>
      </c>
      <c r="Y63" s="36">
        <f t="shared" si="5"/>
        <v>0</v>
      </c>
      <c r="AA63" s="69">
        <v>58</v>
      </c>
      <c r="AB63" s="31">
        <f t="shared" si="6"/>
        <v>0</v>
      </c>
      <c r="AC63" s="212">
        <f t="shared" si="39"/>
        <v>0</v>
      </c>
      <c r="AD63" s="99">
        <f t="shared" si="8"/>
        <v>0</v>
      </c>
      <c r="AE63" s="99">
        <f t="shared" si="9"/>
        <v>0</v>
      </c>
      <c r="AF63" s="197">
        <f t="shared" si="35"/>
        <v>0</v>
      </c>
      <c r="AG63" s="197">
        <f t="shared" si="36"/>
        <v>0</v>
      </c>
      <c r="AH63" s="197">
        <f t="shared" si="37"/>
        <v>0</v>
      </c>
      <c r="AI63" s="202">
        <f t="shared" si="38"/>
        <v>0</v>
      </c>
      <c r="AK63" s="69">
        <v>58</v>
      </c>
      <c r="AL63" s="31"/>
      <c r="AM63" s="31"/>
      <c r="AN63" s="31"/>
      <c r="AO63" s="31"/>
      <c r="AP63" s="31"/>
      <c r="AQ63" s="197"/>
      <c r="AR63" s="197"/>
      <c r="AS63" s="197"/>
      <c r="AT63" s="197"/>
      <c r="AU63" s="31"/>
      <c r="AV63" s="31"/>
      <c r="AW63" s="31"/>
      <c r="AX63" s="31"/>
      <c r="AY63" s="74"/>
    </row>
    <row r="64" spans="2:51">
      <c r="B64" s="38"/>
      <c r="C64" s="160"/>
      <c r="D64" s="141"/>
      <c r="E64" s="146"/>
      <c r="F64" s="40"/>
      <c r="G64" s="49"/>
      <c r="I64" s="53">
        <v>59</v>
      </c>
      <c r="J64" s="31">
        <f t="shared" si="18"/>
        <v>0</v>
      </c>
      <c r="K64" s="31">
        <f t="shared" si="19"/>
        <v>0</v>
      </c>
      <c r="L64" s="31">
        <f t="shared" si="20"/>
        <v>0</v>
      </c>
      <c r="M64" s="31">
        <f t="shared" si="21"/>
        <v>0</v>
      </c>
      <c r="N64" s="31">
        <f t="shared" si="0"/>
        <v>0</v>
      </c>
      <c r="O64" s="32">
        <f t="shared" si="1"/>
        <v>0</v>
      </c>
      <c r="P64" s="53">
        <v>59</v>
      </c>
      <c r="Q64" s="31">
        <f t="shared" si="15"/>
        <v>0</v>
      </c>
      <c r="R64" s="31">
        <f t="shared" si="22"/>
        <v>0</v>
      </c>
      <c r="S64" s="31">
        <f t="shared" si="23"/>
        <v>0</v>
      </c>
      <c r="T64" s="31">
        <f t="shared" si="2"/>
        <v>0</v>
      </c>
      <c r="U64" s="31">
        <f t="shared" si="16"/>
        <v>0</v>
      </c>
      <c r="V64" s="31">
        <f t="shared" si="3"/>
        <v>0</v>
      </c>
      <c r="W64" s="31">
        <v>0</v>
      </c>
      <c r="X64" s="31">
        <f t="shared" si="4"/>
        <v>0</v>
      </c>
      <c r="Y64" s="36">
        <f t="shared" si="5"/>
        <v>0</v>
      </c>
      <c r="AA64" s="69">
        <v>59</v>
      </c>
      <c r="AB64" s="31">
        <f t="shared" si="6"/>
        <v>0</v>
      </c>
      <c r="AC64" s="212">
        <f t="shared" si="39"/>
        <v>0</v>
      </c>
      <c r="AD64" s="99">
        <f t="shared" si="8"/>
        <v>0</v>
      </c>
      <c r="AE64" s="99">
        <f t="shared" si="9"/>
        <v>0</v>
      </c>
      <c r="AF64" s="197">
        <f t="shared" si="35"/>
        <v>0</v>
      </c>
      <c r="AG64" s="197">
        <f t="shared" si="36"/>
        <v>0</v>
      </c>
      <c r="AH64" s="197">
        <f t="shared" si="37"/>
        <v>0</v>
      </c>
      <c r="AI64" s="202">
        <f t="shared" si="38"/>
        <v>0</v>
      </c>
      <c r="AK64" s="69">
        <v>59</v>
      </c>
      <c r="AL64" s="31"/>
      <c r="AM64" s="31"/>
      <c r="AN64" s="31"/>
      <c r="AO64" s="31"/>
      <c r="AP64" s="31"/>
      <c r="AQ64" s="197"/>
      <c r="AR64" s="197"/>
      <c r="AS64" s="197"/>
      <c r="AT64" s="197"/>
      <c r="AU64" s="31"/>
      <c r="AV64" s="31"/>
      <c r="AW64" s="31"/>
      <c r="AX64" s="31"/>
      <c r="AY64" s="74"/>
    </row>
    <row r="65" spans="2:51">
      <c r="B65" s="38"/>
      <c r="C65" s="160"/>
      <c r="D65" s="141"/>
      <c r="E65" s="146"/>
      <c r="F65" s="40"/>
      <c r="G65" s="49"/>
      <c r="I65" s="53">
        <v>60</v>
      </c>
      <c r="J65" s="31">
        <f t="shared" si="18"/>
        <v>0</v>
      </c>
      <c r="K65" s="31">
        <f t="shared" si="19"/>
        <v>0</v>
      </c>
      <c r="L65" s="31">
        <f t="shared" si="20"/>
        <v>0</v>
      </c>
      <c r="M65" s="31">
        <f t="shared" si="21"/>
        <v>0</v>
      </c>
      <c r="N65" s="31">
        <f t="shared" si="0"/>
        <v>0</v>
      </c>
      <c r="O65" s="32">
        <f t="shared" si="1"/>
        <v>0</v>
      </c>
      <c r="P65" s="53">
        <v>60</v>
      </c>
      <c r="Q65" s="31">
        <f t="shared" si="15"/>
        <v>0</v>
      </c>
      <c r="R65" s="31">
        <f t="shared" si="22"/>
        <v>0</v>
      </c>
      <c r="S65" s="31">
        <f t="shared" si="23"/>
        <v>0</v>
      </c>
      <c r="T65" s="31">
        <f t="shared" si="2"/>
        <v>0</v>
      </c>
      <c r="U65" s="31">
        <f t="shared" si="16"/>
        <v>0</v>
      </c>
      <c r="V65" s="31">
        <f t="shared" si="3"/>
        <v>0</v>
      </c>
      <c r="W65" s="31">
        <v>0</v>
      </c>
      <c r="X65" s="31">
        <f t="shared" si="4"/>
        <v>0</v>
      </c>
      <c r="Y65" s="36">
        <f t="shared" si="5"/>
        <v>0</v>
      </c>
      <c r="AA65" s="69">
        <v>60</v>
      </c>
      <c r="AB65" s="31">
        <f t="shared" si="6"/>
        <v>0</v>
      </c>
      <c r="AC65" s="212">
        <f t="shared" si="39"/>
        <v>0</v>
      </c>
      <c r="AD65" s="99">
        <f t="shared" si="8"/>
        <v>0</v>
      </c>
      <c r="AE65" s="99">
        <f t="shared" si="9"/>
        <v>0</v>
      </c>
      <c r="AF65" s="197">
        <f t="shared" si="35"/>
        <v>0</v>
      </c>
      <c r="AG65" s="197">
        <f t="shared" si="36"/>
        <v>0</v>
      </c>
      <c r="AH65" s="197">
        <f t="shared" si="37"/>
        <v>0</v>
      </c>
      <c r="AI65" s="202">
        <f t="shared" si="38"/>
        <v>0</v>
      </c>
      <c r="AK65" s="69">
        <v>60</v>
      </c>
      <c r="AL65" s="31"/>
      <c r="AM65" s="31"/>
      <c r="AN65" s="31"/>
      <c r="AO65" s="31"/>
      <c r="AP65" s="31"/>
      <c r="AQ65" s="197"/>
      <c r="AR65" s="197"/>
      <c r="AS65" s="197"/>
      <c r="AT65" s="197"/>
      <c r="AU65" s="31"/>
      <c r="AV65" s="31"/>
      <c r="AW65" s="31"/>
      <c r="AX65" s="31"/>
      <c r="AY65" s="74"/>
    </row>
    <row r="66" spans="2:51">
      <c r="B66" s="38"/>
      <c r="C66" s="160"/>
      <c r="D66" s="141"/>
      <c r="E66" s="146"/>
      <c r="F66" s="40"/>
      <c r="G66" s="49"/>
      <c r="I66" s="53">
        <v>61</v>
      </c>
      <c r="J66" s="31">
        <f t="shared" si="18"/>
        <v>0</v>
      </c>
      <c r="K66" s="31">
        <f t="shared" si="19"/>
        <v>0</v>
      </c>
      <c r="L66" s="31">
        <f t="shared" si="20"/>
        <v>0</v>
      </c>
      <c r="M66" s="31">
        <f t="shared" si="21"/>
        <v>0</v>
      </c>
      <c r="N66" s="31">
        <f t="shared" si="0"/>
        <v>0</v>
      </c>
      <c r="O66" s="32">
        <f t="shared" si="1"/>
        <v>0</v>
      </c>
      <c r="P66" s="53">
        <v>61</v>
      </c>
      <c r="Q66" s="31">
        <f t="shared" si="15"/>
        <v>0</v>
      </c>
      <c r="R66" s="31">
        <f t="shared" si="22"/>
        <v>0</v>
      </c>
      <c r="S66" s="31">
        <f t="shared" si="23"/>
        <v>0</v>
      </c>
      <c r="T66" s="31">
        <f t="shared" si="2"/>
        <v>0</v>
      </c>
      <c r="U66" s="31">
        <f t="shared" si="16"/>
        <v>0</v>
      </c>
      <c r="V66" s="31">
        <f t="shared" si="3"/>
        <v>0</v>
      </c>
      <c r="W66" s="31">
        <v>0</v>
      </c>
      <c r="X66" s="31">
        <f t="shared" si="4"/>
        <v>0</v>
      </c>
      <c r="Y66" s="36">
        <f t="shared" si="5"/>
        <v>0</v>
      </c>
      <c r="AA66" s="69">
        <v>61</v>
      </c>
      <c r="AB66" s="31">
        <f t="shared" si="6"/>
        <v>0</v>
      </c>
      <c r="AC66" s="212">
        <f t="shared" si="39"/>
        <v>0</v>
      </c>
      <c r="AD66" s="99">
        <f t="shared" si="8"/>
        <v>0</v>
      </c>
      <c r="AE66" s="99">
        <f t="shared" si="9"/>
        <v>0</v>
      </c>
      <c r="AF66" s="197">
        <f t="shared" si="35"/>
        <v>0</v>
      </c>
      <c r="AG66" s="197">
        <f t="shared" si="36"/>
        <v>0</v>
      </c>
      <c r="AH66" s="197">
        <f t="shared" si="37"/>
        <v>0</v>
      </c>
      <c r="AI66" s="202">
        <f t="shared" si="38"/>
        <v>0</v>
      </c>
      <c r="AK66" s="69">
        <v>61</v>
      </c>
      <c r="AL66" s="31"/>
      <c r="AM66" s="31"/>
      <c r="AN66" s="31"/>
      <c r="AO66" s="31"/>
      <c r="AP66" s="31"/>
      <c r="AQ66" s="197"/>
      <c r="AR66" s="197"/>
      <c r="AS66" s="197"/>
      <c r="AT66" s="197"/>
      <c r="AU66" s="31"/>
      <c r="AV66" s="31"/>
      <c r="AW66" s="31"/>
      <c r="AX66" s="31"/>
      <c r="AY66" s="74"/>
    </row>
    <row r="67" spans="2:51">
      <c r="B67" s="38"/>
      <c r="C67" s="160"/>
      <c r="D67" s="141"/>
      <c r="E67" s="146"/>
      <c r="F67" s="40"/>
      <c r="G67" s="49"/>
      <c r="I67" s="53">
        <v>62</v>
      </c>
      <c r="J67" s="31">
        <f t="shared" si="18"/>
        <v>0</v>
      </c>
      <c r="K67" s="31">
        <f t="shared" si="19"/>
        <v>0</v>
      </c>
      <c r="L67" s="31">
        <f t="shared" si="20"/>
        <v>0</v>
      </c>
      <c r="M67" s="31">
        <f t="shared" si="21"/>
        <v>0</v>
      </c>
      <c r="N67" s="31">
        <f t="shared" si="0"/>
        <v>0</v>
      </c>
      <c r="O67" s="32">
        <f t="shared" si="1"/>
        <v>0</v>
      </c>
      <c r="P67" s="53">
        <v>62</v>
      </c>
      <c r="Q67" s="31">
        <f t="shared" si="15"/>
        <v>0</v>
      </c>
      <c r="R67" s="31">
        <f t="shared" si="22"/>
        <v>0</v>
      </c>
      <c r="S67" s="31">
        <f t="shared" si="23"/>
        <v>0</v>
      </c>
      <c r="T67" s="31">
        <f t="shared" si="2"/>
        <v>0</v>
      </c>
      <c r="U67" s="31">
        <f t="shared" si="16"/>
        <v>0</v>
      </c>
      <c r="V67" s="31">
        <f t="shared" si="3"/>
        <v>0</v>
      </c>
      <c r="W67" s="31">
        <v>0</v>
      </c>
      <c r="X67" s="31">
        <f t="shared" si="4"/>
        <v>0</v>
      </c>
      <c r="Y67" s="36">
        <f t="shared" si="5"/>
        <v>0</v>
      </c>
      <c r="AA67" s="69">
        <v>62</v>
      </c>
      <c r="AB67" s="31">
        <f t="shared" si="6"/>
        <v>0</v>
      </c>
      <c r="AC67" s="212">
        <f t="shared" si="39"/>
        <v>0</v>
      </c>
      <c r="AD67" s="99">
        <f t="shared" si="8"/>
        <v>0</v>
      </c>
      <c r="AE67" s="99">
        <f t="shared" si="9"/>
        <v>0</v>
      </c>
      <c r="AF67" s="197">
        <f t="shared" si="35"/>
        <v>0</v>
      </c>
      <c r="AG67" s="197">
        <f t="shared" si="36"/>
        <v>0</v>
      </c>
      <c r="AH67" s="197">
        <f t="shared" si="37"/>
        <v>0</v>
      </c>
      <c r="AI67" s="202">
        <f t="shared" si="38"/>
        <v>0</v>
      </c>
      <c r="AK67" s="69">
        <v>62</v>
      </c>
      <c r="AL67" s="31"/>
      <c r="AM67" s="31"/>
      <c r="AN67" s="31"/>
      <c r="AO67" s="31"/>
      <c r="AP67" s="31"/>
      <c r="AQ67" s="197"/>
      <c r="AR67" s="197"/>
      <c r="AS67" s="197"/>
      <c r="AT67" s="197"/>
      <c r="AU67" s="31"/>
      <c r="AV67" s="31"/>
      <c r="AW67" s="31"/>
      <c r="AX67" s="31"/>
      <c r="AY67" s="74"/>
    </row>
    <row r="68" spans="2:51">
      <c r="B68" s="38"/>
      <c r="C68" s="160"/>
      <c r="D68" s="141"/>
      <c r="E68" s="146"/>
      <c r="F68" s="40"/>
      <c r="G68" s="49"/>
      <c r="I68" s="53">
        <v>63</v>
      </c>
      <c r="J68" s="31">
        <f t="shared" si="18"/>
        <v>0</v>
      </c>
      <c r="K68" s="31">
        <f t="shared" si="19"/>
        <v>0</v>
      </c>
      <c r="L68" s="31">
        <f t="shared" si="20"/>
        <v>0</v>
      </c>
      <c r="M68" s="31">
        <f t="shared" si="21"/>
        <v>0</v>
      </c>
      <c r="N68" s="31">
        <f t="shared" si="0"/>
        <v>0</v>
      </c>
      <c r="O68" s="32">
        <f t="shared" si="1"/>
        <v>0</v>
      </c>
      <c r="P68" s="53">
        <v>63</v>
      </c>
      <c r="Q68" s="31">
        <f t="shared" si="15"/>
        <v>0</v>
      </c>
      <c r="R68" s="31">
        <f t="shared" si="22"/>
        <v>0</v>
      </c>
      <c r="S68" s="31">
        <f t="shared" si="23"/>
        <v>0</v>
      </c>
      <c r="T68" s="31">
        <f t="shared" si="2"/>
        <v>0</v>
      </c>
      <c r="U68" s="31">
        <f t="shared" si="16"/>
        <v>0</v>
      </c>
      <c r="V68" s="31">
        <f t="shared" si="3"/>
        <v>0</v>
      </c>
      <c r="W68" s="31">
        <v>0</v>
      </c>
      <c r="X68" s="31">
        <f t="shared" si="4"/>
        <v>0</v>
      </c>
      <c r="Y68" s="36">
        <f t="shared" si="5"/>
        <v>0</v>
      </c>
      <c r="AA68" s="69">
        <v>63</v>
      </c>
      <c r="AB68" s="31">
        <f t="shared" si="6"/>
        <v>0</v>
      </c>
      <c r="AC68" s="212">
        <f t="shared" si="39"/>
        <v>0</v>
      </c>
      <c r="AD68" s="99">
        <f t="shared" si="8"/>
        <v>0</v>
      </c>
      <c r="AE68" s="99">
        <f t="shared" si="9"/>
        <v>0</v>
      </c>
      <c r="AF68" s="197">
        <f t="shared" si="35"/>
        <v>0</v>
      </c>
      <c r="AG68" s="197">
        <f t="shared" si="36"/>
        <v>0</v>
      </c>
      <c r="AH68" s="197">
        <f t="shared" si="37"/>
        <v>0</v>
      </c>
      <c r="AI68" s="202">
        <f t="shared" si="38"/>
        <v>0</v>
      </c>
      <c r="AK68" s="69">
        <v>63</v>
      </c>
      <c r="AL68" s="31"/>
      <c r="AM68" s="31"/>
      <c r="AN68" s="31"/>
      <c r="AO68" s="31"/>
      <c r="AP68" s="31"/>
      <c r="AQ68" s="197"/>
      <c r="AR68" s="197"/>
      <c r="AS68" s="197"/>
      <c r="AT68" s="197"/>
      <c r="AU68" s="31"/>
      <c r="AV68" s="31"/>
      <c r="AW68" s="31"/>
      <c r="AX68" s="31"/>
      <c r="AY68" s="74"/>
    </row>
    <row r="69" spans="2:51">
      <c r="B69" s="38"/>
      <c r="C69" s="160"/>
      <c r="D69" s="141"/>
      <c r="E69" s="146"/>
      <c r="F69" s="40"/>
      <c r="G69" s="49"/>
      <c r="I69" s="53">
        <v>64</v>
      </c>
      <c r="J69" s="31">
        <f t="shared" si="18"/>
        <v>0</v>
      </c>
      <c r="K69" s="31">
        <f t="shared" si="19"/>
        <v>0</v>
      </c>
      <c r="L69" s="31">
        <f t="shared" si="20"/>
        <v>0</v>
      </c>
      <c r="M69" s="31">
        <f t="shared" si="21"/>
        <v>0</v>
      </c>
      <c r="N69" s="31">
        <f t="shared" ref="N69:N132" si="43">IF(P70&lt;=$F$18,0,)</f>
        <v>0</v>
      </c>
      <c r="O69" s="32">
        <f t="shared" ref="O69:O132" si="44">((J69+K69)*0.475+L69+M69+N69)*44/12</f>
        <v>0</v>
      </c>
      <c r="P69" s="53">
        <v>64</v>
      </c>
      <c r="Q69" s="31">
        <f t="shared" si="15"/>
        <v>0</v>
      </c>
      <c r="R69" s="31">
        <f t="shared" si="22"/>
        <v>0</v>
      </c>
      <c r="S69" s="31">
        <f t="shared" si="23"/>
        <v>0</v>
      </c>
      <c r="T69" s="31">
        <f t="shared" ref="T69:T132" si="45">IF(S69=0,0,EXP(-1.0587+0.8836*LN(S69)+0.284))</f>
        <v>0</v>
      </c>
      <c r="U69" s="31">
        <f t="shared" si="16"/>
        <v>0</v>
      </c>
      <c r="V69" s="31">
        <f t="shared" ref="V69:V132" si="46">IF(P69&lt;=$F$18,IF(P69&lt;=30,P69*($F$16-$F$6)/30,$F$16-$F$6),)</f>
        <v>0</v>
      </c>
      <c r="W69" s="31">
        <v>0</v>
      </c>
      <c r="X69" s="31">
        <f t="shared" ref="X69:X132" si="47">((S69+T69)*0.475+U69+V69+W69)*44/12</f>
        <v>0</v>
      </c>
      <c r="Y69" s="36">
        <f t="shared" ref="Y69:Y132" si="48">IF(P69&lt;=$F$18,X69-O69,)</f>
        <v>0</v>
      </c>
      <c r="AA69" s="69">
        <v>64</v>
      </c>
      <c r="AB69" s="31">
        <f t="shared" ref="AB69:AB132" si="49">IF(AA69&lt;=$F$18,IFERROR(VLOOKUP($AA69,$B$82:$G$94,2,FALSE),0),)</f>
        <v>0</v>
      </c>
      <c r="AC69" s="212">
        <f t="shared" si="39"/>
        <v>0</v>
      </c>
      <c r="AD69" s="99">
        <f t="shared" ref="AD69:AD132" si="50">IF(AA69&lt;=$F$18,IFERROR(VLOOKUP($AA69,$B$82:$G$94,4,FALSE),0),)</f>
        <v>0</v>
      </c>
      <c r="AE69" s="99">
        <f t="shared" ref="AE69:AE132" si="51">IF(AA69&lt;=$F$18,IFERROR(VLOOKUP($AA69,$B$82:$G$94,5,FALSE),0),)</f>
        <v>0</v>
      </c>
      <c r="AF69" s="197">
        <f t="shared" si="35"/>
        <v>0</v>
      </c>
      <c r="AG69" s="197">
        <f t="shared" si="36"/>
        <v>0</v>
      </c>
      <c r="AH69" s="197">
        <f t="shared" si="37"/>
        <v>0</v>
      </c>
      <c r="AI69" s="202">
        <f t="shared" si="38"/>
        <v>0</v>
      </c>
      <c r="AK69" s="69">
        <v>64</v>
      </c>
      <c r="AL69" s="31"/>
      <c r="AM69" s="31"/>
      <c r="AN69" s="31"/>
      <c r="AO69" s="31"/>
      <c r="AP69" s="31"/>
      <c r="AQ69" s="197"/>
      <c r="AR69" s="197"/>
      <c r="AS69" s="197"/>
      <c r="AT69" s="197"/>
      <c r="AU69" s="31"/>
      <c r="AV69" s="31"/>
      <c r="AW69" s="31"/>
      <c r="AX69" s="31"/>
      <c r="AY69" s="74"/>
    </row>
    <row r="70" spans="2:51">
      <c r="B70" s="38"/>
      <c r="C70" s="160"/>
      <c r="D70" s="141"/>
      <c r="E70" s="146"/>
      <c r="F70" s="40"/>
      <c r="G70" s="49"/>
      <c r="I70" s="53">
        <v>65</v>
      </c>
      <c r="J70" s="31">
        <f t="shared" si="18"/>
        <v>0</v>
      </c>
      <c r="K70" s="31">
        <f t="shared" si="19"/>
        <v>0</v>
      </c>
      <c r="L70" s="31">
        <f t="shared" si="20"/>
        <v>0</v>
      </c>
      <c r="M70" s="31">
        <f t="shared" si="21"/>
        <v>0</v>
      </c>
      <c r="N70" s="31">
        <f t="shared" si="43"/>
        <v>0</v>
      </c>
      <c r="O70" s="32">
        <f t="shared" si="44"/>
        <v>0</v>
      </c>
      <c r="P70" s="53">
        <v>65</v>
      </c>
      <c r="Q70" s="31">
        <f t="shared" ref="Q70:Q133" si="52">IF(P70&lt;=$F$18,LOOKUP(P70-1,$B$25:$B$78,$G$25:$G$78),)</f>
        <v>0</v>
      </c>
      <c r="R70" s="31">
        <f t="shared" si="22"/>
        <v>0</v>
      </c>
      <c r="S70" s="31">
        <f t="shared" si="23"/>
        <v>0</v>
      </c>
      <c r="T70" s="31">
        <f t="shared" si="45"/>
        <v>0</v>
      </c>
      <c r="U70" s="31">
        <f t="shared" ref="U70:U133" si="53">IF(P70&lt;=$F$18,$F$5+($F$15-$F$5)*(1-EXP(-0.0175*P70)),)</f>
        <v>0</v>
      </c>
      <c r="V70" s="31">
        <f t="shared" si="46"/>
        <v>0</v>
      </c>
      <c r="W70" s="31">
        <v>0</v>
      </c>
      <c r="X70" s="31">
        <f t="shared" si="47"/>
        <v>0</v>
      </c>
      <c r="Y70" s="36">
        <f t="shared" si="48"/>
        <v>0</v>
      </c>
      <c r="AA70" s="69">
        <v>65</v>
      </c>
      <c r="AB70" s="31">
        <f t="shared" si="49"/>
        <v>0</v>
      </c>
      <c r="AC70" s="212">
        <f t="shared" si="39"/>
        <v>0</v>
      </c>
      <c r="AD70" s="99">
        <f t="shared" si="50"/>
        <v>0</v>
      </c>
      <c r="AE70" s="99">
        <f t="shared" si="51"/>
        <v>0</v>
      </c>
      <c r="AF70" s="197">
        <f t="shared" si="35"/>
        <v>0</v>
      </c>
      <c r="AG70" s="197">
        <f t="shared" si="36"/>
        <v>0</v>
      </c>
      <c r="AH70" s="197">
        <f t="shared" si="37"/>
        <v>0</v>
      </c>
      <c r="AI70" s="202">
        <f t="shared" si="38"/>
        <v>0</v>
      </c>
      <c r="AK70" s="69">
        <v>65</v>
      </c>
      <c r="AL70" s="31"/>
      <c r="AM70" s="31"/>
      <c r="AN70" s="31"/>
      <c r="AO70" s="31"/>
      <c r="AP70" s="31"/>
      <c r="AQ70" s="197"/>
      <c r="AR70" s="197"/>
      <c r="AS70" s="197"/>
      <c r="AT70" s="197"/>
      <c r="AU70" s="31"/>
      <c r="AV70" s="31"/>
      <c r="AW70" s="31"/>
      <c r="AX70" s="31"/>
      <c r="AY70" s="74"/>
    </row>
    <row r="71" spans="2:51">
      <c r="B71" s="38"/>
      <c r="C71" s="160"/>
      <c r="D71" s="141"/>
      <c r="E71" s="146"/>
      <c r="F71" s="40"/>
      <c r="G71" s="49"/>
      <c r="I71" s="53">
        <v>66</v>
      </c>
      <c r="J71" s="31">
        <f t="shared" ref="J71:J134" si="54">IF($I71&lt;=$F$10,$F$11*$F$13+J70,)</f>
        <v>0</v>
      </c>
      <c r="K71" s="31">
        <f t="shared" ref="K71:K134" si="55">IF(J71=0,0,EXP(-1.0587+0.8836*LN(J71)+0.284))</f>
        <v>0</v>
      </c>
      <c r="L71" s="31">
        <f t="shared" ref="L71:L134" si="56">IF(I71&lt;=$F$10,$F$5+($F$8-$F$5)*(1-EXP(-0.0175*I71)),)</f>
        <v>0</v>
      </c>
      <c r="M71" s="31">
        <f t="shared" ref="M71:M134" si="57">IF(I71&lt;=$F$10,IF(I71&lt;=30,I71*($F$9-$F$6)/30,$F$9-$F$6),)</f>
        <v>0</v>
      </c>
      <c r="N71" s="31">
        <f t="shared" si="43"/>
        <v>0</v>
      </c>
      <c r="O71" s="32">
        <f t="shared" si="44"/>
        <v>0</v>
      </c>
      <c r="P71" s="53">
        <v>66</v>
      </c>
      <c r="Q71" s="31">
        <f t="shared" si="52"/>
        <v>0</v>
      </c>
      <c r="R71" s="31">
        <f t="shared" ref="R71:R134" si="58">IF(P71&lt;=$F$18,Q71+R70,)</f>
        <v>0</v>
      </c>
      <c r="S71" s="31">
        <f t="shared" ref="S71:S134" si="59">$F$19*R71</f>
        <v>0</v>
      </c>
      <c r="T71" s="31">
        <f t="shared" si="45"/>
        <v>0</v>
      </c>
      <c r="U71" s="31">
        <f t="shared" si="53"/>
        <v>0</v>
      </c>
      <c r="V71" s="31">
        <f t="shared" si="46"/>
        <v>0</v>
      </c>
      <c r="W71" s="31">
        <v>0</v>
      </c>
      <c r="X71" s="31">
        <f t="shared" si="47"/>
        <v>0</v>
      </c>
      <c r="Y71" s="36">
        <f t="shared" si="48"/>
        <v>0</v>
      </c>
      <c r="AA71" s="69">
        <v>66</v>
      </c>
      <c r="AB71" s="31">
        <f t="shared" si="49"/>
        <v>0</v>
      </c>
      <c r="AC71" s="212">
        <f t="shared" si="39"/>
        <v>0</v>
      </c>
      <c r="AD71" s="99">
        <f t="shared" si="50"/>
        <v>0</v>
      </c>
      <c r="AE71" s="99">
        <f t="shared" si="51"/>
        <v>0</v>
      </c>
      <c r="AF71" s="197">
        <f t="shared" si="35"/>
        <v>0</v>
      </c>
      <c r="AG71" s="197">
        <f t="shared" si="36"/>
        <v>0</v>
      </c>
      <c r="AH71" s="197">
        <f t="shared" si="37"/>
        <v>0</v>
      </c>
      <c r="AI71" s="202">
        <f t="shared" si="38"/>
        <v>0</v>
      </c>
      <c r="AK71" s="69">
        <v>66</v>
      </c>
      <c r="AL71" s="31"/>
      <c r="AM71" s="31"/>
      <c r="AN71" s="31"/>
      <c r="AO71" s="31"/>
      <c r="AP71" s="31"/>
      <c r="AQ71" s="197"/>
      <c r="AR71" s="197"/>
      <c r="AS71" s="197"/>
      <c r="AT71" s="197"/>
      <c r="AU71" s="31"/>
      <c r="AV71" s="31"/>
      <c r="AW71" s="31"/>
      <c r="AX71" s="31"/>
      <c r="AY71" s="74"/>
    </row>
    <row r="72" spans="2:51">
      <c r="B72" s="38"/>
      <c r="C72" s="160"/>
      <c r="D72" s="141"/>
      <c r="E72" s="146"/>
      <c r="F72" s="40"/>
      <c r="G72" s="49"/>
      <c r="I72" s="53">
        <v>67</v>
      </c>
      <c r="J72" s="31">
        <f t="shared" si="54"/>
        <v>0</v>
      </c>
      <c r="K72" s="31">
        <f t="shared" si="55"/>
        <v>0</v>
      </c>
      <c r="L72" s="31">
        <f t="shared" si="56"/>
        <v>0</v>
      </c>
      <c r="M72" s="31">
        <f t="shared" si="57"/>
        <v>0</v>
      </c>
      <c r="N72" s="31">
        <f t="shared" si="43"/>
        <v>0</v>
      </c>
      <c r="O72" s="32">
        <f t="shared" si="44"/>
        <v>0</v>
      </c>
      <c r="P72" s="53">
        <v>67</v>
      </c>
      <c r="Q72" s="31">
        <f t="shared" si="52"/>
        <v>0</v>
      </c>
      <c r="R72" s="31">
        <f t="shared" si="58"/>
        <v>0</v>
      </c>
      <c r="S72" s="31">
        <f t="shared" si="59"/>
        <v>0</v>
      </c>
      <c r="T72" s="31">
        <f t="shared" si="45"/>
        <v>0</v>
      </c>
      <c r="U72" s="31">
        <f t="shared" si="53"/>
        <v>0</v>
      </c>
      <c r="V72" s="31">
        <f t="shared" si="46"/>
        <v>0</v>
      </c>
      <c r="W72" s="31">
        <v>0</v>
      </c>
      <c r="X72" s="31">
        <f t="shared" si="47"/>
        <v>0</v>
      </c>
      <c r="Y72" s="36">
        <f t="shared" si="48"/>
        <v>0</v>
      </c>
      <c r="AA72" s="69">
        <v>67</v>
      </c>
      <c r="AB72" s="31">
        <f t="shared" si="49"/>
        <v>0</v>
      </c>
      <c r="AC72" s="212">
        <f t="shared" si="39"/>
        <v>0</v>
      </c>
      <c r="AD72" s="99">
        <f t="shared" si="50"/>
        <v>0</v>
      </c>
      <c r="AE72" s="99">
        <f t="shared" si="51"/>
        <v>0</v>
      </c>
      <c r="AF72" s="197">
        <f t="shared" si="35"/>
        <v>0</v>
      </c>
      <c r="AG72" s="197">
        <f t="shared" si="36"/>
        <v>0</v>
      </c>
      <c r="AH72" s="197">
        <f t="shared" si="37"/>
        <v>0</v>
      </c>
      <c r="AI72" s="202">
        <f t="shared" si="38"/>
        <v>0</v>
      </c>
      <c r="AK72" s="69">
        <v>67</v>
      </c>
      <c r="AL72" s="31"/>
      <c r="AM72" s="31"/>
      <c r="AN72" s="31"/>
      <c r="AO72" s="31"/>
      <c r="AP72" s="31"/>
      <c r="AQ72" s="197"/>
      <c r="AR72" s="197"/>
      <c r="AS72" s="197"/>
      <c r="AT72" s="197"/>
      <c r="AU72" s="31"/>
      <c r="AV72" s="31"/>
      <c r="AW72" s="31"/>
      <c r="AX72" s="31"/>
      <c r="AY72" s="74"/>
    </row>
    <row r="73" spans="2:51">
      <c r="B73" s="38"/>
      <c r="C73" s="160"/>
      <c r="D73" s="141"/>
      <c r="E73" s="146"/>
      <c r="F73" s="40"/>
      <c r="G73" s="49"/>
      <c r="I73" s="53">
        <v>68</v>
      </c>
      <c r="J73" s="31">
        <f t="shared" si="54"/>
        <v>0</v>
      </c>
      <c r="K73" s="31">
        <f t="shared" si="55"/>
        <v>0</v>
      </c>
      <c r="L73" s="31">
        <f t="shared" si="56"/>
        <v>0</v>
      </c>
      <c r="M73" s="31">
        <f t="shared" si="57"/>
        <v>0</v>
      </c>
      <c r="N73" s="31">
        <f t="shared" si="43"/>
        <v>0</v>
      </c>
      <c r="O73" s="32">
        <f t="shared" si="44"/>
        <v>0</v>
      </c>
      <c r="P73" s="53">
        <v>68</v>
      </c>
      <c r="Q73" s="31">
        <f t="shared" si="52"/>
        <v>0</v>
      </c>
      <c r="R73" s="31">
        <f t="shared" si="58"/>
        <v>0</v>
      </c>
      <c r="S73" s="31">
        <f t="shared" si="59"/>
        <v>0</v>
      </c>
      <c r="T73" s="31">
        <f t="shared" si="45"/>
        <v>0</v>
      </c>
      <c r="U73" s="31">
        <f t="shared" si="53"/>
        <v>0</v>
      </c>
      <c r="V73" s="31">
        <f t="shared" si="46"/>
        <v>0</v>
      </c>
      <c r="W73" s="31">
        <v>0</v>
      </c>
      <c r="X73" s="31">
        <f t="shared" si="47"/>
        <v>0</v>
      </c>
      <c r="Y73" s="36">
        <f t="shared" si="48"/>
        <v>0</v>
      </c>
      <c r="AA73" s="69">
        <v>68</v>
      </c>
      <c r="AB73" s="31">
        <f t="shared" si="49"/>
        <v>0</v>
      </c>
      <c r="AC73" s="212">
        <f t="shared" si="39"/>
        <v>0</v>
      </c>
      <c r="AD73" s="99">
        <f t="shared" si="50"/>
        <v>0</v>
      </c>
      <c r="AE73" s="99">
        <f t="shared" si="51"/>
        <v>0</v>
      </c>
      <c r="AF73" s="197">
        <f t="shared" si="35"/>
        <v>0</v>
      </c>
      <c r="AG73" s="197">
        <f t="shared" si="36"/>
        <v>0</v>
      </c>
      <c r="AH73" s="197">
        <f t="shared" si="37"/>
        <v>0</v>
      </c>
      <c r="AI73" s="202">
        <f t="shared" si="38"/>
        <v>0</v>
      </c>
      <c r="AK73" s="69">
        <v>68</v>
      </c>
      <c r="AL73" s="31"/>
      <c r="AM73" s="31"/>
      <c r="AN73" s="31"/>
      <c r="AO73" s="31"/>
      <c r="AP73" s="31"/>
      <c r="AQ73" s="197"/>
      <c r="AR73" s="197"/>
      <c r="AS73" s="197"/>
      <c r="AT73" s="197"/>
      <c r="AU73" s="31"/>
      <c r="AV73" s="31"/>
      <c r="AW73" s="31"/>
      <c r="AX73" s="31"/>
      <c r="AY73" s="74"/>
    </row>
    <row r="74" spans="2:51">
      <c r="B74" s="38"/>
      <c r="C74" s="160"/>
      <c r="D74" s="141"/>
      <c r="E74" s="146"/>
      <c r="F74" s="40"/>
      <c r="G74" s="49"/>
      <c r="I74" s="53">
        <v>69</v>
      </c>
      <c r="J74" s="31">
        <f t="shared" si="54"/>
        <v>0</v>
      </c>
      <c r="K74" s="31">
        <f t="shared" si="55"/>
        <v>0</v>
      </c>
      <c r="L74" s="31">
        <f t="shared" si="56"/>
        <v>0</v>
      </c>
      <c r="M74" s="31">
        <f t="shared" si="57"/>
        <v>0</v>
      </c>
      <c r="N74" s="31">
        <f t="shared" si="43"/>
        <v>0</v>
      </c>
      <c r="O74" s="32">
        <f t="shared" si="44"/>
        <v>0</v>
      </c>
      <c r="P74" s="53">
        <v>69</v>
      </c>
      <c r="Q74" s="31">
        <f t="shared" si="52"/>
        <v>0</v>
      </c>
      <c r="R74" s="31">
        <f t="shared" si="58"/>
        <v>0</v>
      </c>
      <c r="S74" s="31">
        <f t="shared" si="59"/>
        <v>0</v>
      </c>
      <c r="T74" s="31">
        <f t="shared" si="45"/>
        <v>0</v>
      </c>
      <c r="U74" s="31">
        <f t="shared" si="53"/>
        <v>0</v>
      </c>
      <c r="V74" s="31">
        <f t="shared" si="46"/>
        <v>0</v>
      </c>
      <c r="W74" s="31">
        <v>0</v>
      </c>
      <c r="X74" s="31">
        <f t="shared" si="47"/>
        <v>0</v>
      </c>
      <c r="Y74" s="36">
        <f t="shared" si="48"/>
        <v>0</v>
      </c>
      <c r="AA74" s="69">
        <v>69</v>
      </c>
      <c r="AB74" s="31">
        <f t="shared" si="49"/>
        <v>0</v>
      </c>
      <c r="AC74" s="212">
        <f t="shared" si="39"/>
        <v>0</v>
      </c>
      <c r="AD74" s="99">
        <f t="shared" si="50"/>
        <v>0</v>
      </c>
      <c r="AE74" s="99">
        <f t="shared" si="51"/>
        <v>0</v>
      </c>
      <c r="AF74" s="197">
        <f t="shared" si="35"/>
        <v>0</v>
      </c>
      <c r="AG74" s="197">
        <f t="shared" si="36"/>
        <v>0</v>
      </c>
      <c r="AH74" s="197">
        <f t="shared" si="37"/>
        <v>0</v>
      </c>
      <c r="AI74" s="202">
        <f t="shared" si="38"/>
        <v>0</v>
      </c>
      <c r="AK74" s="69">
        <v>69</v>
      </c>
      <c r="AL74" s="31"/>
      <c r="AM74" s="31"/>
      <c r="AN74" s="31"/>
      <c r="AO74" s="31"/>
      <c r="AP74" s="31"/>
      <c r="AQ74" s="197"/>
      <c r="AR74" s="197"/>
      <c r="AS74" s="197"/>
      <c r="AT74" s="197"/>
      <c r="AU74" s="31"/>
      <c r="AV74" s="31"/>
      <c r="AW74" s="31"/>
      <c r="AX74" s="31"/>
      <c r="AY74" s="74"/>
    </row>
    <row r="75" spans="2:51">
      <c r="B75" s="38"/>
      <c r="C75" s="160"/>
      <c r="D75" s="141"/>
      <c r="E75" s="146"/>
      <c r="F75" s="40"/>
      <c r="G75" s="49"/>
      <c r="I75" s="53">
        <v>70</v>
      </c>
      <c r="J75" s="31">
        <f t="shared" si="54"/>
        <v>0</v>
      </c>
      <c r="K75" s="31">
        <f t="shared" si="55"/>
        <v>0</v>
      </c>
      <c r="L75" s="31">
        <f t="shared" si="56"/>
        <v>0</v>
      </c>
      <c r="M75" s="31">
        <f t="shared" si="57"/>
        <v>0</v>
      </c>
      <c r="N75" s="31">
        <f t="shared" si="43"/>
        <v>0</v>
      </c>
      <c r="O75" s="32">
        <f t="shared" si="44"/>
        <v>0</v>
      </c>
      <c r="P75" s="53">
        <v>70</v>
      </c>
      <c r="Q75" s="31">
        <f t="shared" si="52"/>
        <v>0</v>
      </c>
      <c r="R75" s="31">
        <f t="shared" si="58"/>
        <v>0</v>
      </c>
      <c r="S75" s="31">
        <f t="shared" si="59"/>
        <v>0</v>
      </c>
      <c r="T75" s="31">
        <f t="shared" si="45"/>
        <v>0</v>
      </c>
      <c r="U75" s="31">
        <f t="shared" si="53"/>
        <v>0</v>
      </c>
      <c r="V75" s="31">
        <f t="shared" si="46"/>
        <v>0</v>
      </c>
      <c r="W75" s="31">
        <v>0</v>
      </c>
      <c r="X75" s="31">
        <f t="shared" si="47"/>
        <v>0</v>
      </c>
      <c r="Y75" s="36">
        <f t="shared" si="48"/>
        <v>0</v>
      </c>
      <c r="AA75" s="69">
        <v>70</v>
      </c>
      <c r="AB75" s="31">
        <f t="shared" si="49"/>
        <v>0</v>
      </c>
      <c r="AC75" s="212">
        <f t="shared" si="39"/>
        <v>0</v>
      </c>
      <c r="AD75" s="99">
        <f t="shared" si="50"/>
        <v>0</v>
      </c>
      <c r="AE75" s="99">
        <f t="shared" si="51"/>
        <v>0</v>
      </c>
      <c r="AF75" s="197">
        <f t="shared" si="35"/>
        <v>0</v>
      </c>
      <c r="AG75" s="197">
        <f t="shared" si="36"/>
        <v>0</v>
      </c>
      <c r="AH75" s="197">
        <f t="shared" si="37"/>
        <v>0</v>
      </c>
      <c r="AI75" s="202">
        <f t="shared" si="38"/>
        <v>0</v>
      </c>
      <c r="AK75" s="69">
        <v>70</v>
      </c>
      <c r="AL75" s="31"/>
      <c r="AM75" s="31"/>
      <c r="AN75" s="31"/>
      <c r="AO75" s="31"/>
      <c r="AP75" s="31"/>
      <c r="AQ75" s="197"/>
      <c r="AR75" s="197"/>
      <c r="AS75" s="197"/>
      <c r="AT75" s="197"/>
      <c r="AU75" s="31"/>
      <c r="AV75" s="31"/>
      <c r="AW75" s="31"/>
      <c r="AX75" s="31"/>
      <c r="AY75" s="74"/>
    </row>
    <row r="76" spans="2:51">
      <c r="B76" s="38"/>
      <c r="C76" s="160"/>
      <c r="D76" s="141"/>
      <c r="E76" s="146"/>
      <c r="F76" s="40"/>
      <c r="G76" s="49"/>
      <c r="I76" s="53">
        <v>71</v>
      </c>
      <c r="J76" s="31">
        <f t="shared" si="54"/>
        <v>0</v>
      </c>
      <c r="K76" s="31">
        <f t="shared" si="55"/>
        <v>0</v>
      </c>
      <c r="L76" s="31">
        <f t="shared" si="56"/>
        <v>0</v>
      </c>
      <c r="M76" s="31">
        <f t="shared" si="57"/>
        <v>0</v>
      </c>
      <c r="N76" s="31">
        <f t="shared" si="43"/>
        <v>0</v>
      </c>
      <c r="O76" s="32">
        <f t="shared" si="44"/>
        <v>0</v>
      </c>
      <c r="P76" s="53">
        <v>71</v>
      </c>
      <c r="Q76" s="31">
        <f t="shared" si="52"/>
        <v>0</v>
      </c>
      <c r="R76" s="31">
        <f t="shared" si="58"/>
        <v>0</v>
      </c>
      <c r="S76" s="31">
        <f t="shared" si="59"/>
        <v>0</v>
      </c>
      <c r="T76" s="31">
        <f t="shared" si="45"/>
        <v>0</v>
      </c>
      <c r="U76" s="31">
        <f t="shared" si="53"/>
        <v>0</v>
      </c>
      <c r="V76" s="31">
        <f t="shared" si="46"/>
        <v>0</v>
      </c>
      <c r="W76" s="31">
        <v>0</v>
      </c>
      <c r="X76" s="31">
        <f t="shared" si="47"/>
        <v>0</v>
      </c>
      <c r="Y76" s="36">
        <f t="shared" si="48"/>
        <v>0</v>
      </c>
      <c r="AA76" s="69">
        <v>71</v>
      </c>
      <c r="AB76" s="31">
        <f t="shared" si="49"/>
        <v>0</v>
      </c>
      <c r="AC76" s="212">
        <f t="shared" si="39"/>
        <v>0</v>
      </c>
      <c r="AD76" s="99">
        <f t="shared" si="50"/>
        <v>0</v>
      </c>
      <c r="AE76" s="99">
        <f t="shared" si="51"/>
        <v>0</v>
      </c>
      <c r="AF76" s="197">
        <f t="shared" si="35"/>
        <v>0</v>
      </c>
      <c r="AG76" s="197">
        <f t="shared" si="36"/>
        <v>0</v>
      </c>
      <c r="AH76" s="197">
        <f t="shared" si="37"/>
        <v>0</v>
      </c>
      <c r="AI76" s="202">
        <f t="shared" si="38"/>
        <v>0</v>
      </c>
      <c r="AK76" s="69">
        <v>71</v>
      </c>
      <c r="AL76" s="31"/>
      <c r="AM76" s="31"/>
      <c r="AN76" s="31"/>
      <c r="AO76" s="31"/>
      <c r="AP76" s="31"/>
      <c r="AQ76" s="197"/>
      <c r="AR76" s="197"/>
      <c r="AS76" s="197"/>
      <c r="AT76" s="197"/>
      <c r="AU76" s="31"/>
      <c r="AV76" s="31"/>
      <c r="AW76" s="31"/>
      <c r="AX76" s="31"/>
      <c r="AY76" s="74"/>
    </row>
    <row r="77" spans="2:51">
      <c r="B77" s="38"/>
      <c r="C77" s="160"/>
      <c r="D77" s="141"/>
      <c r="E77" s="146"/>
      <c r="F77" s="40"/>
      <c r="G77" s="49"/>
      <c r="I77" s="53">
        <v>72</v>
      </c>
      <c r="J77" s="31">
        <f t="shared" si="54"/>
        <v>0</v>
      </c>
      <c r="K77" s="31">
        <f t="shared" si="55"/>
        <v>0</v>
      </c>
      <c r="L77" s="31">
        <f t="shared" si="56"/>
        <v>0</v>
      </c>
      <c r="M77" s="31">
        <f t="shared" si="57"/>
        <v>0</v>
      </c>
      <c r="N77" s="31">
        <f t="shared" si="43"/>
        <v>0</v>
      </c>
      <c r="O77" s="32">
        <f t="shared" si="44"/>
        <v>0</v>
      </c>
      <c r="P77" s="53">
        <v>72</v>
      </c>
      <c r="Q77" s="31">
        <f t="shared" si="52"/>
        <v>0</v>
      </c>
      <c r="R77" s="31">
        <f t="shared" si="58"/>
        <v>0</v>
      </c>
      <c r="S77" s="31">
        <f t="shared" si="59"/>
        <v>0</v>
      </c>
      <c r="T77" s="31">
        <f t="shared" si="45"/>
        <v>0</v>
      </c>
      <c r="U77" s="31">
        <f t="shared" si="53"/>
        <v>0</v>
      </c>
      <c r="V77" s="31">
        <f t="shared" si="46"/>
        <v>0</v>
      </c>
      <c r="W77" s="31">
        <v>0</v>
      </c>
      <c r="X77" s="31">
        <f t="shared" si="47"/>
        <v>0</v>
      </c>
      <c r="Y77" s="36">
        <f t="shared" si="48"/>
        <v>0</v>
      </c>
      <c r="AA77" s="69">
        <v>72</v>
      </c>
      <c r="AB77" s="31">
        <f t="shared" si="49"/>
        <v>0</v>
      </c>
      <c r="AC77" s="212">
        <f t="shared" si="39"/>
        <v>0</v>
      </c>
      <c r="AD77" s="99">
        <f t="shared" si="50"/>
        <v>0</v>
      </c>
      <c r="AE77" s="99">
        <f t="shared" si="51"/>
        <v>0</v>
      </c>
      <c r="AF77" s="197">
        <f t="shared" si="35"/>
        <v>0</v>
      </c>
      <c r="AG77" s="197">
        <f t="shared" si="36"/>
        <v>0</v>
      </c>
      <c r="AH77" s="197">
        <f t="shared" si="37"/>
        <v>0</v>
      </c>
      <c r="AI77" s="202">
        <f t="shared" si="38"/>
        <v>0</v>
      </c>
      <c r="AK77" s="69">
        <v>72</v>
      </c>
      <c r="AL77" s="31"/>
      <c r="AM77" s="31"/>
      <c r="AN77" s="31"/>
      <c r="AO77" s="31"/>
      <c r="AP77" s="31"/>
      <c r="AQ77" s="197"/>
      <c r="AR77" s="197"/>
      <c r="AS77" s="197"/>
      <c r="AT77" s="197"/>
      <c r="AU77" s="31"/>
      <c r="AV77" s="31"/>
      <c r="AW77" s="31"/>
      <c r="AX77" s="31"/>
      <c r="AY77" s="74"/>
    </row>
    <row r="78" spans="2:51">
      <c r="B78" s="41"/>
      <c r="C78" s="161"/>
      <c r="D78" s="162"/>
      <c r="E78" s="149"/>
      <c r="F78" s="42"/>
      <c r="G78" s="50"/>
      <c r="I78" s="53">
        <v>73</v>
      </c>
      <c r="J78" s="31">
        <f t="shared" si="54"/>
        <v>0</v>
      </c>
      <c r="K78" s="31">
        <f t="shared" si="55"/>
        <v>0</v>
      </c>
      <c r="L78" s="31">
        <f t="shared" si="56"/>
        <v>0</v>
      </c>
      <c r="M78" s="31">
        <f t="shared" si="57"/>
        <v>0</v>
      </c>
      <c r="N78" s="31">
        <f t="shared" si="43"/>
        <v>0</v>
      </c>
      <c r="O78" s="32">
        <f t="shared" si="44"/>
        <v>0</v>
      </c>
      <c r="P78" s="53">
        <v>73</v>
      </c>
      <c r="Q78" s="31">
        <f t="shared" si="52"/>
        <v>0</v>
      </c>
      <c r="R78" s="31">
        <f t="shared" si="58"/>
        <v>0</v>
      </c>
      <c r="S78" s="31">
        <f t="shared" si="59"/>
        <v>0</v>
      </c>
      <c r="T78" s="31">
        <f t="shared" si="45"/>
        <v>0</v>
      </c>
      <c r="U78" s="31">
        <f t="shared" si="53"/>
        <v>0</v>
      </c>
      <c r="V78" s="31">
        <f t="shared" si="46"/>
        <v>0</v>
      </c>
      <c r="W78" s="31">
        <v>0</v>
      </c>
      <c r="X78" s="31">
        <f t="shared" si="47"/>
        <v>0</v>
      </c>
      <c r="Y78" s="36">
        <f t="shared" si="48"/>
        <v>0</v>
      </c>
      <c r="AA78" s="69">
        <v>73</v>
      </c>
      <c r="AB78" s="31">
        <f t="shared" si="49"/>
        <v>0</v>
      </c>
      <c r="AC78" s="212">
        <f t="shared" si="39"/>
        <v>0</v>
      </c>
      <c r="AD78" s="99">
        <f t="shared" si="50"/>
        <v>0</v>
      </c>
      <c r="AE78" s="99">
        <f t="shared" si="51"/>
        <v>0</v>
      </c>
      <c r="AF78" s="197">
        <f t="shared" si="35"/>
        <v>0</v>
      </c>
      <c r="AG78" s="197">
        <f t="shared" si="36"/>
        <v>0</v>
      </c>
      <c r="AH78" s="197">
        <f t="shared" si="37"/>
        <v>0</v>
      </c>
      <c r="AI78" s="202">
        <f t="shared" si="38"/>
        <v>0</v>
      </c>
      <c r="AK78" s="69">
        <v>73</v>
      </c>
      <c r="AL78" s="31"/>
      <c r="AM78" s="31"/>
      <c r="AN78" s="31"/>
      <c r="AO78" s="31"/>
      <c r="AP78" s="31"/>
      <c r="AQ78" s="197"/>
      <c r="AR78" s="197"/>
      <c r="AS78" s="197"/>
      <c r="AT78" s="197"/>
      <c r="AU78" s="31"/>
      <c r="AV78" s="31"/>
      <c r="AW78" s="31"/>
      <c r="AX78" s="31"/>
      <c r="AY78" s="74"/>
    </row>
    <row r="79" spans="2:51">
      <c r="I79" s="53">
        <v>74</v>
      </c>
      <c r="J79" s="31">
        <f t="shared" si="54"/>
        <v>0</v>
      </c>
      <c r="K79" s="31">
        <f t="shared" si="55"/>
        <v>0</v>
      </c>
      <c r="L79" s="31">
        <f t="shared" si="56"/>
        <v>0</v>
      </c>
      <c r="M79" s="31">
        <f t="shared" si="57"/>
        <v>0</v>
      </c>
      <c r="N79" s="31">
        <f t="shared" si="43"/>
        <v>0</v>
      </c>
      <c r="O79" s="32">
        <f t="shared" si="44"/>
        <v>0</v>
      </c>
      <c r="P79" s="53">
        <v>74</v>
      </c>
      <c r="Q79" s="31">
        <f t="shared" si="52"/>
        <v>0</v>
      </c>
      <c r="R79" s="31">
        <f t="shared" si="58"/>
        <v>0</v>
      </c>
      <c r="S79" s="31">
        <f t="shared" si="59"/>
        <v>0</v>
      </c>
      <c r="T79" s="31">
        <f t="shared" si="45"/>
        <v>0</v>
      </c>
      <c r="U79" s="31">
        <f t="shared" si="53"/>
        <v>0</v>
      </c>
      <c r="V79" s="31">
        <f t="shared" si="46"/>
        <v>0</v>
      </c>
      <c r="W79" s="31">
        <v>0</v>
      </c>
      <c r="X79" s="31">
        <f t="shared" si="47"/>
        <v>0</v>
      </c>
      <c r="Y79" s="36">
        <f t="shared" si="48"/>
        <v>0</v>
      </c>
      <c r="AA79" s="69">
        <v>74</v>
      </c>
      <c r="AB79" s="31">
        <f t="shared" si="49"/>
        <v>0</v>
      </c>
      <c r="AC79" s="212">
        <f t="shared" si="39"/>
        <v>0</v>
      </c>
      <c r="AD79" s="99">
        <f t="shared" si="50"/>
        <v>0</v>
      </c>
      <c r="AE79" s="99">
        <f t="shared" si="51"/>
        <v>0</v>
      </c>
      <c r="AF79" s="197">
        <f t="shared" si="35"/>
        <v>0</v>
      </c>
      <c r="AG79" s="197">
        <f t="shared" si="36"/>
        <v>0</v>
      </c>
      <c r="AH79" s="197">
        <f t="shared" si="37"/>
        <v>0</v>
      </c>
      <c r="AI79" s="202">
        <f t="shared" si="38"/>
        <v>0</v>
      </c>
      <c r="AK79" s="69">
        <v>74</v>
      </c>
      <c r="AL79" s="31"/>
      <c r="AM79" s="31"/>
      <c r="AN79" s="31"/>
      <c r="AO79" s="31"/>
      <c r="AP79" s="31"/>
      <c r="AQ79" s="197"/>
      <c r="AR79" s="197"/>
      <c r="AS79" s="197"/>
      <c r="AT79" s="197"/>
      <c r="AU79" s="31"/>
      <c r="AV79" s="31"/>
      <c r="AW79" s="31"/>
      <c r="AX79" s="31"/>
      <c r="AY79" s="74"/>
    </row>
    <row r="80" spans="2:51">
      <c r="B80" s="243" t="s">
        <v>205</v>
      </c>
      <c r="C80" s="244"/>
      <c r="D80" s="244"/>
      <c r="E80" s="244"/>
      <c r="F80" s="244"/>
      <c r="G80" s="245"/>
      <c r="H80" s="21"/>
      <c r="I80" s="53">
        <v>75</v>
      </c>
      <c r="J80" s="31">
        <f t="shared" si="54"/>
        <v>0</v>
      </c>
      <c r="K80" s="31">
        <f t="shared" si="55"/>
        <v>0</v>
      </c>
      <c r="L80" s="31">
        <f t="shared" si="56"/>
        <v>0</v>
      </c>
      <c r="M80" s="31">
        <f t="shared" si="57"/>
        <v>0</v>
      </c>
      <c r="N80" s="31">
        <f t="shared" si="43"/>
        <v>0</v>
      </c>
      <c r="O80" s="32">
        <f t="shared" si="44"/>
        <v>0</v>
      </c>
      <c r="P80" s="53">
        <v>75</v>
      </c>
      <c r="Q80" s="31">
        <f t="shared" si="52"/>
        <v>0</v>
      </c>
      <c r="R80" s="31">
        <f t="shared" si="58"/>
        <v>0</v>
      </c>
      <c r="S80" s="31">
        <f t="shared" si="59"/>
        <v>0</v>
      </c>
      <c r="T80" s="31">
        <f t="shared" si="45"/>
        <v>0</v>
      </c>
      <c r="U80" s="31">
        <f t="shared" si="53"/>
        <v>0</v>
      </c>
      <c r="V80" s="31">
        <f t="shared" si="46"/>
        <v>0</v>
      </c>
      <c r="W80" s="31">
        <v>0</v>
      </c>
      <c r="X80" s="31">
        <f t="shared" si="47"/>
        <v>0</v>
      </c>
      <c r="Y80" s="36">
        <f t="shared" si="48"/>
        <v>0</v>
      </c>
      <c r="AA80" s="69">
        <v>75</v>
      </c>
      <c r="AB80" s="31">
        <f t="shared" si="49"/>
        <v>0</v>
      </c>
      <c r="AC80" s="212">
        <f t="shared" si="39"/>
        <v>0</v>
      </c>
      <c r="AD80" s="99">
        <f t="shared" si="50"/>
        <v>0</v>
      </c>
      <c r="AE80" s="99">
        <f t="shared" si="51"/>
        <v>0</v>
      </c>
      <c r="AF80" s="197">
        <f t="shared" si="35"/>
        <v>0</v>
      </c>
      <c r="AG80" s="197">
        <f t="shared" si="36"/>
        <v>0</v>
      </c>
      <c r="AH80" s="197">
        <f t="shared" si="37"/>
        <v>0</v>
      </c>
      <c r="AI80" s="202">
        <f t="shared" si="38"/>
        <v>0</v>
      </c>
      <c r="AK80" s="69">
        <v>75</v>
      </c>
      <c r="AL80" s="31"/>
      <c r="AM80" s="31"/>
      <c r="AN80" s="31"/>
      <c r="AO80" s="31"/>
      <c r="AP80" s="31"/>
      <c r="AQ80" s="197"/>
      <c r="AR80" s="197"/>
      <c r="AS80" s="197"/>
      <c r="AT80" s="197"/>
      <c r="AU80" s="31"/>
      <c r="AV80" s="31"/>
      <c r="AW80" s="31"/>
      <c r="AX80" s="31"/>
      <c r="AY80" s="74"/>
    </row>
    <row r="81" spans="2:51">
      <c r="B81" s="165" t="s">
        <v>76</v>
      </c>
      <c r="C81" s="132" t="s">
        <v>156</v>
      </c>
      <c r="D81" s="130" t="s">
        <v>78</v>
      </c>
      <c r="E81" s="130" t="s">
        <v>81</v>
      </c>
      <c r="F81" s="130" t="s">
        <v>80</v>
      </c>
      <c r="G81" s="131" t="s">
        <v>79</v>
      </c>
      <c r="H81" s="55"/>
      <c r="I81" s="53">
        <v>76</v>
      </c>
      <c r="J81" s="31">
        <f t="shared" si="54"/>
        <v>0</v>
      </c>
      <c r="K81" s="31">
        <f t="shared" si="55"/>
        <v>0</v>
      </c>
      <c r="L81" s="31">
        <f t="shared" si="56"/>
        <v>0</v>
      </c>
      <c r="M81" s="31">
        <f t="shared" si="57"/>
        <v>0</v>
      </c>
      <c r="N81" s="31">
        <f t="shared" si="43"/>
        <v>0</v>
      </c>
      <c r="O81" s="32">
        <f t="shared" si="44"/>
        <v>0</v>
      </c>
      <c r="P81" s="53">
        <v>76</v>
      </c>
      <c r="Q81" s="31">
        <f t="shared" si="52"/>
        <v>0</v>
      </c>
      <c r="R81" s="31">
        <f t="shared" si="58"/>
        <v>0</v>
      </c>
      <c r="S81" s="31">
        <f t="shared" si="59"/>
        <v>0</v>
      </c>
      <c r="T81" s="31">
        <f t="shared" si="45"/>
        <v>0</v>
      </c>
      <c r="U81" s="31">
        <f t="shared" si="53"/>
        <v>0</v>
      </c>
      <c r="V81" s="31">
        <f t="shared" si="46"/>
        <v>0</v>
      </c>
      <c r="W81" s="31">
        <v>0</v>
      </c>
      <c r="X81" s="31">
        <f t="shared" si="47"/>
        <v>0</v>
      </c>
      <c r="Y81" s="36">
        <f t="shared" si="48"/>
        <v>0</v>
      </c>
      <c r="AA81" s="69">
        <v>76</v>
      </c>
      <c r="AB81" s="31">
        <f t="shared" si="49"/>
        <v>0</v>
      </c>
      <c r="AC81" s="212">
        <f t="shared" si="39"/>
        <v>0</v>
      </c>
      <c r="AD81" s="99">
        <f t="shared" si="50"/>
        <v>0</v>
      </c>
      <c r="AE81" s="99">
        <f t="shared" si="51"/>
        <v>0</v>
      </c>
      <c r="AF81" s="197">
        <f t="shared" si="35"/>
        <v>0</v>
      </c>
      <c r="AG81" s="197">
        <f t="shared" si="36"/>
        <v>0</v>
      </c>
      <c r="AH81" s="197">
        <f t="shared" si="37"/>
        <v>0</v>
      </c>
      <c r="AI81" s="202">
        <f t="shared" si="38"/>
        <v>0</v>
      </c>
      <c r="AK81" s="69">
        <v>76</v>
      </c>
      <c r="AL81" s="31"/>
      <c r="AM81" s="31"/>
      <c r="AN81" s="31"/>
      <c r="AO81" s="31"/>
      <c r="AP81" s="31"/>
      <c r="AQ81" s="197"/>
      <c r="AR81" s="197"/>
      <c r="AS81" s="197"/>
      <c r="AT81" s="197"/>
      <c r="AU81" s="31"/>
      <c r="AV81" s="31"/>
      <c r="AW81" s="31"/>
      <c r="AX81" s="31"/>
      <c r="AY81" s="74"/>
    </row>
    <row r="82" spans="2:51">
      <c r="B82" s="180" t="str">
        <f>IF(C25&lt;=$F$18,C25,"-")</f>
        <v>-</v>
      </c>
      <c r="C82" s="151">
        <f>D25-D26</f>
        <v>30</v>
      </c>
      <c r="D82" s="152">
        <v>0</v>
      </c>
      <c r="E82" s="181">
        <f>IF(G82+D82&lt;&gt;1,(1-(G82+D82))*56%,0)</f>
        <v>0</v>
      </c>
      <c r="F82" s="181">
        <f>IF(G82+D82&lt;&gt;1,(1-(G82+D82))*44%,0)</f>
        <v>0</v>
      </c>
      <c r="G82" s="153">
        <v>1</v>
      </c>
      <c r="H82" s="56">
        <f t="shared" ref="H82:H94" si="60">IF(C82=0,0,IF(SUM(D82:G82)&lt;&gt;1,"erreur",))</f>
        <v>0</v>
      </c>
      <c r="I82" s="53">
        <v>77</v>
      </c>
      <c r="J82" s="31">
        <f t="shared" si="54"/>
        <v>0</v>
      </c>
      <c r="K82" s="31">
        <f t="shared" si="55"/>
        <v>0</v>
      </c>
      <c r="L82" s="31">
        <f t="shared" si="56"/>
        <v>0</v>
      </c>
      <c r="M82" s="31">
        <f t="shared" si="57"/>
        <v>0</v>
      </c>
      <c r="N82" s="31">
        <f t="shared" si="43"/>
        <v>0</v>
      </c>
      <c r="O82" s="32">
        <f t="shared" si="44"/>
        <v>0</v>
      </c>
      <c r="P82" s="53">
        <v>77</v>
      </c>
      <c r="Q82" s="31">
        <f t="shared" si="52"/>
        <v>0</v>
      </c>
      <c r="R82" s="31">
        <f t="shared" si="58"/>
        <v>0</v>
      </c>
      <c r="S82" s="31">
        <f t="shared" si="59"/>
        <v>0</v>
      </c>
      <c r="T82" s="31">
        <f t="shared" si="45"/>
        <v>0</v>
      </c>
      <c r="U82" s="31">
        <f t="shared" si="53"/>
        <v>0</v>
      </c>
      <c r="V82" s="31">
        <f t="shared" si="46"/>
        <v>0</v>
      </c>
      <c r="W82" s="31">
        <v>0</v>
      </c>
      <c r="X82" s="31">
        <f t="shared" si="47"/>
        <v>0</v>
      </c>
      <c r="Y82" s="36">
        <f t="shared" si="48"/>
        <v>0</v>
      </c>
      <c r="AA82" s="69">
        <v>77</v>
      </c>
      <c r="AB82" s="31">
        <f t="shared" si="49"/>
        <v>0</v>
      </c>
      <c r="AC82" s="212">
        <f t="shared" si="39"/>
        <v>0</v>
      </c>
      <c r="AD82" s="99">
        <f t="shared" si="50"/>
        <v>0</v>
      </c>
      <c r="AE82" s="99">
        <f t="shared" si="51"/>
        <v>0</v>
      </c>
      <c r="AF82" s="197">
        <f t="shared" si="35"/>
        <v>0</v>
      </c>
      <c r="AG82" s="197">
        <f t="shared" si="36"/>
        <v>0</v>
      </c>
      <c r="AH82" s="197">
        <f t="shared" si="37"/>
        <v>0</v>
      </c>
      <c r="AI82" s="202">
        <f t="shared" si="38"/>
        <v>0</v>
      </c>
      <c r="AK82" s="69">
        <v>77</v>
      </c>
      <c r="AL82" s="31"/>
      <c r="AM82" s="31"/>
      <c r="AN82" s="31"/>
      <c r="AO82" s="31"/>
      <c r="AP82" s="31"/>
      <c r="AQ82" s="197"/>
      <c r="AR82" s="197"/>
      <c r="AS82" s="197"/>
      <c r="AT82" s="197"/>
      <c r="AU82" s="31"/>
      <c r="AV82" s="31"/>
      <c r="AW82" s="31"/>
      <c r="AX82" s="31"/>
      <c r="AY82" s="74"/>
    </row>
    <row r="83" spans="2:51">
      <c r="B83" s="182" t="str">
        <f>IF(C27&lt;=$F$18,C27,"-")</f>
        <v>-</v>
      </c>
      <c r="C83" s="154">
        <f>D27-D28</f>
        <v>35</v>
      </c>
      <c r="D83" s="155">
        <v>0.1</v>
      </c>
      <c r="E83" s="129">
        <f t="shared" ref="E83:E94" si="61">IF(G83+D83&lt;&gt;1,(1-(G83+D83))*56%,0)</f>
        <v>0</v>
      </c>
      <c r="F83" s="129">
        <f t="shared" ref="F83:F94" si="62">IF(G83+D83&lt;&gt;1,(1-(G83+D83))*44%,0)</f>
        <v>0</v>
      </c>
      <c r="G83" s="156">
        <v>0.9</v>
      </c>
      <c r="H83" s="56">
        <f t="shared" si="60"/>
        <v>0</v>
      </c>
      <c r="I83" s="53">
        <v>78</v>
      </c>
      <c r="J83" s="31">
        <f t="shared" si="54"/>
        <v>0</v>
      </c>
      <c r="K83" s="31">
        <f t="shared" si="55"/>
        <v>0</v>
      </c>
      <c r="L83" s="31">
        <f t="shared" si="56"/>
        <v>0</v>
      </c>
      <c r="M83" s="31">
        <f t="shared" si="57"/>
        <v>0</v>
      </c>
      <c r="N83" s="31">
        <f t="shared" si="43"/>
        <v>0</v>
      </c>
      <c r="O83" s="32">
        <f t="shared" si="44"/>
        <v>0</v>
      </c>
      <c r="P83" s="53">
        <v>78</v>
      </c>
      <c r="Q83" s="31">
        <f t="shared" si="52"/>
        <v>0</v>
      </c>
      <c r="R83" s="31">
        <f t="shared" si="58"/>
        <v>0</v>
      </c>
      <c r="S83" s="31">
        <f t="shared" si="59"/>
        <v>0</v>
      </c>
      <c r="T83" s="31">
        <f t="shared" si="45"/>
        <v>0</v>
      </c>
      <c r="U83" s="31">
        <f t="shared" si="53"/>
        <v>0</v>
      </c>
      <c r="V83" s="31">
        <f t="shared" si="46"/>
        <v>0</v>
      </c>
      <c r="W83" s="31">
        <v>0</v>
      </c>
      <c r="X83" s="31">
        <f t="shared" si="47"/>
        <v>0</v>
      </c>
      <c r="Y83" s="36">
        <f t="shared" si="48"/>
        <v>0</v>
      </c>
      <c r="AA83" s="69">
        <v>78</v>
      </c>
      <c r="AB83" s="31">
        <f t="shared" si="49"/>
        <v>0</v>
      </c>
      <c r="AC83" s="212">
        <f t="shared" si="39"/>
        <v>0</v>
      </c>
      <c r="AD83" s="99">
        <f t="shared" si="50"/>
        <v>0</v>
      </c>
      <c r="AE83" s="99">
        <f t="shared" si="51"/>
        <v>0</v>
      </c>
      <c r="AF83" s="197">
        <f t="shared" si="35"/>
        <v>0</v>
      </c>
      <c r="AG83" s="197">
        <f t="shared" si="36"/>
        <v>0</v>
      </c>
      <c r="AH83" s="197">
        <f t="shared" si="37"/>
        <v>0</v>
      </c>
      <c r="AI83" s="202">
        <f t="shared" si="38"/>
        <v>0</v>
      </c>
      <c r="AK83" s="69">
        <v>78</v>
      </c>
      <c r="AL83" s="31"/>
      <c r="AM83" s="31"/>
      <c r="AN83" s="31"/>
      <c r="AO83" s="31"/>
      <c r="AP83" s="31"/>
      <c r="AQ83" s="197"/>
      <c r="AR83" s="197"/>
      <c r="AS83" s="197"/>
      <c r="AT83" s="197"/>
      <c r="AU83" s="31"/>
      <c r="AV83" s="31"/>
      <c r="AW83" s="31"/>
      <c r="AX83" s="31"/>
      <c r="AY83" s="74"/>
    </row>
    <row r="84" spans="2:51">
      <c r="B84" s="190" t="str">
        <f>IF(C29&lt;=$F$18,C29,"-")</f>
        <v>-</v>
      </c>
      <c r="C84" s="154">
        <f>D29-D30</f>
        <v>44</v>
      </c>
      <c r="D84" s="155">
        <v>0.2</v>
      </c>
      <c r="E84" s="129">
        <f t="shared" si="61"/>
        <v>0</v>
      </c>
      <c r="F84" s="129">
        <f t="shared" si="62"/>
        <v>0</v>
      </c>
      <c r="G84" s="156">
        <v>0.8</v>
      </c>
      <c r="H84" s="56">
        <f t="shared" si="60"/>
        <v>0</v>
      </c>
      <c r="I84" s="53">
        <v>79</v>
      </c>
      <c r="J84" s="31">
        <f t="shared" si="54"/>
        <v>0</v>
      </c>
      <c r="K84" s="31">
        <f t="shared" si="55"/>
        <v>0</v>
      </c>
      <c r="L84" s="31">
        <f t="shared" si="56"/>
        <v>0</v>
      </c>
      <c r="M84" s="31">
        <f t="shared" si="57"/>
        <v>0</v>
      </c>
      <c r="N84" s="31">
        <f t="shared" si="43"/>
        <v>0</v>
      </c>
      <c r="O84" s="32">
        <f t="shared" si="44"/>
        <v>0</v>
      </c>
      <c r="P84" s="53">
        <v>79</v>
      </c>
      <c r="Q84" s="31">
        <f t="shared" si="52"/>
        <v>0</v>
      </c>
      <c r="R84" s="31">
        <f t="shared" si="58"/>
        <v>0</v>
      </c>
      <c r="S84" s="31">
        <f t="shared" si="59"/>
        <v>0</v>
      </c>
      <c r="T84" s="31">
        <f t="shared" si="45"/>
        <v>0</v>
      </c>
      <c r="U84" s="31">
        <f t="shared" si="53"/>
        <v>0</v>
      </c>
      <c r="V84" s="31">
        <f t="shared" si="46"/>
        <v>0</v>
      </c>
      <c r="W84" s="31">
        <v>0</v>
      </c>
      <c r="X84" s="31">
        <f t="shared" si="47"/>
        <v>0</v>
      </c>
      <c r="Y84" s="36">
        <f t="shared" si="48"/>
        <v>0</v>
      </c>
      <c r="AA84" s="69">
        <v>79</v>
      </c>
      <c r="AB84" s="31">
        <f t="shared" si="49"/>
        <v>0</v>
      </c>
      <c r="AC84" s="212">
        <f t="shared" si="39"/>
        <v>0</v>
      </c>
      <c r="AD84" s="99">
        <f t="shared" si="50"/>
        <v>0</v>
      </c>
      <c r="AE84" s="99">
        <f t="shared" si="51"/>
        <v>0</v>
      </c>
      <c r="AF84" s="197">
        <f t="shared" si="35"/>
        <v>0</v>
      </c>
      <c r="AG84" s="197">
        <f t="shared" si="36"/>
        <v>0</v>
      </c>
      <c r="AH84" s="197">
        <f t="shared" si="37"/>
        <v>0</v>
      </c>
      <c r="AI84" s="202">
        <f t="shared" si="38"/>
        <v>0</v>
      </c>
      <c r="AK84" s="69">
        <v>79</v>
      </c>
      <c r="AL84" s="31"/>
      <c r="AM84" s="31"/>
      <c r="AN84" s="31"/>
      <c r="AO84" s="31"/>
      <c r="AP84" s="31"/>
      <c r="AQ84" s="197"/>
      <c r="AR84" s="197"/>
      <c r="AS84" s="197"/>
      <c r="AT84" s="197"/>
      <c r="AU84" s="31"/>
      <c r="AV84" s="31"/>
      <c r="AW84" s="31"/>
      <c r="AX84" s="31"/>
      <c r="AY84" s="74"/>
    </row>
    <row r="85" spans="2:51">
      <c r="B85" s="182" t="str">
        <f>IF(C31&lt;=$F$18,C31,"-")</f>
        <v>-</v>
      </c>
      <c r="C85" s="154">
        <f>D31-D32</f>
        <v>38</v>
      </c>
      <c r="D85" s="155">
        <v>0.3</v>
      </c>
      <c r="E85" s="129">
        <f t="shared" si="61"/>
        <v>0</v>
      </c>
      <c r="F85" s="129">
        <f t="shared" si="62"/>
        <v>0</v>
      </c>
      <c r="G85" s="156">
        <v>0.7</v>
      </c>
      <c r="H85" s="56">
        <f t="shared" si="60"/>
        <v>0</v>
      </c>
      <c r="I85" s="53">
        <v>80</v>
      </c>
      <c r="J85" s="31">
        <f t="shared" si="54"/>
        <v>0</v>
      </c>
      <c r="K85" s="31">
        <f t="shared" si="55"/>
        <v>0</v>
      </c>
      <c r="L85" s="31">
        <f t="shared" si="56"/>
        <v>0</v>
      </c>
      <c r="M85" s="31">
        <f t="shared" si="57"/>
        <v>0</v>
      </c>
      <c r="N85" s="31">
        <f t="shared" si="43"/>
        <v>0</v>
      </c>
      <c r="O85" s="32">
        <f t="shared" si="44"/>
        <v>0</v>
      </c>
      <c r="P85" s="53">
        <v>80</v>
      </c>
      <c r="Q85" s="31">
        <f t="shared" si="52"/>
        <v>0</v>
      </c>
      <c r="R85" s="31">
        <f t="shared" si="58"/>
        <v>0</v>
      </c>
      <c r="S85" s="31">
        <f t="shared" si="59"/>
        <v>0</v>
      </c>
      <c r="T85" s="31">
        <f t="shared" si="45"/>
        <v>0</v>
      </c>
      <c r="U85" s="31">
        <f t="shared" si="53"/>
        <v>0</v>
      </c>
      <c r="V85" s="31">
        <f t="shared" si="46"/>
        <v>0</v>
      </c>
      <c r="W85" s="31">
        <v>0</v>
      </c>
      <c r="X85" s="31">
        <f t="shared" si="47"/>
        <v>0</v>
      </c>
      <c r="Y85" s="36">
        <f t="shared" si="48"/>
        <v>0</v>
      </c>
      <c r="AA85" s="69">
        <v>80</v>
      </c>
      <c r="AB85" s="31">
        <f t="shared" si="49"/>
        <v>0</v>
      </c>
      <c r="AC85" s="212">
        <f t="shared" si="39"/>
        <v>0</v>
      </c>
      <c r="AD85" s="99">
        <f t="shared" si="50"/>
        <v>0</v>
      </c>
      <c r="AE85" s="99">
        <f t="shared" si="51"/>
        <v>0</v>
      </c>
      <c r="AF85" s="197">
        <f t="shared" si="35"/>
        <v>0</v>
      </c>
      <c r="AG85" s="197">
        <f t="shared" si="36"/>
        <v>0</v>
      </c>
      <c r="AH85" s="197">
        <f t="shared" si="37"/>
        <v>0</v>
      </c>
      <c r="AI85" s="202">
        <f t="shared" si="38"/>
        <v>0</v>
      </c>
      <c r="AK85" s="69">
        <v>80</v>
      </c>
      <c r="AL85" s="31"/>
      <c r="AM85" s="31"/>
      <c r="AN85" s="31"/>
      <c r="AO85" s="31"/>
      <c r="AP85" s="31"/>
      <c r="AQ85" s="197"/>
      <c r="AR85" s="197"/>
      <c r="AS85" s="197"/>
      <c r="AT85" s="197"/>
      <c r="AU85" s="31"/>
      <c r="AV85" s="31"/>
      <c r="AW85" s="31"/>
      <c r="AX85" s="31"/>
      <c r="AY85" s="74"/>
    </row>
    <row r="86" spans="2:51">
      <c r="B86" s="182" t="str">
        <f>IF(C33&lt;=$F$18,C33,"-")</f>
        <v>-</v>
      </c>
      <c r="C86" s="154">
        <f>D33-D34</f>
        <v>37</v>
      </c>
      <c r="D86" s="155">
        <v>0.4</v>
      </c>
      <c r="E86" s="129">
        <f t="shared" si="61"/>
        <v>0</v>
      </c>
      <c r="F86" s="129">
        <f t="shared" si="62"/>
        <v>0</v>
      </c>
      <c r="G86" s="156">
        <v>0.6</v>
      </c>
      <c r="H86" s="56">
        <f t="shared" si="60"/>
        <v>0</v>
      </c>
      <c r="I86" s="53">
        <v>81</v>
      </c>
      <c r="J86" s="31">
        <f t="shared" si="54"/>
        <v>0</v>
      </c>
      <c r="K86" s="31">
        <f t="shared" si="55"/>
        <v>0</v>
      </c>
      <c r="L86" s="31">
        <f t="shared" si="56"/>
        <v>0</v>
      </c>
      <c r="M86" s="31">
        <f t="shared" si="57"/>
        <v>0</v>
      </c>
      <c r="N86" s="31">
        <f t="shared" si="43"/>
        <v>0</v>
      </c>
      <c r="O86" s="32">
        <f t="shared" si="44"/>
        <v>0</v>
      </c>
      <c r="P86" s="53">
        <v>81</v>
      </c>
      <c r="Q86" s="31">
        <f t="shared" si="52"/>
        <v>0</v>
      </c>
      <c r="R86" s="31">
        <f t="shared" si="58"/>
        <v>0</v>
      </c>
      <c r="S86" s="31">
        <f t="shared" si="59"/>
        <v>0</v>
      </c>
      <c r="T86" s="31">
        <f t="shared" si="45"/>
        <v>0</v>
      </c>
      <c r="U86" s="31">
        <f t="shared" si="53"/>
        <v>0</v>
      </c>
      <c r="V86" s="31">
        <f t="shared" si="46"/>
        <v>0</v>
      </c>
      <c r="W86" s="31">
        <v>0</v>
      </c>
      <c r="X86" s="31">
        <f t="shared" si="47"/>
        <v>0</v>
      </c>
      <c r="Y86" s="36">
        <f t="shared" si="48"/>
        <v>0</v>
      </c>
      <c r="AA86" s="69">
        <v>81</v>
      </c>
      <c r="AB86" s="31">
        <f t="shared" si="49"/>
        <v>0</v>
      </c>
      <c r="AC86" s="212">
        <f t="shared" si="39"/>
        <v>0</v>
      </c>
      <c r="AD86" s="99">
        <f t="shared" si="50"/>
        <v>0</v>
      </c>
      <c r="AE86" s="99">
        <f t="shared" si="51"/>
        <v>0</v>
      </c>
      <c r="AF86" s="197">
        <f t="shared" si="35"/>
        <v>0</v>
      </c>
      <c r="AG86" s="197">
        <f t="shared" si="36"/>
        <v>0</v>
      </c>
      <c r="AH86" s="197">
        <f t="shared" si="37"/>
        <v>0</v>
      </c>
      <c r="AI86" s="202">
        <f t="shared" si="38"/>
        <v>0</v>
      </c>
      <c r="AK86" s="69">
        <v>81</v>
      </c>
      <c r="AL86" s="31"/>
      <c r="AM86" s="31"/>
      <c r="AN86" s="31"/>
      <c r="AO86" s="31"/>
      <c r="AP86" s="31"/>
      <c r="AQ86" s="197"/>
      <c r="AR86" s="197"/>
      <c r="AS86" s="197"/>
      <c r="AT86" s="197"/>
      <c r="AU86" s="31"/>
      <c r="AV86" s="31"/>
      <c r="AW86" s="31"/>
      <c r="AX86" s="31"/>
      <c r="AY86" s="74"/>
    </row>
    <row r="87" spans="2:51">
      <c r="B87" s="182" t="str">
        <f>IF(C35&lt;=$F$18,C35,"-")</f>
        <v>-</v>
      </c>
      <c r="C87" s="154">
        <f>D35-D36</f>
        <v>36</v>
      </c>
      <c r="D87" s="155">
        <v>0.5</v>
      </c>
      <c r="E87" s="129">
        <f t="shared" si="61"/>
        <v>0.28000000000000003</v>
      </c>
      <c r="F87" s="129">
        <f t="shared" si="62"/>
        <v>0.22</v>
      </c>
      <c r="G87" s="156"/>
      <c r="H87" s="56">
        <f t="shared" si="60"/>
        <v>0</v>
      </c>
      <c r="I87" s="53">
        <v>82</v>
      </c>
      <c r="J87" s="31">
        <f t="shared" si="54"/>
        <v>0</v>
      </c>
      <c r="K87" s="31">
        <f t="shared" si="55"/>
        <v>0</v>
      </c>
      <c r="L87" s="31">
        <f t="shared" si="56"/>
        <v>0</v>
      </c>
      <c r="M87" s="31">
        <f t="shared" si="57"/>
        <v>0</v>
      </c>
      <c r="N87" s="31">
        <f t="shared" si="43"/>
        <v>0</v>
      </c>
      <c r="O87" s="32">
        <f t="shared" si="44"/>
        <v>0</v>
      </c>
      <c r="P87" s="53">
        <v>82</v>
      </c>
      <c r="Q87" s="31">
        <f t="shared" si="52"/>
        <v>0</v>
      </c>
      <c r="R87" s="31">
        <f t="shared" si="58"/>
        <v>0</v>
      </c>
      <c r="S87" s="31">
        <f t="shared" si="59"/>
        <v>0</v>
      </c>
      <c r="T87" s="31">
        <f t="shared" si="45"/>
        <v>0</v>
      </c>
      <c r="U87" s="31">
        <f t="shared" si="53"/>
        <v>0</v>
      </c>
      <c r="V87" s="31">
        <f t="shared" si="46"/>
        <v>0</v>
      </c>
      <c r="W87" s="31">
        <v>0</v>
      </c>
      <c r="X87" s="31">
        <f t="shared" si="47"/>
        <v>0</v>
      </c>
      <c r="Y87" s="36">
        <f t="shared" si="48"/>
        <v>0</v>
      </c>
      <c r="AA87" s="69">
        <v>82</v>
      </c>
      <c r="AB87" s="31">
        <f t="shared" si="49"/>
        <v>0</v>
      </c>
      <c r="AC87" s="212">
        <f t="shared" si="39"/>
        <v>0</v>
      </c>
      <c r="AD87" s="99">
        <f t="shared" si="50"/>
        <v>0</v>
      </c>
      <c r="AE87" s="99">
        <f t="shared" si="51"/>
        <v>0</v>
      </c>
      <c r="AF87" s="197">
        <f t="shared" si="35"/>
        <v>0</v>
      </c>
      <c r="AG87" s="197">
        <f t="shared" si="36"/>
        <v>0</v>
      </c>
      <c r="AH87" s="197">
        <f t="shared" si="37"/>
        <v>0</v>
      </c>
      <c r="AI87" s="202">
        <f t="shared" si="38"/>
        <v>0</v>
      </c>
      <c r="AK87" s="69">
        <v>82</v>
      </c>
      <c r="AL87" s="31"/>
      <c r="AM87" s="31"/>
      <c r="AN87" s="31"/>
      <c r="AO87" s="31"/>
      <c r="AP87" s="31"/>
      <c r="AQ87" s="197"/>
      <c r="AR87" s="197"/>
      <c r="AS87" s="197"/>
      <c r="AT87" s="197"/>
      <c r="AU87" s="31"/>
      <c r="AV87" s="31"/>
      <c r="AW87" s="31"/>
      <c r="AX87" s="31"/>
      <c r="AY87" s="74"/>
    </row>
    <row r="88" spans="2:51">
      <c r="B88" s="182" t="str">
        <f>IF(C37&lt;=$F$18,C37,"-")</f>
        <v>-</v>
      </c>
      <c r="C88" s="154">
        <f>D37-D38</f>
        <v>34</v>
      </c>
      <c r="D88" s="155">
        <v>0.6</v>
      </c>
      <c r="E88" s="129">
        <f t="shared" si="61"/>
        <v>0.22400000000000003</v>
      </c>
      <c r="F88" s="129">
        <f t="shared" si="62"/>
        <v>0.17600000000000002</v>
      </c>
      <c r="G88" s="156"/>
      <c r="H88" s="56">
        <f t="shared" si="60"/>
        <v>0</v>
      </c>
      <c r="I88" s="53">
        <v>83</v>
      </c>
      <c r="J88" s="31">
        <f t="shared" si="54"/>
        <v>0</v>
      </c>
      <c r="K88" s="31">
        <f t="shared" si="55"/>
        <v>0</v>
      </c>
      <c r="L88" s="31">
        <f t="shared" si="56"/>
        <v>0</v>
      </c>
      <c r="M88" s="31">
        <f t="shared" si="57"/>
        <v>0</v>
      </c>
      <c r="N88" s="31">
        <f t="shared" si="43"/>
        <v>0</v>
      </c>
      <c r="O88" s="32">
        <f t="shared" si="44"/>
        <v>0</v>
      </c>
      <c r="P88" s="53">
        <v>83</v>
      </c>
      <c r="Q88" s="31">
        <f t="shared" si="52"/>
        <v>0</v>
      </c>
      <c r="R88" s="31">
        <f t="shared" si="58"/>
        <v>0</v>
      </c>
      <c r="S88" s="31">
        <f t="shared" si="59"/>
        <v>0</v>
      </c>
      <c r="T88" s="31">
        <f t="shared" si="45"/>
        <v>0</v>
      </c>
      <c r="U88" s="31">
        <f t="shared" si="53"/>
        <v>0</v>
      </c>
      <c r="V88" s="31">
        <f t="shared" si="46"/>
        <v>0</v>
      </c>
      <c r="W88" s="31">
        <v>0</v>
      </c>
      <c r="X88" s="31">
        <f t="shared" si="47"/>
        <v>0</v>
      </c>
      <c r="Y88" s="36">
        <f t="shared" si="48"/>
        <v>0</v>
      </c>
      <c r="AA88" s="69">
        <v>83</v>
      </c>
      <c r="AB88" s="31">
        <f t="shared" si="49"/>
        <v>0</v>
      </c>
      <c r="AC88" s="212">
        <f t="shared" si="39"/>
        <v>0</v>
      </c>
      <c r="AD88" s="99">
        <f t="shared" si="50"/>
        <v>0</v>
      </c>
      <c r="AE88" s="99">
        <f t="shared" si="51"/>
        <v>0</v>
      </c>
      <c r="AF88" s="197">
        <f t="shared" si="35"/>
        <v>0</v>
      </c>
      <c r="AG88" s="197">
        <f t="shared" si="36"/>
        <v>0</v>
      </c>
      <c r="AH88" s="197">
        <f t="shared" si="37"/>
        <v>0</v>
      </c>
      <c r="AI88" s="202">
        <f t="shared" si="38"/>
        <v>0</v>
      </c>
      <c r="AK88" s="69">
        <v>83</v>
      </c>
      <c r="AL88" s="31"/>
      <c r="AM88" s="31"/>
      <c r="AN88" s="31"/>
      <c r="AO88" s="31"/>
      <c r="AP88" s="31"/>
      <c r="AQ88" s="197"/>
      <c r="AR88" s="197"/>
      <c r="AS88" s="197"/>
      <c r="AT88" s="197"/>
      <c r="AU88" s="31"/>
      <c r="AV88" s="31"/>
      <c r="AW88" s="31"/>
      <c r="AX88" s="31"/>
      <c r="AY88" s="74"/>
    </row>
    <row r="89" spans="2:51">
      <c r="B89" s="182" t="str">
        <f>IF(C39&lt;=$F$18,C39,"-")</f>
        <v>-</v>
      </c>
      <c r="C89" s="154">
        <f>D39-D40</f>
        <v>38</v>
      </c>
      <c r="D89" s="155">
        <v>0.7</v>
      </c>
      <c r="E89" s="129">
        <f t="shared" si="61"/>
        <v>0.16800000000000004</v>
      </c>
      <c r="F89" s="129">
        <f t="shared" si="62"/>
        <v>0.13200000000000003</v>
      </c>
      <c r="G89" s="156"/>
      <c r="H89" s="56">
        <f t="shared" si="60"/>
        <v>0</v>
      </c>
      <c r="I89" s="53">
        <v>84</v>
      </c>
      <c r="J89" s="31">
        <f t="shared" si="54"/>
        <v>0</v>
      </c>
      <c r="K89" s="31">
        <f t="shared" si="55"/>
        <v>0</v>
      </c>
      <c r="L89" s="31">
        <f t="shared" si="56"/>
        <v>0</v>
      </c>
      <c r="M89" s="31">
        <f t="shared" si="57"/>
        <v>0</v>
      </c>
      <c r="N89" s="31">
        <f t="shared" si="43"/>
        <v>0</v>
      </c>
      <c r="O89" s="32">
        <f t="shared" si="44"/>
        <v>0</v>
      </c>
      <c r="P89" s="53">
        <v>84</v>
      </c>
      <c r="Q89" s="31">
        <f t="shared" si="52"/>
        <v>0</v>
      </c>
      <c r="R89" s="31">
        <f t="shared" si="58"/>
        <v>0</v>
      </c>
      <c r="S89" s="31">
        <f t="shared" si="59"/>
        <v>0</v>
      </c>
      <c r="T89" s="31">
        <f t="shared" si="45"/>
        <v>0</v>
      </c>
      <c r="U89" s="31">
        <f t="shared" si="53"/>
        <v>0</v>
      </c>
      <c r="V89" s="31">
        <f t="shared" si="46"/>
        <v>0</v>
      </c>
      <c r="W89" s="31">
        <v>0</v>
      </c>
      <c r="X89" s="31">
        <f t="shared" si="47"/>
        <v>0</v>
      </c>
      <c r="Y89" s="36">
        <f t="shared" si="48"/>
        <v>0</v>
      </c>
      <c r="AA89" s="69">
        <v>84</v>
      </c>
      <c r="AB89" s="31">
        <f t="shared" si="49"/>
        <v>0</v>
      </c>
      <c r="AC89" s="212">
        <f t="shared" si="39"/>
        <v>0</v>
      </c>
      <c r="AD89" s="99">
        <f t="shared" si="50"/>
        <v>0</v>
      </c>
      <c r="AE89" s="99">
        <f t="shared" si="51"/>
        <v>0</v>
      </c>
      <c r="AF89" s="197">
        <f t="shared" si="35"/>
        <v>0</v>
      </c>
      <c r="AG89" s="197">
        <f t="shared" si="36"/>
        <v>0</v>
      </c>
      <c r="AH89" s="197">
        <f t="shared" si="37"/>
        <v>0</v>
      </c>
      <c r="AI89" s="202">
        <f t="shared" si="38"/>
        <v>0</v>
      </c>
      <c r="AK89" s="69">
        <v>84</v>
      </c>
      <c r="AL89" s="31"/>
      <c r="AM89" s="31"/>
      <c r="AN89" s="31"/>
      <c r="AO89" s="31"/>
      <c r="AP89" s="31"/>
      <c r="AQ89" s="197"/>
      <c r="AR89" s="197"/>
      <c r="AS89" s="197"/>
      <c r="AT89" s="197"/>
      <c r="AU89" s="31"/>
      <c r="AV89" s="31"/>
      <c r="AW89" s="31"/>
      <c r="AX89" s="31"/>
      <c r="AY89" s="74"/>
    </row>
    <row r="90" spans="2:51">
      <c r="B90" s="182" t="str">
        <f>IF(C41&lt;=$F$18,C41,"-")</f>
        <v>-</v>
      </c>
      <c r="C90" s="154">
        <f>D41-D42</f>
        <v>42</v>
      </c>
      <c r="D90" s="155">
        <v>0.8</v>
      </c>
      <c r="E90" s="129">
        <f t="shared" si="61"/>
        <v>0.11199999999999999</v>
      </c>
      <c r="F90" s="129">
        <f t="shared" si="62"/>
        <v>8.7999999999999981E-2</v>
      </c>
      <c r="G90" s="156"/>
      <c r="H90" s="56">
        <f t="shared" si="60"/>
        <v>0</v>
      </c>
      <c r="I90" s="53">
        <v>85</v>
      </c>
      <c r="J90" s="31">
        <f t="shared" si="54"/>
        <v>0</v>
      </c>
      <c r="K90" s="31">
        <f t="shared" si="55"/>
        <v>0</v>
      </c>
      <c r="L90" s="31">
        <f t="shared" si="56"/>
        <v>0</v>
      </c>
      <c r="M90" s="31">
        <f t="shared" si="57"/>
        <v>0</v>
      </c>
      <c r="N90" s="31">
        <f t="shared" si="43"/>
        <v>0</v>
      </c>
      <c r="O90" s="32">
        <f t="shared" si="44"/>
        <v>0</v>
      </c>
      <c r="P90" s="53">
        <v>85</v>
      </c>
      <c r="Q90" s="31">
        <f t="shared" si="52"/>
        <v>0</v>
      </c>
      <c r="R90" s="31">
        <f t="shared" si="58"/>
        <v>0</v>
      </c>
      <c r="S90" s="31">
        <f t="shared" si="59"/>
        <v>0</v>
      </c>
      <c r="T90" s="31">
        <f t="shared" si="45"/>
        <v>0</v>
      </c>
      <c r="U90" s="31">
        <f t="shared" si="53"/>
        <v>0</v>
      </c>
      <c r="V90" s="31">
        <f t="shared" si="46"/>
        <v>0</v>
      </c>
      <c r="W90" s="31">
        <v>0</v>
      </c>
      <c r="X90" s="31">
        <f t="shared" si="47"/>
        <v>0</v>
      </c>
      <c r="Y90" s="36">
        <f t="shared" si="48"/>
        <v>0</v>
      </c>
      <c r="AA90" s="69">
        <v>85</v>
      </c>
      <c r="AB90" s="31">
        <f t="shared" si="49"/>
        <v>0</v>
      </c>
      <c r="AC90" s="212">
        <f t="shared" si="39"/>
        <v>0</v>
      </c>
      <c r="AD90" s="99">
        <f t="shared" si="50"/>
        <v>0</v>
      </c>
      <c r="AE90" s="99">
        <f t="shared" si="51"/>
        <v>0</v>
      </c>
      <c r="AF90" s="197">
        <f t="shared" si="35"/>
        <v>0</v>
      </c>
      <c r="AG90" s="197">
        <f t="shared" si="36"/>
        <v>0</v>
      </c>
      <c r="AH90" s="197">
        <f t="shared" si="37"/>
        <v>0</v>
      </c>
      <c r="AI90" s="202">
        <f t="shared" si="38"/>
        <v>0</v>
      </c>
      <c r="AK90" s="69">
        <v>85</v>
      </c>
      <c r="AL90" s="31"/>
      <c r="AM90" s="31"/>
      <c r="AN90" s="31"/>
      <c r="AO90" s="31"/>
      <c r="AP90" s="31"/>
      <c r="AQ90" s="197"/>
      <c r="AR90" s="197"/>
      <c r="AS90" s="197"/>
      <c r="AT90" s="197"/>
      <c r="AU90" s="31"/>
      <c r="AV90" s="31"/>
      <c r="AW90" s="31"/>
      <c r="AX90" s="31"/>
      <c r="AY90" s="74"/>
    </row>
    <row r="91" spans="2:51">
      <c r="B91" s="182" t="str">
        <f>IF(C43&lt;=$F$18,C43,"-")</f>
        <v>-</v>
      </c>
      <c r="C91" s="154">
        <f>D43-D44</f>
        <v>45</v>
      </c>
      <c r="D91" s="155">
        <v>0.9</v>
      </c>
      <c r="E91" s="129">
        <f t="shared" si="61"/>
        <v>5.5999999999999994E-2</v>
      </c>
      <c r="F91" s="129">
        <f t="shared" si="62"/>
        <v>4.3999999999999991E-2</v>
      </c>
      <c r="G91" s="156"/>
      <c r="H91" s="56">
        <f t="shared" si="60"/>
        <v>0</v>
      </c>
      <c r="I91" s="53">
        <v>86</v>
      </c>
      <c r="J91" s="31">
        <f t="shared" si="54"/>
        <v>0</v>
      </c>
      <c r="K91" s="31">
        <f t="shared" si="55"/>
        <v>0</v>
      </c>
      <c r="L91" s="31">
        <f t="shared" si="56"/>
        <v>0</v>
      </c>
      <c r="M91" s="31">
        <f t="shared" si="57"/>
        <v>0</v>
      </c>
      <c r="N91" s="31">
        <f t="shared" si="43"/>
        <v>0</v>
      </c>
      <c r="O91" s="32">
        <f t="shared" si="44"/>
        <v>0</v>
      </c>
      <c r="P91" s="53">
        <v>86</v>
      </c>
      <c r="Q91" s="31">
        <f t="shared" si="52"/>
        <v>0</v>
      </c>
      <c r="R91" s="31">
        <f t="shared" si="58"/>
        <v>0</v>
      </c>
      <c r="S91" s="31">
        <f t="shared" si="59"/>
        <v>0</v>
      </c>
      <c r="T91" s="31">
        <f t="shared" si="45"/>
        <v>0</v>
      </c>
      <c r="U91" s="31">
        <f t="shared" si="53"/>
        <v>0</v>
      </c>
      <c r="V91" s="31">
        <f t="shared" si="46"/>
        <v>0</v>
      </c>
      <c r="W91" s="31">
        <v>0</v>
      </c>
      <c r="X91" s="31">
        <f t="shared" si="47"/>
        <v>0</v>
      </c>
      <c r="Y91" s="36">
        <f t="shared" si="48"/>
        <v>0</v>
      </c>
      <c r="AA91" s="69">
        <v>86</v>
      </c>
      <c r="AB91" s="31">
        <f t="shared" si="49"/>
        <v>0</v>
      </c>
      <c r="AC91" s="212">
        <f t="shared" si="39"/>
        <v>0</v>
      </c>
      <c r="AD91" s="99">
        <f t="shared" si="50"/>
        <v>0</v>
      </c>
      <c r="AE91" s="99">
        <f t="shared" si="51"/>
        <v>0</v>
      </c>
      <c r="AF91" s="197">
        <f t="shared" ref="AF91:AF154" si="63">IF(OR(AA91&lt;=$F$18,AA91&lt;=30),EXP(-LN(2)/$D$104)*AF90+((1-EXP(-LN(2)/$D$104))/(LN(2)/$D$104))*$AB91*AC91*0.475*$F$19*44/12,)</f>
        <v>0</v>
      </c>
      <c r="AG91" s="197">
        <f t="shared" ref="AG91:AG154" si="64">IF(OR(AA91&lt;=$F$18,AA91&lt;=30),EXP(-LN(2)/$D$106)*AG90+((1-EXP(-LN(2)/$D$106))/(LN(2)/$D$106))*$AB91*AD91*0.475*$F$19*44/12,)</f>
        <v>0</v>
      </c>
      <c r="AH91" s="197">
        <f t="shared" ref="AH91:AH154" si="65">IF(OR(AA91&lt;=$F$18,AA91&lt;=30),EXP(-LN(2)/$D$105)*AH90+((1-EXP(-LN(2)/$D$105))/(LN(2)/$D$105))*$AB91*AE91*0.475*$F$19*44/12,)</f>
        <v>0</v>
      </c>
      <c r="AI91" s="202">
        <f t="shared" ref="AI91:AI154" si="66">IF(OR(AA91&lt;=$F$18,AA91&lt;=30),SUM(AF91:AH91),)</f>
        <v>0</v>
      </c>
      <c r="AK91" s="69">
        <v>86</v>
      </c>
      <c r="AL91" s="31"/>
      <c r="AM91" s="31"/>
      <c r="AN91" s="31"/>
      <c r="AO91" s="31"/>
      <c r="AP91" s="31"/>
      <c r="AQ91" s="197"/>
      <c r="AR91" s="197"/>
      <c r="AS91" s="197"/>
      <c r="AT91" s="197"/>
      <c r="AU91" s="31"/>
      <c r="AV91" s="31"/>
      <c r="AW91" s="31"/>
      <c r="AX91" s="31"/>
      <c r="AY91" s="74"/>
    </row>
    <row r="92" spans="2:51">
      <c r="B92" s="182" t="str">
        <f>IF(C45&lt;=$F$18,C45,"-")</f>
        <v>-</v>
      </c>
      <c r="C92" s="154">
        <f>D45-D46</f>
        <v>48</v>
      </c>
      <c r="D92" s="155">
        <v>0.9</v>
      </c>
      <c r="E92" s="129">
        <f t="shared" si="61"/>
        <v>5.5999999999999994E-2</v>
      </c>
      <c r="F92" s="129">
        <f t="shared" si="62"/>
        <v>4.3999999999999991E-2</v>
      </c>
      <c r="G92" s="156"/>
      <c r="H92" s="56">
        <f t="shared" si="60"/>
        <v>0</v>
      </c>
      <c r="I92" s="53">
        <v>87</v>
      </c>
      <c r="J92" s="31">
        <f t="shared" si="54"/>
        <v>0</v>
      </c>
      <c r="K92" s="31">
        <f t="shared" si="55"/>
        <v>0</v>
      </c>
      <c r="L92" s="31">
        <f t="shared" si="56"/>
        <v>0</v>
      </c>
      <c r="M92" s="31">
        <f t="shared" si="57"/>
        <v>0</v>
      </c>
      <c r="N92" s="31">
        <f t="shared" si="43"/>
        <v>0</v>
      </c>
      <c r="O92" s="32">
        <f t="shared" si="44"/>
        <v>0</v>
      </c>
      <c r="P92" s="53">
        <v>87</v>
      </c>
      <c r="Q92" s="31">
        <f t="shared" si="52"/>
        <v>0</v>
      </c>
      <c r="R92" s="31">
        <f t="shared" si="58"/>
        <v>0</v>
      </c>
      <c r="S92" s="31">
        <f t="shared" si="59"/>
        <v>0</v>
      </c>
      <c r="T92" s="31">
        <f t="shared" si="45"/>
        <v>0</v>
      </c>
      <c r="U92" s="31">
        <f t="shared" si="53"/>
        <v>0</v>
      </c>
      <c r="V92" s="31">
        <f t="shared" si="46"/>
        <v>0</v>
      </c>
      <c r="W92" s="31">
        <v>0</v>
      </c>
      <c r="X92" s="31">
        <f t="shared" si="47"/>
        <v>0</v>
      </c>
      <c r="Y92" s="36">
        <f t="shared" si="48"/>
        <v>0</v>
      </c>
      <c r="AA92" s="69">
        <v>87</v>
      </c>
      <c r="AB92" s="31">
        <f t="shared" si="49"/>
        <v>0</v>
      </c>
      <c r="AC92" s="212">
        <f t="shared" si="39"/>
        <v>0</v>
      </c>
      <c r="AD92" s="99">
        <f t="shared" si="50"/>
        <v>0</v>
      </c>
      <c r="AE92" s="99">
        <f t="shared" si="51"/>
        <v>0</v>
      </c>
      <c r="AF92" s="197">
        <f t="shared" si="63"/>
        <v>0</v>
      </c>
      <c r="AG92" s="197">
        <f t="shared" si="64"/>
        <v>0</v>
      </c>
      <c r="AH92" s="197">
        <f t="shared" si="65"/>
        <v>0</v>
      </c>
      <c r="AI92" s="202">
        <f t="shared" si="66"/>
        <v>0</v>
      </c>
      <c r="AK92" s="69">
        <v>87</v>
      </c>
      <c r="AL92" s="31"/>
      <c r="AM92" s="31"/>
      <c r="AN92" s="31"/>
      <c r="AO92" s="31"/>
      <c r="AP92" s="31"/>
      <c r="AQ92" s="197"/>
      <c r="AR92" s="197"/>
      <c r="AS92" s="197"/>
      <c r="AT92" s="197"/>
      <c r="AU92" s="31"/>
      <c r="AV92" s="31"/>
      <c r="AW92" s="31"/>
      <c r="AX92" s="31"/>
      <c r="AY92" s="74"/>
    </row>
    <row r="93" spans="2:51">
      <c r="B93" s="182" t="str">
        <f>IF(C47&lt;=$F$18,C47,"-")</f>
        <v>-</v>
      </c>
      <c r="C93" s="154">
        <f>D47-D48</f>
        <v>48</v>
      </c>
      <c r="D93" s="155">
        <v>0.95</v>
      </c>
      <c r="E93" s="129">
        <f t="shared" si="61"/>
        <v>2.8000000000000028E-2</v>
      </c>
      <c r="F93" s="129">
        <f t="shared" si="62"/>
        <v>2.200000000000002E-2</v>
      </c>
      <c r="G93" s="156"/>
      <c r="H93" s="56">
        <f t="shared" si="60"/>
        <v>0</v>
      </c>
      <c r="I93" s="53">
        <v>88</v>
      </c>
      <c r="J93" s="31">
        <f t="shared" si="54"/>
        <v>0</v>
      </c>
      <c r="K93" s="31">
        <f t="shared" si="55"/>
        <v>0</v>
      </c>
      <c r="L93" s="31">
        <f t="shared" si="56"/>
        <v>0</v>
      </c>
      <c r="M93" s="31">
        <f t="shared" si="57"/>
        <v>0</v>
      </c>
      <c r="N93" s="31">
        <f t="shared" si="43"/>
        <v>0</v>
      </c>
      <c r="O93" s="32">
        <f t="shared" si="44"/>
        <v>0</v>
      </c>
      <c r="P93" s="53">
        <v>88</v>
      </c>
      <c r="Q93" s="31">
        <f t="shared" si="52"/>
        <v>0</v>
      </c>
      <c r="R93" s="31">
        <f t="shared" si="58"/>
        <v>0</v>
      </c>
      <c r="S93" s="31">
        <f t="shared" si="59"/>
        <v>0</v>
      </c>
      <c r="T93" s="31">
        <f t="shared" si="45"/>
        <v>0</v>
      </c>
      <c r="U93" s="31">
        <f t="shared" si="53"/>
        <v>0</v>
      </c>
      <c r="V93" s="31">
        <f t="shared" si="46"/>
        <v>0</v>
      </c>
      <c r="W93" s="31">
        <v>0</v>
      </c>
      <c r="X93" s="31">
        <f t="shared" si="47"/>
        <v>0</v>
      </c>
      <c r="Y93" s="36">
        <f t="shared" si="48"/>
        <v>0</v>
      </c>
      <c r="AA93" s="69">
        <v>88</v>
      </c>
      <c r="AB93" s="31">
        <f t="shared" si="49"/>
        <v>0</v>
      </c>
      <c r="AC93" s="212">
        <f t="shared" si="39"/>
        <v>0</v>
      </c>
      <c r="AD93" s="99">
        <f t="shared" si="50"/>
        <v>0</v>
      </c>
      <c r="AE93" s="99">
        <f t="shared" si="51"/>
        <v>0</v>
      </c>
      <c r="AF93" s="197">
        <f t="shared" si="63"/>
        <v>0</v>
      </c>
      <c r="AG93" s="197">
        <f t="shared" si="64"/>
        <v>0</v>
      </c>
      <c r="AH93" s="197">
        <f t="shared" si="65"/>
        <v>0</v>
      </c>
      <c r="AI93" s="202">
        <f t="shared" si="66"/>
        <v>0</v>
      </c>
      <c r="AK93" s="69">
        <v>88</v>
      </c>
      <c r="AL93" s="31"/>
      <c r="AM93" s="31"/>
      <c r="AN93" s="31"/>
      <c r="AO93" s="31"/>
      <c r="AP93" s="31"/>
      <c r="AQ93" s="197"/>
      <c r="AR93" s="197"/>
      <c r="AS93" s="197"/>
      <c r="AT93" s="197"/>
      <c r="AU93" s="31"/>
      <c r="AV93" s="31"/>
      <c r="AW93" s="31"/>
      <c r="AX93" s="31"/>
      <c r="AY93" s="74"/>
    </row>
    <row r="94" spans="2:51">
      <c r="B94" s="189">
        <f>F18</f>
        <v>0</v>
      </c>
      <c r="C94" s="186">
        <f>IFERROR(VLOOKUP(B94,C25:D78,2),)</f>
        <v>0</v>
      </c>
      <c r="D94" s="187">
        <v>0.95</v>
      </c>
      <c r="E94" s="188">
        <f t="shared" si="61"/>
        <v>2.8000000000000028E-2</v>
      </c>
      <c r="F94" s="188">
        <f t="shared" si="62"/>
        <v>2.200000000000002E-2</v>
      </c>
      <c r="G94" s="159"/>
      <c r="H94" s="56">
        <f t="shared" si="60"/>
        <v>0</v>
      </c>
      <c r="I94" s="53">
        <v>89</v>
      </c>
      <c r="J94" s="31">
        <f t="shared" si="54"/>
        <v>0</v>
      </c>
      <c r="K94" s="31">
        <f t="shared" si="55"/>
        <v>0</v>
      </c>
      <c r="L94" s="31">
        <f t="shared" si="56"/>
        <v>0</v>
      </c>
      <c r="M94" s="31">
        <f t="shared" si="57"/>
        <v>0</v>
      </c>
      <c r="N94" s="31">
        <f t="shared" si="43"/>
        <v>0</v>
      </c>
      <c r="O94" s="32">
        <f t="shared" si="44"/>
        <v>0</v>
      </c>
      <c r="P94" s="53">
        <v>89</v>
      </c>
      <c r="Q94" s="31">
        <f t="shared" si="52"/>
        <v>0</v>
      </c>
      <c r="R94" s="31">
        <f t="shared" si="58"/>
        <v>0</v>
      </c>
      <c r="S94" s="31">
        <f t="shared" si="59"/>
        <v>0</v>
      </c>
      <c r="T94" s="31">
        <f t="shared" si="45"/>
        <v>0</v>
      </c>
      <c r="U94" s="31">
        <f t="shared" si="53"/>
        <v>0</v>
      </c>
      <c r="V94" s="31">
        <f t="shared" si="46"/>
        <v>0</v>
      </c>
      <c r="W94" s="31">
        <v>0</v>
      </c>
      <c r="X94" s="31">
        <f t="shared" si="47"/>
        <v>0</v>
      </c>
      <c r="Y94" s="36">
        <f t="shared" si="48"/>
        <v>0</v>
      </c>
      <c r="AA94" s="69">
        <v>89</v>
      </c>
      <c r="AB94" s="31">
        <f t="shared" si="49"/>
        <v>0</v>
      </c>
      <c r="AC94" s="212">
        <f t="shared" si="39"/>
        <v>0</v>
      </c>
      <c r="AD94" s="99">
        <f t="shared" si="50"/>
        <v>0</v>
      </c>
      <c r="AE94" s="99">
        <f t="shared" si="51"/>
        <v>0</v>
      </c>
      <c r="AF94" s="197">
        <f t="shared" si="63"/>
        <v>0</v>
      </c>
      <c r="AG94" s="197">
        <f t="shared" si="64"/>
        <v>0</v>
      </c>
      <c r="AH94" s="197">
        <f t="shared" si="65"/>
        <v>0</v>
      </c>
      <c r="AI94" s="202">
        <f t="shared" si="66"/>
        <v>0</v>
      </c>
      <c r="AK94" s="69">
        <v>89</v>
      </c>
      <c r="AL94" s="31"/>
      <c r="AM94" s="31"/>
      <c r="AN94" s="31"/>
      <c r="AO94" s="31"/>
      <c r="AP94" s="31"/>
      <c r="AQ94" s="197"/>
      <c r="AR94" s="197"/>
      <c r="AS94" s="197"/>
      <c r="AT94" s="197"/>
      <c r="AU94" s="31"/>
      <c r="AV94" s="31"/>
      <c r="AW94" s="31"/>
      <c r="AX94" s="31"/>
      <c r="AY94" s="74"/>
    </row>
    <row r="95" spans="2:51">
      <c r="I95" s="53">
        <v>90</v>
      </c>
      <c r="J95" s="31">
        <f t="shared" si="54"/>
        <v>0</v>
      </c>
      <c r="K95" s="31">
        <f t="shared" si="55"/>
        <v>0</v>
      </c>
      <c r="L95" s="31">
        <f t="shared" si="56"/>
        <v>0</v>
      </c>
      <c r="M95" s="31">
        <f t="shared" si="57"/>
        <v>0</v>
      </c>
      <c r="N95" s="31">
        <f t="shared" si="43"/>
        <v>0</v>
      </c>
      <c r="O95" s="32">
        <f t="shared" si="44"/>
        <v>0</v>
      </c>
      <c r="P95" s="53">
        <v>90</v>
      </c>
      <c r="Q95" s="31">
        <f t="shared" si="52"/>
        <v>0</v>
      </c>
      <c r="R95" s="31">
        <f t="shared" si="58"/>
        <v>0</v>
      </c>
      <c r="S95" s="31">
        <f t="shared" si="59"/>
        <v>0</v>
      </c>
      <c r="T95" s="31">
        <f t="shared" si="45"/>
        <v>0</v>
      </c>
      <c r="U95" s="31">
        <f t="shared" si="53"/>
        <v>0</v>
      </c>
      <c r="V95" s="31">
        <f t="shared" si="46"/>
        <v>0</v>
      </c>
      <c r="W95" s="31">
        <v>0</v>
      </c>
      <c r="X95" s="31">
        <f t="shared" si="47"/>
        <v>0</v>
      </c>
      <c r="Y95" s="36">
        <f t="shared" si="48"/>
        <v>0</v>
      </c>
      <c r="AA95" s="69">
        <v>90</v>
      </c>
      <c r="AB95" s="31">
        <f t="shared" si="49"/>
        <v>0</v>
      </c>
      <c r="AC95" s="212">
        <f t="shared" ref="AC95:AC158" si="67">IF(AA95&lt;=$F$18,IFERROR(VLOOKUP($AA95,$B$82:$G$94,3,FALSE),0),)*50%</f>
        <v>0</v>
      </c>
      <c r="AD95" s="99">
        <f t="shared" si="50"/>
        <v>0</v>
      </c>
      <c r="AE95" s="99">
        <f t="shared" si="51"/>
        <v>0</v>
      </c>
      <c r="AF95" s="197">
        <f t="shared" si="63"/>
        <v>0</v>
      </c>
      <c r="AG95" s="197">
        <f t="shared" si="64"/>
        <v>0</v>
      </c>
      <c r="AH95" s="197">
        <f t="shared" si="65"/>
        <v>0</v>
      </c>
      <c r="AI95" s="202">
        <f t="shared" si="66"/>
        <v>0</v>
      </c>
      <c r="AK95" s="69">
        <v>90</v>
      </c>
      <c r="AL95" s="31"/>
      <c r="AM95" s="31"/>
      <c r="AN95" s="31"/>
      <c r="AO95" s="31"/>
      <c r="AP95" s="31"/>
      <c r="AQ95" s="197"/>
      <c r="AR95" s="197"/>
      <c r="AS95" s="197"/>
      <c r="AT95" s="197"/>
      <c r="AU95" s="31"/>
      <c r="AV95" s="31"/>
      <c r="AW95" s="31"/>
      <c r="AX95" s="31"/>
      <c r="AY95" s="74"/>
    </row>
    <row r="96" spans="2:51">
      <c r="C96" s="65" t="s">
        <v>154</v>
      </c>
      <c r="D96" t="s">
        <v>137</v>
      </c>
      <c r="E96" s="6"/>
      <c r="I96" s="53">
        <v>91</v>
      </c>
      <c r="J96" s="31">
        <f t="shared" si="54"/>
        <v>0</v>
      </c>
      <c r="K96" s="31">
        <f t="shared" si="55"/>
        <v>0</v>
      </c>
      <c r="L96" s="31">
        <f t="shared" si="56"/>
        <v>0</v>
      </c>
      <c r="M96" s="31">
        <f t="shared" si="57"/>
        <v>0</v>
      </c>
      <c r="N96" s="31">
        <f t="shared" si="43"/>
        <v>0</v>
      </c>
      <c r="O96" s="32">
        <f t="shared" si="44"/>
        <v>0</v>
      </c>
      <c r="P96" s="53">
        <v>91</v>
      </c>
      <c r="Q96" s="31">
        <f t="shared" si="52"/>
        <v>0</v>
      </c>
      <c r="R96" s="31">
        <f t="shared" si="58"/>
        <v>0</v>
      </c>
      <c r="S96" s="31">
        <f t="shared" si="59"/>
        <v>0</v>
      </c>
      <c r="T96" s="31">
        <f t="shared" si="45"/>
        <v>0</v>
      </c>
      <c r="U96" s="31">
        <f t="shared" si="53"/>
        <v>0</v>
      </c>
      <c r="V96" s="31">
        <f t="shared" si="46"/>
        <v>0</v>
      </c>
      <c r="W96" s="31">
        <v>0</v>
      </c>
      <c r="X96" s="31">
        <f t="shared" si="47"/>
        <v>0</v>
      </c>
      <c r="Y96" s="36">
        <f t="shared" si="48"/>
        <v>0</v>
      </c>
      <c r="AA96" s="69">
        <v>91</v>
      </c>
      <c r="AB96" s="31">
        <f t="shared" si="49"/>
        <v>0</v>
      </c>
      <c r="AC96" s="212">
        <f t="shared" si="67"/>
        <v>0</v>
      </c>
      <c r="AD96" s="99">
        <f t="shared" si="50"/>
        <v>0</v>
      </c>
      <c r="AE96" s="99">
        <f t="shared" si="51"/>
        <v>0</v>
      </c>
      <c r="AF96" s="197">
        <f t="shared" si="63"/>
        <v>0</v>
      </c>
      <c r="AG96" s="197">
        <f t="shared" si="64"/>
        <v>0</v>
      </c>
      <c r="AH96" s="197">
        <f t="shared" si="65"/>
        <v>0</v>
      </c>
      <c r="AI96" s="202">
        <f t="shared" si="66"/>
        <v>0</v>
      </c>
      <c r="AK96" s="69">
        <v>91</v>
      </c>
      <c r="AL96" s="31"/>
      <c r="AM96" s="31"/>
      <c r="AN96" s="31"/>
      <c r="AO96" s="31"/>
      <c r="AP96" s="31"/>
      <c r="AQ96" s="197"/>
      <c r="AR96" s="197"/>
      <c r="AS96" s="197"/>
      <c r="AT96" s="197"/>
      <c r="AU96" s="31"/>
      <c r="AV96" s="31"/>
      <c r="AW96" s="31"/>
      <c r="AX96" s="31"/>
      <c r="AY96" s="74"/>
    </row>
    <row r="97" spans="2:51">
      <c r="B97" s="2" t="s">
        <v>0</v>
      </c>
      <c r="C97">
        <v>32</v>
      </c>
      <c r="D97">
        <v>0</v>
      </c>
      <c r="E97" s="6"/>
      <c r="I97" s="53">
        <v>92</v>
      </c>
      <c r="J97" s="31">
        <f t="shared" si="54"/>
        <v>0</v>
      </c>
      <c r="K97" s="31">
        <f t="shared" si="55"/>
        <v>0</v>
      </c>
      <c r="L97" s="31">
        <f t="shared" si="56"/>
        <v>0</v>
      </c>
      <c r="M97" s="31">
        <f t="shared" si="57"/>
        <v>0</v>
      </c>
      <c r="N97" s="31">
        <f t="shared" si="43"/>
        <v>0</v>
      </c>
      <c r="O97" s="32">
        <f t="shared" si="44"/>
        <v>0</v>
      </c>
      <c r="P97" s="53">
        <v>92</v>
      </c>
      <c r="Q97" s="31">
        <f t="shared" si="52"/>
        <v>0</v>
      </c>
      <c r="R97" s="31">
        <f t="shared" si="58"/>
        <v>0</v>
      </c>
      <c r="S97" s="31">
        <f t="shared" si="59"/>
        <v>0</v>
      </c>
      <c r="T97" s="31">
        <f t="shared" si="45"/>
        <v>0</v>
      </c>
      <c r="U97" s="31">
        <f t="shared" si="53"/>
        <v>0</v>
      </c>
      <c r="V97" s="31">
        <f t="shared" si="46"/>
        <v>0</v>
      </c>
      <c r="W97" s="31">
        <v>0</v>
      </c>
      <c r="X97" s="31">
        <f t="shared" si="47"/>
        <v>0</v>
      </c>
      <c r="Y97" s="36">
        <f t="shared" si="48"/>
        <v>0</v>
      </c>
      <c r="AA97" s="69">
        <v>92</v>
      </c>
      <c r="AB97" s="31">
        <f t="shared" si="49"/>
        <v>0</v>
      </c>
      <c r="AC97" s="212">
        <f t="shared" si="67"/>
        <v>0</v>
      </c>
      <c r="AD97" s="99">
        <f t="shared" si="50"/>
        <v>0</v>
      </c>
      <c r="AE97" s="99">
        <f t="shared" si="51"/>
        <v>0</v>
      </c>
      <c r="AF97" s="197">
        <f t="shared" si="63"/>
        <v>0</v>
      </c>
      <c r="AG97" s="197">
        <f t="shared" si="64"/>
        <v>0</v>
      </c>
      <c r="AH97" s="197">
        <f t="shared" si="65"/>
        <v>0</v>
      </c>
      <c r="AI97" s="202">
        <f t="shared" si="66"/>
        <v>0</v>
      </c>
      <c r="AK97" s="69">
        <v>92</v>
      </c>
      <c r="AL97" s="31"/>
      <c r="AM97" s="31"/>
      <c r="AN97" s="31"/>
      <c r="AO97" s="31"/>
      <c r="AP97" s="31"/>
      <c r="AQ97" s="197"/>
      <c r="AR97" s="197"/>
      <c r="AS97" s="197"/>
      <c r="AT97" s="197"/>
      <c r="AU97" s="31"/>
      <c r="AV97" s="31"/>
      <c r="AW97" s="31"/>
      <c r="AX97" s="31"/>
      <c r="AY97" s="74"/>
    </row>
    <row r="98" spans="2:51">
      <c r="B98" s="2" t="s">
        <v>1</v>
      </c>
      <c r="C98">
        <v>45</v>
      </c>
      <c r="D98">
        <v>0</v>
      </c>
      <c r="E98" s="6"/>
      <c r="I98" s="53">
        <v>93</v>
      </c>
      <c r="J98" s="31">
        <f t="shared" si="54"/>
        <v>0</v>
      </c>
      <c r="K98" s="31">
        <f t="shared" si="55"/>
        <v>0</v>
      </c>
      <c r="L98" s="31">
        <f t="shared" si="56"/>
        <v>0</v>
      </c>
      <c r="M98" s="31">
        <f t="shared" si="57"/>
        <v>0</v>
      </c>
      <c r="N98" s="31">
        <f t="shared" si="43"/>
        <v>0</v>
      </c>
      <c r="O98" s="32">
        <f t="shared" si="44"/>
        <v>0</v>
      </c>
      <c r="P98" s="53">
        <v>93</v>
      </c>
      <c r="Q98" s="31">
        <f t="shared" si="52"/>
        <v>0</v>
      </c>
      <c r="R98" s="31">
        <f t="shared" si="58"/>
        <v>0</v>
      </c>
      <c r="S98" s="31">
        <f t="shared" si="59"/>
        <v>0</v>
      </c>
      <c r="T98" s="31">
        <f t="shared" si="45"/>
        <v>0</v>
      </c>
      <c r="U98" s="31">
        <f t="shared" si="53"/>
        <v>0</v>
      </c>
      <c r="V98" s="31">
        <f t="shared" si="46"/>
        <v>0</v>
      </c>
      <c r="W98" s="31">
        <v>0</v>
      </c>
      <c r="X98" s="31">
        <f t="shared" si="47"/>
        <v>0</v>
      </c>
      <c r="Y98" s="36">
        <f t="shared" si="48"/>
        <v>0</v>
      </c>
      <c r="AA98" s="69">
        <v>93</v>
      </c>
      <c r="AB98" s="31">
        <f t="shared" si="49"/>
        <v>0</v>
      </c>
      <c r="AC98" s="212">
        <f t="shared" si="67"/>
        <v>0</v>
      </c>
      <c r="AD98" s="99">
        <f t="shared" si="50"/>
        <v>0</v>
      </c>
      <c r="AE98" s="99">
        <f t="shared" si="51"/>
        <v>0</v>
      </c>
      <c r="AF98" s="197">
        <f t="shared" si="63"/>
        <v>0</v>
      </c>
      <c r="AG98" s="197">
        <f t="shared" si="64"/>
        <v>0</v>
      </c>
      <c r="AH98" s="197">
        <f t="shared" si="65"/>
        <v>0</v>
      </c>
      <c r="AI98" s="202">
        <f t="shared" si="66"/>
        <v>0</v>
      </c>
      <c r="AK98" s="69">
        <v>93</v>
      </c>
      <c r="AL98" s="31"/>
      <c r="AM98" s="31"/>
      <c r="AN98" s="31"/>
      <c r="AO98" s="31"/>
      <c r="AP98" s="31"/>
      <c r="AQ98" s="197"/>
      <c r="AR98" s="197"/>
      <c r="AS98" s="197"/>
      <c r="AT98" s="197"/>
      <c r="AU98" s="31"/>
      <c r="AV98" s="31"/>
      <c r="AW98" s="31"/>
      <c r="AX98" s="31"/>
      <c r="AY98" s="74"/>
    </row>
    <row r="99" spans="2:51">
      <c r="B99" s="2" t="s">
        <v>2</v>
      </c>
      <c r="C99">
        <v>70</v>
      </c>
      <c r="D99">
        <v>0</v>
      </c>
      <c r="E99" s="6"/>
      <c r="I99" s="53">
        <v>94</v>
      </c>
      <c r="J99" s="31">
        <f t="shared" si="54"/>
        <v>0</v>
      </c>
      <c r="K99" s="31">
        <f t="shared" si="55"/>
        <v>0</v>
      </c>
      <c r="L99" s="31">
        <f t="shared" si="56"/>
        <v>0</v>
      </c>
      <c r="M99" s="31">
        <f t="shared" si="57"/>
        <v>0</v>
      </c>
      <c r="N99" s="31">
        <f t="shared" si="43"/>
        <v>0</v>
      </c>
      <c r="O99" s="32">
        <f t="shared" si="44"/>
        <v>0</v>
      </c>
      <c r="P99" s="53">
        <v>94</v>
      </c>
      <c r="Q99" s="31">
        <f t="shared" si="52"/>
        <v>0</v>
      </c>
      <c r="R99" s="31">
        <f t="shared" si="58"/>
        <v>0</v>
      </c>
      <c r="S99" s="31">
        <f t="shared" si="59"/>
        <v>0</v>
      </c>
      <c r="T99" s="31">
        <f t="shared" si="45"/>
        <v>0</v>
      </c>
      <c r="U99" s="31">
        <f t="shared" si="53"/>
        <v>0</v>
      </c>
      <c r="V99" s="31">
        <f t="shared" si="46"/>
        <v>0</v>
      </c>
      <c r="W99" s="31">
        <v>0</v>
      </c>
      <c r="X99" s="31">
        <f t="shared" si="47"/>
        <v>0</v>
      </c>
      <c r="Y99" s="36">
        <f t="shared" si="48"/>
        <v>0</v>
      </c>
      <c r="AA99" s="69">
        <v>94</v>
      </c>
      <c r="AB99" s="31">
        <f t="shared" si="49"/>
        <v>0</v>
      </c>
      <c r="AC99" s="212">
        <f t="shared" si="67"/>
        <v>0</v>
      </c>
      <c r="AD99" s="99">
        <f t="shared" si="50"/>
        <v>0</v>
      </c>
      <c r="AE99" s="99">
        <f t="shared" si="51"/>
        <v>0</v>
      </c>
      <c r="AF99" s="197">
        <f t="shared" si="63"/>
        <v>0</v>
      </c>
      <c r="AG99" s="197">
        <f t="shared" si="64"/>
        <v>0</v>
      </c>
      <c r="AH99" s="197">
        <f t="shared" si="65"/>
        <v>0</v>
      </c>
      <c r="AI99" s="202">
        <f t="shared" si="66"/>
        <v>0</v>
      </c>
      <c r="AK99" s="69">
        <v>94</v>
      </c>
      <c r="AL99" s="31"/>
      <c r="AM99" s="31"/>
      <c r="AN99" s="31"/>
      <c r="AO99" s="31"/>
      <c r="AP99" s="31"/>
      <c r="AQ99" s="197"/>
      <c r="AR99" s="197"/>
      <c r="AS99" s="197"/>
      <c r="AT99" s="197"/>
      <c r="AU99" s="31"/>
      <c r="AV99" s="31"/>
      <c r="AW99" s="31"/>
      <c r="AX99" s="31"/>
      <c r="AY99" s="74"/>
    </row>
    <row r="100" spans="2:51">
      <c r="B100" s="2" t="s">
        <v>135</v>
      </c>
      <c r="C100">
        <v>70</v>
      </c>
      <c r="D100">
        <v>0</v>
      </c>
      <c r="E100" s="6"/>
      <c r="I100" s="53">
        <v>95</v>
      </c>
      <c r="J100" s="31">
        <f t="shared" si="54"/>
        <v>0</v>
      </c>
      <c r="K100" s="31">
        <f t="shared" si="55"/>
        <v>0</v>
      </c>
      <c r="L100" s="31">
        <f t="shared" si="56"/>
        <v>0</v>
      </c>
      <c r="M100" s="31">
        <f t="shared" si="57"/>
        <v>0</v>
      </c>
      <c r="N100" s="31">
        <f t="shared" si="43"/>
        <v>0</v>
      </c>
      <c r="O100" s="32">
        <f t="shared" si="44"/>
        <v>0</v>
      </c>
      <c r="P100" s="53">
        <v>95</v>
      </c>
      <c r="Q100" s="31">
        <f t="shared" si="52"/>
        <v>0</v>
      </c>
      <c r="R100" s="31">
        <f t="shared" si="58"/>
        <v>0</v>
      </c>
      <c r="S100" s="31">
        <f t="shared" si="59"/>
        <v>0</v>
      </c>
      <c r="T100" s="31">
        <f t="shared" si="45"/>
        <v>0</v>
      </c>
      <c r="U100" s="31">
        <f t="shared" si="53"/>
        <v>0</v>
      </c>
      <c r="V100" s="31">
        <f t="shared" si="46"/>
        <v>0</v>
      </c>
      <c r="W100" s="31">
        <v>0</v>
      </c>
      <c r="X100" s="31">
        <f t="shared" si="47"/>
        <v>0</v>
      </c>
      <c r="Y100" s="36">
        <f t="shared" si="48"/>
        <v>0</v>
      </c>
      <c r="AA100" s="69">
        <v>95</v>
      </c>
      <c r="AB100" s="31">
        <f t="shared" si="49"/>
        <v>0</v>
      </c>
      <c r="AC100" s="212">
        <f t="shared" si="67"/>
        <v>0</v>
      </c>
      <c r="AD100" s="99">
        <f t="shared" si="50"/>
        <v>0</v>
      </c>
      <c r="AE100" s="99">
        <f t="shared" si="51"/>
        <v>0</v>
      </c>
      <c r="AF100" s="197">
        <f t="shared" si="63"/>
        <v>0</v>
      </c>
      <c r="AG100" s="197">
        <f t="shared" si="64"/>
        <v>0</v>
      </c>
      <c r="AH100" s="197">
        <f t="shared" si="65"/>
        <v>0</v>
      </c>
      <c r="AI100" s="202">
        <f t="shared" si="66"/>
        <v>0</v>
      </c>
      <c r="AK100" s="69">
        <v>95</v>
      </c>
      <c r="AL100" s="31"/>
      <c r="AM100" s="31"/>
      <c r="AN100" s="31"/>
      <c r="AO100" s="31"/>
      <c r="AP100" s="31"/>
      <c r="AQ100" s="197"/>
      <c r="AR100" s="197"/>
      <c r="AS100" s="197"/>
      <c r="AT100" s="197"/>
      <c r="AU100" s="31"/>
      <c r="AV100" s="31"/>
      <c r="AW100" s="31"/>
      <c r="AX100" s="31"/>
      <c r="AY100" s="74"/>
    </row>
    <row r="101" spans="2:51">
      <c r="C101" s="25"/>
      <c r="E101" s="6"/>
      <c r="I101" s="53">
        <v>96</v>
      </c>
      <c r="J101" s="31">
        <f t="shared" si="54"/>
        <v>0</v>
      </c>
      <c r="K101" s="31">
        <f t="shared" si="55"/>
        <v>0</v>
      </c>
      <c r="L101" s="31">
        <f t="shared" si="56"/>
        <v>0</v>
      </c>
      <c r="M101" s="31">
        <f t="shared" si="57"/>
        <v>0</v>
      </c>
      <c r="N101" s="31">
        <f t="shared" si="43"/>
        <v>0</v>
      </c>
      <c r="O101" s="32">
        <f t="shared" si="44"/>
        <v>0</v>
      </c>
      <c r="P101" s="53">
        <v>96</v>
      </c>
      <c r="Q101" s="31">
        <f t="shared" si="52"/>
        <v>0</v>
      </c>
      <c r="R101" s="31">
        <f t="shared" si="58"/>
        <v>0</v>
      </c>
      <c r="S101" s="31">
        <f t="shared" si="59"/>
        <v>0</v>
      </c>
      <c r="T101" s="31">
        <f t="shared" si="45"/>
        <v>0</v>
      </c>
      <c r="U101" s="31">
        <f t="shared" si="53"/>
        <v>0</v>
      </c>
      <c r="V101" s="31">
        <f t="shared" si="46"/>
        <v>0</v>
      </c>
      <c r="W101" s="31">
        <v>0</v>
      </c>
      <c r="X101" s="31">
        <f t="shared" si="47"/>
        <v>0</v>
      </c>
      <c r="Y101" s="36">
        <f t="shared" si="48"/>
        <v>0</v>
      </c>
      <c r="AA101" s="69">
        <v>96</v>
      </c>
      <c r="AB101" s="31">
        <f t="shared" si="49"/>
        <v>0</v>
      </c>
      <c r="AC101" s="212">
        <f t="shared" si="67"/>
        <v>0</v>
      </c>
      <c r="AD101" s="99">
        <f t="shared" si="50"/>
        <v>0</v>
      </c>
      <c r="AE101" s="99">
        <f t="shared" si="51"/>
        <v>0</v>
      </c>
      <c r="AF101" s="197">
        <f t="shared" si="63"/>
        <v>0</v>
      </c>
      <c r="AG101" s="197">
        <f t="shared" si="64"/>
        <v>0</v>
      </c>
      <c r="AH101" s="197">
        <f t="shared" si="65"/>
        <v>0</v>
      </c>
      <c r="AI101" s="202">
        <f t="shared" si="66"/>
        <v>0</v>
      </c>
      <c r="AK101" s="69">
        <v>96</v>
      </c>
      <c r="AL101" s="31"/>
      <c r="AM101" s="31"/>
      <c r="AN101" s="31"/>
      <c r="AO101" s="31"/>
      <c r="AP101" s="31"/>
      <c r="AQ101" s="197"/>
      <c r="AR101" s="197"/>
      <c r="AS101" s="197"/>
      <c r="AT101" s="197"/>
      <c r="AU101" s="31"/>
      <c r="AV101" s="31"/>
      <c r="AW101" s="31"/>
      <c r="AX101" s="31"/>
      <c r="AY101" s="74"/>
    </row>
    <row r="102" spans="2:51">
      <c r="C102" s="25"/>
      <c r="E102" s="6"/>
      <c r="I102" s="53">
        <v>97</v>
      </c>
      <c r="J102" s="31">
        <f t="shared" si="54"/>
        <v>0</v>
      </c>
      <c r="K102" s="31">
        <f t="shared" si="55"/>
        <v>0</v>
      </c>
      <c r="L102" s="31">
        <f t="shared" si="56"/>
        <v>0</v>
      </c>
      <c r="M102" s="31">
        <f t="shared" si="57"/>
        <v>0</v>
      </c>
      <c r="N102" s="31">
        <f t="shared" si="43"/>
        <v>0</v>
      </c>
      <c r="O102" s="32">
        <f t="shared" si="44"/>
        <v>0</v>
      </c>
      <c r="P102" s="53">
        <v>97</v>
      </c>
      <c r="Q102" s="31">
        <f t="shared" si="52"/>
        <v>0</v>
      </c>
      <c r="R102" s="31">
        <f t="shared" si="58"/>
        <v>0</v>
      </c>
      <c r="S102" s="31">
        <f t="shared" si="59"/>
        <v>0</v>
      </c>
      <c r="T102" s="31">
        <f t="shared" si="45"/>
        <v>0</v>
      </c>
      <c r="U102" s="31">
        <f t="shared" si="53"/>
        <v>0</v>
      </c>
      <c r="V102" s="31">
        <f t="shared" si="46"/>
        <v>0</v>
      </c>
      <c r="W102" s="31">
        <v>0</v>
      </c>
      <c r="X102" s="31">
        <f t="shared" si="47"/>
        <v>0</v>
      </c>
      <c r="Y102" s="36">
        <f t="shared" si="48"/>
        <v>0</v>
      </c>
      <c r="AA102" s="69">
        <v>97</v>
      </c>
      <c r="AB102" s="31">
        <f t="shared" si="49"/>
        <v>0</v>
      </c>
      <c r="AC102" s="212">
        <f t="shared" si="67"/>
        <v>0</v>
      </c>
      <c r="AD102" s="99">
        <f t="shared" si="50"/>
        <v>0</v>
      </c>
      <c r="AE102" s="99">
        <f t="shared" si="51"/>
        <v>0</v>
      </c>
      <c r="AF102" s="197">
        <f t="shared" si="63"/>
        <v>0</v>
      </c>
      <c r="AG102" s="197">
        <f t="shared" si="64"/>
        <v>0</v>
      </c>
      <c r="AH102" s="197">
        <f t="shared" si="65"/>
        <v>0</v>
      </c>
      <c r="AI102" s="202">
        <f t="shared" si="66"/>
        <v>0</v>
      </c>
      <c r="AK102" s="69">
        <v>97</v>
      </c>
      <c r="AL102" s="31"/>
      <c r="AM102" s="31"/>
      <c r="AN102" s="31"/>
      <c r="AO102" s="31"/>
      <c r="AP102" s="31"/>
      <c r="AQ102" s="197"/>
      <c r="AR102" s="197"/>
      <c r="AS102" s="197"/>
      <c r="AT102" s="197"/>
      <c r="AU102" s="31"/>
      <c r="AV102" s="31"/>
      <c r="AW102" s="31"/>
      <c r="AX102" s="31"/>
      <c r="AY102" s="74"/>
    </row>
    <row r="103" spans="2:51" ht="16">
      <c r="C103" s="23" t="s">
        <v>157</v>
      </c>
      <c r="D103" s="166" t="s">
        <v>158</v>
      </c>
      <c r="F103" s="193" t="s">
        <v>200</v>
      </c>
      <c r="I103" s="53">
        <v>98</v>
      </c>
      <c r="J103" s="31">
        <f t="shared" si="54"/>
        <v>0</v>
      </c>
      <c r="K103" s="31">
        <f t="shared" si="55"/>
        <v>0</v>
      </c>
      <c r="L103" s="31">
        <f t="shared" si="56"/>
        <v>0</v>
      </c>
      <c r="M103" s="31">
        <f t="shared" si="57"/>
        <v>0</v>
      </c>
      <c r="N103" s="31">
        <f t="shared" si="43"/>
        <v>0</v>
      </c>
      <c r="O103" s="32">
        <f t="shared" si="44"/>
        <v>0</v>
      </c>
      <c r="P103" s="53">
        <v>98</v>
      </c>
      <c r="Q103" s="31">
        <f t="shared" si="52"/>
        <v>0</v>
      </c>
      <c r="R103" s="31">
        <f t="shared" si="58"/>
        <v>0</v>
      </c>
      <c r="S103" s="31">
        <f t="shared" si="59"/>
        <v>0</v>
      </c>
      <c r="T103" s="31">
        <f t="shared" si="45"/>
        <v>0</v>
      </c>
      <c r="U103" s="31">
        <f t="shared" si="53"/>
        <v>0</v>
      </c>
      <c r="V103" s="31">
        <f t="shared" si="46"/>
        <v>0</v>
      </c>
      <c r="W103" s="31">
        <v>0</v>
      </c>
      <c r="X103" s="31">
        <f t="shared" si="47"/>
        <v>0</v>
      </c>
      <c r="Y103" s="36">
        <f t="shared" si="48"/>
        <v>0</v>
      </c>
      <c r="AA103" s="69">
        <v>98</v>
      </c>
      <c r="AB103" s="31">
        <f t="shared" si="49"/>
        <v>0</v>
      </c>
      <c r="AC103" s="212">
        <f t="shared" si="67"/>
        <v>0</v>
      </c>
      <c r="AD103" s="99">
        <f t="shared" si="50"/>
        <v>0</v>
      </c>
      <c r="AE103" s="99">
        <f t="shared" si="51"/>
        <v>0</v>
      </c>
      <c r="AF103" s="197">
        <f t="shared" si="63"/>
        <v>0</v>
      </c>
      <c r="AG103" s="197">
        <f t="shared" si="64"/>
        <v>0</v>
      </c>
      <c r="AH103" s="197">
        <f t="shared" si="65"/>
        <v>0</v>
      </c>
      <c r="AI103" s="202">
        <f t="shared" si="66"/>
        <v>0</v>
      </c>
      <c r="AK103" s="69">
        <v>98</v>
      </c>
      <c r="AL103" s="31"/>
      <c r="AM103" s="31"/>
      <c r="AN103" s="31"/>
      <c r="AO103" s="31"/>
      <c r="AP103" s="31"/>
      <c r="AQ103" s="197"/>
      <c r="AR103" s="197"/>
      <c r="AS103" s="197"/>
      <c r="AT103" s="197"/>
      <c r="AU103" s="31"/>
      <c r="AV103" s="31"/>
      <c r="AW103" s="31"/>
      <c r="AX103" s="31"/>
      <c r="AY103" s="74"/>
    </row>
    <row r="104" spans="2:51">
      <c r="B104" t="s">
        <v>78</v>
      </c>
      <c r="C104">
        <v>1.52</v>
      </c>
      <c r="D104">
        <v>35</v>
      </c>
      <c r="F104" s="192" t="s">
        <v>196</v>
      </c>
      <c r="G104" s="22">
        <v>0.25</v>
      </c>
      <c r="I104" s="53">
        <v>99</v>
      </c>
      <c r="J104" s="31">
        <f t="shared" si="54"/>
        <v>0</v>
      </c>
      <c r="K104" s="31">
        <f t="shared" si="55"/>
        <v>0</v>
      </c>
      <c r="L104" s="31">
        <f t="shared" si="56"/>
        <v>0</v>
      </c>
      <c r="M104" s="31">
        <f t="shared" si="57"/>
        <v>0</v>
      </c>
      <c r="N104" s="31">
        <f t="shared" si="43"/>
        <v>0</v>
      </c>
      <c r="O104" s="32">
        <f t="shared" si="44"/>
        <v>0</v>
      </c>
      <c r="P104" s="53">
        <v>99</v>
      </c>
      <c r="Q104" s="31">
        <f t="shared" si="52"/>
        <v>0</v>
      </c>
      <c r="R104" s="31">
        <f t="shared" si="58"/>
        <v>0</v>
      </c>
      <c r="S104" s="31">
        <f t="shared" si="59"/>
        <v>0</v>
      </c>
      <c r="T104" s="31">
        <f t="shared" si="45"/>
        <v>0</v>
      </c>
      <c r="U104" s="31">
        <f t="shared" si="53"/>
        <v>0</v>
      </c>
      <c r="V104" s="31">
        <f t="shared" si="46"/>
        <v>0</v>
      </c>
      <c r="W104" s="31">
        <v>0</v>
      </c>
      <c r="X104" s="31">
        <f t="shared" si="47"/>
        <v>0</v>
      </c>
      <c r="Y104" s="36">
        <f t="shared" si="48"/>
        <v>0</v>
      </c>
      <c r="AA104" s="69">
        <v>99</v>
      </c>
      <c r="AB104" s="31">
        <f t="shared" si="49"/>
        <v>0</v>
      </c>
      <c r="AC104" s="212">
        <f t="shared" si="67"/>
        <v>0</v>
      </c>
      <c r="AD104" s="99">
        <f t="shared" si="50"/>
        <v>0</v>
      </c>
      <c r="AE104" s="99">
        <f t="shared" si="51"/>
        <v>0</v>
      </c>
      <c r="AF104" s="197">
        <f t="shared" si="63"/>
        <v>0</v>
      </c>
      <c r="AG104" s="197">
        <f t="shared" si="64"/>
        <v>0</v>
      </c>
      <c r="AH104" s="197">
        <f t="shared" si="65"/>
        <v>0</v>
      </c>
      <c r="AI104" s="202">
        <f t="shared" si="66"/>
        <v>0</v>
      </c>
      <c r="AK104" s="69">
        <v>99</v>
      </c>
      <c r="AL104" s="31"/>
      <c r="AM104" s="31"/>
      <c r="AN104" s="31"/>
      <c r="AO104" s="31"/>
      <c r="AP104" s="31"/>
      <c r="AQ104" s="197"/>
      <c r="AR104" s="197"/>
      <c r="AS104" s="197"/>
      <c r="AT104" s="197"/>
      <c r="AU104" s="31"/>
      <c r="AV104" s="31"/>
      <c r="AW104" s="31"/>
      <c r="AX104" s="31"/>
      <c r="AY104" s="74"/>
    </row>
    <row r="105" spans="2:51">
      <c r="B105" t="s">
        <v>80</v>
      </c>
      <c r="C105">
        <v>0</v>
      </c>
      <c r="D105">
        <v>2</v>
      </c>
      <c r="F105" s="192" t="s">
        <v>198</v>
      </c>
      <c r="G105" s="22">
        <v>1.03</v>
      </c>
      <c r="I105" s="53">
        <v>100</v>
      </c>
      <c r="J105" s="31">
        <f t="shared" si="54"/>
        <v>0</v>
      </c>
      <c r="K105" s="31">
        <f t="shared" si="55"/>
        <v>0</v>
      </c>
      <c r="L105" s="31">
        <f t="shared" si="56"/>
        <v>0</v>
      </c>
      <c r="M105" s="31">
        <f t="shared" si="57"/>
        <v>0</v>
      </c>
      <c r="N105" s="31">
        <f t="shared" si="43"/>
        <v>0</v>
      </c>
      <c r="O105" s="32">
        <f t="shared" si="44"/>
        <v>0</v>
      </c>
      <c r="P105" s="53">
        <v>100</v>
      </c>
      <c r="Q105" s="31">
        <f t="shared" si="52"/>
        <v>0</v>
      </c>
      <c r="R105" s="31">
        <f t="shared" si="58"/>
        <v>0</v>
      </c>
      <c r="S105" s="31">
        <f t="shared" si="59"/>
        <v>0</v>
      </c>
      <c r="T105" s="31">
        <f t="shared" si="45"/>
        <v>0</v>
      </c>
      <c r="U105" s="31">
        <f t="shared" si="53"/>
        <v>0</v>
      </c>
      <c r="V105" s="31">
        <f t="shared" si="46"/>
        <v>0</v>
      </c>
      <c r="W105" s="31">
        <v>0</v>
      </c>
      <c r="X105" s="31">
        <f t="shared" si="47"/>
        <v>0</v>
      </c>
      <c r="Y105" s="36">
        <f t="shared" si="48"/>
        <v>0</v>
      </c>
      <c r="AA105" s="69">
        <v>100</v>
      </c>
      <c r="AB105" s="31">
        <f t="shared" si="49"/>
        <v>0</v>
      </c>
      <c r="AC105" s="212">
        <f t="shared" si="67"/>
        <v>0</v>
      </c>
      <c r="AD105" s="99">
        <f t="shared" si="50"/>
        <v>0</v>
      </c>
      <c r="AE105" s="99">
        <f t="shared" si="51"/>
        <v>0</v>
      </c>
      <c r="AF105" s="197">
        <f t="shared" si="63"/>
        <v>0</v>
      </c>
      <c r="AG105" s="197">
        <f t="shared" si="64"/>
        <v>0</v>
      </c>
      <c r="AH105" s="197">
        <f t="shared" si="65"/>
        <v>0</v>
      </c>
      <c r="AI105" s="202">
        <f t="shared" si="66"/>
        <v>0</v>
      </c>
      <c r="AK105" s="69">
        <v>100</v>
      </c>
      <c r="AL105" s="31"/>
      <c r="AM105" s="31"/>
      <c r="AN105" s="31"/>
      <c r="AO105" s="31"/>
      <c r="AP105" s="31"/>
      <c r="AQ105" s="197"/>
      <c r="AR105" s="197"/>
      <c r="AS105" s="197"/>
      <c r="AT105" s="197"/>
      <c r="AU105" s="31"/>
      <c r="AV105" s="31"/>
      <c r="AW105" s="31"/>
      <c r="AX105" s="31"/>
      <c r="AY105" s="74"/>
    </row>
    <row r="106" spans="2:51" ht="30">
      <c r="B106" t="s">
        <v>81</v>
      </c>
      <c r="C106">
        <v>0.77</v>
      </c>
      <c r="D106">
        <v>25</v>
      </c>
      <c r="F106" s="192" t="s">
        <v>199</v>
      </c>
      <c r="G106" s="22">
        <v>0.59</v>
      </c>
      <c r="I106" s="53">
        <v>101</v>
      </c>
      <c r="J106" s="31">
        <f t="shared" si="54"/>
        <v>0</v>
      </c>
      <c r="K106" s="31">
        <f t="shared" si="55"/>
        <v>0</v>
      </c>
      <c r="L106" s="31">
        <f t="shared" si="56"/>
        <v>0</v>
      </c>
      <c r="M106" s="31">
        <f t="shared" si="57"/>
        <v>0</v>
      </c>
      <c r="N106" s="31">
        <f t="shared" si="43"/>
        <v>0</v>
      </c>
      <c r="O106" s="32">
        <f t="shared" si="44"/>
        <v>0</v>
      </c>
      <c r="P106" s="53">
        <v>101</v>
      </c>
      <c r="Q106" s="31">
        <f t="shared" si="52"/>
        <v>0</v>
      </c>
      <c r="R106" s="31">
        <f t="shared" si="58"/>
        <v>0</v>
      </c>
      <c r="S106" s="31">
        <f t="shared" si="59"/>
        <v>0</v>
      </c>
      <c r="T106" s="31">
        <f t="shared" si="45"/>
        <v>0</v>
      </c>
      <c r="U106" s="31">
        <f t="shared" si="53"/>
        <v>0</v>
      </c>
      <c r="V106" s="31">
        <f t="shared" si="46"/>
        <v>0</v>
      </c>
      <c r="W106" s="31">
        <v>0</v>
      </c>
      <c r="X106" s="31">
        <f t="shared" si="47"/>
        <v>0</v>
      </c>
      <c r="Y106" s="36">
        <f t="shared" si="48"/>
        <v>0</v>
      </c>
      <c r="AA106" s="69">
        <v>101</v>
      </c>
      <c r="AB106" s="31">
        <f t="shared" si="49"/>
        <v>0</v>
      </c>
      <c r="AC106" s="212">
        <f t="shared" si="67"/>
        <v>0</v>
      </c>
      <c r="AD106" s="99">
        <f t="shared" si="50"/>
        <v>0</v>
      </c>
      <c r="AE106" s="99">
        <f t="shared" si="51"/>
        <v>0</v>
      </c>
      <c r="AF106" s="197">
        <f t="shared" si="63"/>
        <v>0</v>
      </c>
      <c r="AG106" s="197">
        <f t="shared" si="64"/>
        <v>0</v>
      </c>
      <c r="AH106" s="197">
        <f t="shared" si="65"/>
        <v>0</v>
      </c>
      <c r="AI106" s="202">
        <f t="shared" si="66"/>
        <v>0</v>
      </c>
      <c r="AK106" s="69">
        <v>101</v>
      </c>
      <c r="AL106" s="31"/>
      <c r="AM106" s="31"/>
      <c r="AN106" s="31"/>
      <c r="AO106" s="31"/>
      <c r="AP106" s="31"/>
      <c r="AQ106" s="197"/>
      <c r="AR106" s="197"/>
      <c r="AS106" s="197"/>
      <c r="AT106" s="197"/>
      <c r="AU106" s="31"/>
      <c r="AV106" s="31"/>
      <c r="AW106" s="31"/>
      <c r="AX106" s="31"/>
      <c r="AY106" s="74"/>
    </row>
    <row r="107" spans="2:51">
      <c r="B107" t="s">
        <v>82</v>
      </c>
      <c r="C107">
        <f>44%*C105+56%*C106</f>
        <v>0.43120000000000003</v>
      </c>
      <c r="D107">
        <f>44%*D105+56%*D106</f>
        <v>14.880000000000003</v>
      </c>
      <c r="F107" s="192" t="s">
        <v>197</v>
      </c>
      <c r="G107" s="22">
        <v>0.43</v>
      </c>
      <c r="I107" s="53">
        <v>102</v>
      </c>
      <c r="J107" s="31">
        <f t="shared" si="54"/>
        <v>0</v>
      </c>
      <c r="K107" s="31">
        <f t="shared" si="55"/>
        <v>0</v>
      </c>
      <c r="L107" s="31">
        <f t="shared" si="56"/>
        <v>0</v>
      </c>
      <c r="M107" s="31">
        <f t="shared" si="57"/>
        <v>0</v>
      </c>
      <c r="N107" s="31">
        <f t="shared" si="43"/>
        <v>0</v>
      </c>
      <c r="O107" s="32">
        <f t="shared" si="44"/>
        <v>0</v>
      </c>
      <c r="P107" s="53">
        <v>102</v>
      </c>
      <c r="Q107" s="31">
        <f t="shared" si="52"/>
        <v>0</v>
      </c>
      <c r="R107" s="31">
        <f t="shared" si="58"/>
        <v>0</v>
      </c>
      <c r="S107" s="31">
        <f t="shared" si="59"/>
        <v>0</v>
      </c>
      <c r="T107" s="31">
        <f t="shared" si="45"/>
        <v>0</v>
      </c>
      <c r="U107" s="31">
        <f t="shared" si="53"/>
        <v>0</v>
      </c>
      <c r="V107" s="31">
        <f t="shared" si="46"/>
        <v>0</v>
      </c>
      <c r="W107" s="31">
        <v>0</v>
      </c>
      <c r="X107" s="31">
        <f t="shared" si="47"/>
        <v>0</v>
      </c>
      <c r="Y107" s="36">
        <f t="shared" si="48"/>
        <v>0</v>
      </c>
      <c r="AA107" s="69">
        <v>102</v>
      </c>
      <c r="AB107" s="31">
        <f t="shared" si="49"/>
        <v>0</v>
      </c>
      <c r="AC107" s="212">
        <f t="shared" si="67"/>
        <v>0</v>
      </c>
      <c r="AD107" s="99">
        <f t="shared" si="50"/>
        <v>0</v>
      </c>
      <c r="AE107" s="99">
        <f t="shared" si="51"/>
        <v>0</v>
      </c>
      <c r="AF107" s="197">
        <f t="shared" si="63"/>
        <v>0</v>
      </c>
      <c r="AG107" s="197">
        <f t="shared" si="64"/>
        <v>0</v>
      </c>
      <c r="AH107" s="197">
        <f t="shared" si="65"/>
        <v>0</v>
      </c>
      <c r="AI107" s="202">
        <f t="shared" si="66"/>
        <v>0</v>
      </c>
      <c r="AK107" s="69">
        <v>102</v>
      </c>
      <c r="AL107" s="31"/>
      <c r="AM107" s="31"/>
      <c r="AN107" s="31"/>
      <c r="AO107" s="31"/>
      <c r="AP107" s="31"/>
      <c r="AQ107" s="197"/>
      <c r="AR107" s="197"/>
      <c r="AS107" s="197"/>
      <c r="AT107" s="197"/>
      <c r="AU107" s="31"/>
      <c r="AV107" s="31"/>
      <c r="AW107" s="31"/>
      <c r="AX107" s="31"/>
      <c r="AY107" s="74"/>
    </row>
    <row r="108" spans="2:51">
      <c r="B108" t="s">
        <v>79</v>
      </c>
      <c r="C108">
        <v>0.25</v>
      </c>
      <c r="D108">
        <v>0</v>
      </c>
      <c r="F108" s="194" t="s">
        <v>201</v>
      </c>
      <c r="G108" s="195" t="e">
        <f>VLOOKUP(VLOOKUP(F17,C131:E195,3,FALSE),F104:G107,2,FALSE)</f>
        <v>#N/A</v>
      </c>
      <c r="I108" s="53">
        <v>103</v>
      </c>
      <c r="J108" s="31">
        <f t="shared" si="54"/>
        <v>0</v>
      </c>
      <c r="K108" s="31">
        <f t="shared" si="55"/>
        <v>0</v>
      </c>
      <c r="L108" s="31">
        <f t="shared" si="56"/>
        <v>0</v>
      </c>
      <c r="M108" s="31">
        <f t="shared" si="57"/>
        <v>0</v>
      </c>
      <c r="N108" s="31">
        <f t="shared" si="43"/>
        <v>0</v>
      </c>
      <c r="O108" s="32">
        <f t="shared" si="44"/>
        <v>0</v>
      </c>
      <c r="P108" s="53">
        <v>103</v>
      </c>
      <c r="Q108" s="31">
        <f t="shared" si="52"/>
        <v>0</v>
      </c>
      <c r="R108" s="31">
        <f t="shared" si="58"/>
        <v>0</v>
      </c>
      <c r="S108" s="31">
        <f t="shared" si="59"/>
        <v>0</v>
      </c>
      <c r="T108" s="31">
        <f t="shared" si="45"/>
        <v>0</v>
      </c>
      <c r="U108" s="31">
        <f t="shared" si="53"/>
        <v>0</v>
      </c>
      <c r="V108" s="31">
        <f t="shared" si="46"/>
        <v>0</v>
      </c>
      <c r="W108" s="31">
        <v>0</v>
      </c>
      <c r="X108" s="31">
        <f t="shared" si="47"/>
        <v>0</v>
      </c>
      <c r="Y108" s="36">
        <f t="shared" si="48"/>
        <v>0</v>
      </c>
      <c r="AA108" s="69">
        <v>103</v>
      </c>
      <c r="AB108" s="31">
        <f t="shared" si="49"/>
        <v>0</v>
      </c>
      <c r="AC108" s="212">
        <f t="shared" si="67"/>
        <v>0</v>
      </c>
      <c r="AD108" s="99">
        <f t="shared" si="50"/>
        <v>0</v>
      </c>
      <c r="AE108" s="99">
        <f t="shared" si="51"/>
        <v>0</v>
      </c>
      <c r="AF108" s="197">
        <f t="shared" si="63"/>
        <v>0</v>
      </c>
      <c r="AG108" s="197">
        <f t="shared" si="64"/>
        <v>0</v>
      </c>
      <c r="AH108" s="197">
        <f t="shared" si="65"/>
        <v>0</v>
      </c>
      <c r="AI108" s="202">
        <f t="shared" si="66"/>
        <v>0</v>
      </c>
      <c r="AK108" s="69">
        <v>103</v>
      </c>
      <c r="AL108" s="31"/>
      <c r="AM108" s="31"/>
      <c r="AN108" s="31"/>
      <c r="AO108" s="31"/>
      <c r="AP108" s="31"/>
      <c r="AQ108" s="197"/>
      <c r="AR108" s="197"/>
      <c r="AS108" s="197"/>
      <c r="AT108" s="197"/>
      <c r="AU108" s="31"/>
      <c r="AV108" s="31"/>
      <c r="AW108" s="31"/>
      <c r="AX108" s="31"/>
      <c r="AY108" s="74"/>
    </row>
    <row r="109" spans="2:51">
      <c r="I109" s="53">
        <v>104</v>
      </c>
      <c r="J109" s="31">
        <f t="shared" si="54"/>
        <v>0</v>
      </c>
      <c r="K109" s="31">
        <f t="shared" si="55"/>
        <v>0</v>
      </c>
      <c r="L109" s="31">
        <f t="shared" si="56"/>
        <v>0</v>
      </c>
      <c r="M109" s="31">
        <f t="shared" si="57"/>
        <v>0</v>
      </c>
      <c r="N109" s="31">
        <f t="shared" si="43"/>
        <v>0</v>
      </c>
      <c r="O109" s="32">
        <f t="shared" si="44"/>
        <v>0</v>
      </c>
      <c r="P109" s="53">
        <v>104</v>
      </c>
      <c r="Q109" s="31">
        <f t="shared" si="52"/>
        <v>0</v>
      </c>
      <c r="R109" s="31">
        <f t="shared" si="58"/>
        <v>0</v>
      </c>
      <c r="S109" s="31">
        <f t="shared" si="59"/>
        <v>0</v>
      </c>
      <c r="T109" s="31">
        <f t="shared" si="45"/>
        <v>0</v>
      </c>
      <c r="U109" s="31">
        <f t="shared" si="53"/>
        <v>0</v>
      </c>
      <c r="V109" s="31">
        <f t="shared" si="46"/>
        <v>0</v>
      </c>
      <c r="W109" s="31">
        <v>0</v>
      </c>
      <c r="X109" s="31">
        <f t="shared" si="47"/>
        <v>0</v>
      </c>
      <c r="Y109" s="36">
        <f t="shared" si="48"/>
        <v>0</v>
      </c>
      <c r="AA109" s="69">
        <v>104</v>
      </c>
      <c r="AB109" s="31">
        <f t="shared" si="49"/>
        <v>0</v>
      </c>
      <c r="AC109" s="212">
        <f t="shared" si="67"/>
        <v>0</v>
      </c>
      <c r="AD109" s="99">
        <f t="shared" si="50"/>
        <v>0</v>
      </c>
      <c r="AE109" s="99">
        <f t="shared" si="51"/>
        <v>0</v>
      </c>
      <c r="AF109" s="197">
        <f t="shared" si="63"/>
        <v>0</v>
      </c>
      <c r="AG109" s="197">
        <f t="shared" si="64"/>
        <v>0</v>
      </c>
      <c r="AH109" s="197">
        <f t="shared" si="65"/>
        <v>0</v>
      </c>
      <c r="AI109" s="202">
        <f t="shared" si="66"/>
        <v>0</v>
      </c>
      <c r="AK109" s="69">
        <v>104</v>
      </c>
      <c r="AL109" s="31"/>
      <c r="AM109" s="31"/>
      <c r="AN109" s="31"/>
      <c r="AO109" s="31"/>
      <c r="AP109" s="31"/>
      <c r="AQ109" s="197"/>
      <c r="AR109" s="197"/>
      <c r="AS109" s="197"/>
      <c r="AT109" s="197"/>
      <c r="AU109" s="31"/>
      <c r="AV109" s="31"/>
      <c r="AW109" s="31"/>
      <c r="AX109" s="31"/>
      <c r="AY109" s="74"/>
    </row>
    <row r="110" spans="2:51">
      <c r="I110" s="53">
        <v>105</v>
      </c>
      <c r="J110" s="31">
        <f t="shared" si="54"/>
        <v>0</v>
      </c>
      <c r="K110" s="31">
        <f t="shared" si="55"/>
        <v>0</v>
      </c>
      <c r="L110" s="31">
        <f t="shared" si="56"/>
        <v>0</v>
      </c>
      <c r="M110" s="31">
        <f t="shared" si="57"/>
        <v>0</v>
      </c>
      <c r="N110" s="31">
        <f t="shared" si="43"/>
        <v>0</v>
      </c>
      <c r="O110" s="32">
        <f t="shared" si="44"/>
        <v>0</v>
      </c>
      <c r="P110" s="53">
        <v>105</v>
      </c>
      <c r="Q110" s="31">
        <f t="shared" si="52"/>
        <v>0</v>
      </c>
      <c r="R110" s="31">
        <f t="shared" si="58"/>
        <v>0</v>
      </c>
      <c r="S110" s="31">
        <f t="shared" si="59"/>
        <v>0</v>
      </c>
      <c r="T110" s="31">
        <f t="shared" si="45"/>
        <v>0</v>
      </c>
      <c r="U110" s="31">
        <f t="shared" si="53"/>
        <v>0</v>
      </c>
      <c r="V110" s="31">
        <f t="shared" si="46"/>
        <v>0</v>
      </c>
      <c r="W110" s="31">
        <v>0</v>
      </c>
      <c r="X110" s="31">
        <f t="shared" si="47"/>
        <v>0</v>
      </c>
      <c r="Y110" s="36">
        <f t="shared" si="48"/>
        <v>0</v>
      </c>
      <c r="AA110" s="69">
        <v>105</v>
      </c>
      <c r="AB110" s="31">
        <f t="shared" si="49"/>
        <v>0</v>
      </c>
      <c r="AC110" s="212">
        <f t="shared" si="67"/>
        <v>0</v>
      </c>
      <c r="AD110" s="99">
        <f t="shared" si="50"/>
        <v>0</v>
      </c>
      <c r="AE110" s="99">
        <f t="shared" si="51"/>
        <v>0</v>
      </c>
      <c r="AF110" s="197">
        <f t="shared" si="63"/>
        <v>0</v>
      </c>
      <c r="AG110" s="197">
        <f t="shared" si="64"/>
        <v>0</v>
      </c>
      <c r="AH110" s="197">
        <f t="shared" si="65"/>
        <v>0</v>
      </c>
      <c r="AI110" s="202">
        <f t="shared" si="66"/>
        <v>0</v>
      </c>
      <c r="AK110" s="69">
        <v>105</v>
      </c>
      <c r="AL110" s="31"/>
      <c r="AM110" s="31"/>
      <c r="AN110" s="31"/>
      <c r="AO110" s="31"/>
      <c r="AP110" s="31"/>
      <c r="AQ110" s="197"/>
      <c r="AR110" s="197"/>
      <c r="AS110" s="197"/>
      <c r="AT110" s="197"/>
      <c r="AU110" s="31"/>
      <c r="AV110" s="31"/>
      <c r="AW110" s="31"/>
      <c r="AX110" s="31"/>
      <c r="AY110" s="74"/>
    </row>
    <row r="111" spans="2:51">
      <c r="C111" s="166" t="s">
        <v>169</v>
      </c>
      <c r="D111" s="166"/>
      <c r="E111" s="166"/>
      <c r="I111" s="53">
        <v>106</v>
      </c>
      <c r="J111" s="31">
        <f t="shared" si="54"/>
        <v>0</v>
      </c>
      <c r="K111" s="31">
        <f t="shared" si="55"/>
        <v>0</v>
      </c>
      <c r="L111" s="31">
        <f t="shared" si="56"/>
        <v>0</v>
      </c>
      <c r="M111" s="31">
        <f t="shared" si="57"/>
        <v>0</v>
      </c>
      <c r="N111" s="31">
        <f t="shared" si="43"/>
        <v>0</v>
      </c>
      <c r="O111" s="32">
        <f t="shared" si="44"/>
        <v>0</v>
      </c>
      <c r="P111" s="53">
        <v>106</v>
      </c>
      <c r="Q111" s="31">
        <f t="shared" si="52"/>
        <v>0</v>
      </c>
      <c r="R111" s="31">
        <f t="shared" si="58"/>
        <v>0</v>
      </c>
      <c r="S111" s="31">
        <f t="shared" si="59"/>
        <v>0</v>
      </c>
      <c r="T111" s="31">
        <f t="shared" si="45"/>
        <v>0</v>
      </c>
      <c r="U111" s="31">
        <f t="shared" si="53"/>
        <v>0</v>
      </c>
      <c r="V111" s="31">
        <f t="shared" si="46"/>
        <v>0</v>
      </c>
      <c r="W111" s="31">
        <v>0</v>
      </c>
      <c r="X111" s="31">
        <f t="shared" si="47"/>
        <v>0</v>
      </c>
      <c r="Y111" s="36">
        <f t="shared" si="48"/>
        <v>0</v>
      </c>
      <c r="AA111" s="69">
        <v>106</v>
      </c>
      <c r="AB111" s="31">
        <f t="shared" si="49"/>
        <v>0</v>
      </c>
      <c r="AC111" s="212">
        <f t="shared" si="67"/>
        <v>0</v>
      </c>
      <c r="AD111" s="99">
        <f t="shared" si="50"/>
        <v>0</v>
      </c>
      <c r="AE111" s="99">
        <f t="shared" si="51"/>
        <v>0</v>
      </c>
      <c r="AF111" s="197">
        <f t="shared" si="63"/>
        <v>0</v>
      </c>
      <c r="AG111" s="197">
        <f t="shared" si="64"/>
        <v>0</v>
      </c>
      <c r="AH111" s="197">
        <f t="shared" si="65"/>
        <v>0</v>
      </c>
      <c r="AI111" s="202">
        <f t="shared" si="66"/>
        <v>0</v>
      </c>
      <c r="AK111" s="69">
        <v>106</v>
      </c>
      <c r="AL111" s="31"/>
      <c r="AM111" s="31"/>
      <c r="AN111" s="31"/>
      <c r="AO111" s="31"/>
      <c r="AP111" s="31"/>
      <c r="AQ111" s="197"/>
      <c r="AR111" s="197"/>
      <c r="AS111" s="197"/>
      <c r="AT111" s="197"/>
      <c r="AU111" s="31"/>
      <c r="AV111" s="31"/>
      <c r="AW111" s="31"/>
      <c r="AX111" s="31"/>
      <c r="AY111" s="74"/>
    </row>
    <row r="112" spans="2:51">
      <c r="C112" s="72" t="s">
        <v>145</v>
      </c>
      <c r="D112" s="72" t="s">
        <v>72</v>
      </c>
      <c r="E112" s="72" t="s">
        <v>166</v>
      </c>
      <c r="I112" s="53">
        <v>107</v>
      </c>
      <c r="J112" s="31">
        <f t="shared" si="54"/>
        <v>0</v>
      </c>
      <c r="K112" s="31">
        <f t="shared" si="55"/>
        <v>0</v>
      </c>
      <c r="L112" s="31">
        <f t="shared" si="56"/>
        <v>0</v>
      </c>
      <c r="M112" s="31">
        <f t="shared" si="57"/>
        <v>0</v>
      </c>
      <c r="N112" s="31">
        <f t="shared" si="43"/>
        <v>0</v>
      </c>
      <c r="O112" s="32">
        <f t="shared" si="44"/>
        <v>0</v>
      </c>
      <c r="P112" s="53">
        <v>107</v>
      </c>
      <c r="Q112" s="31">
        <f t="shared" si="52"/>
        <v>0</v>
      </c>
      <c r="R112" s="31">
        <f t="shared" si="58"/>
        <v>0</v>
      </c>
      <c r="S112" s="31">
        <f t="shared" si="59"/>
        <v>0</v>
      </c>
      <c r="T112" s="31">
        <f t="shared" si="45"/>
        <v>0</v>
      </c>
      <c r="U112" s="31">
        <f t="shared" si="53"/>
        <v>0</v>
      </c>
      <c r="V112" s="31">
        <f t="shared" si="46"/>
        <v>0</v>
      </c>
      <c r="W112" s="31">
        <v>0</v>
      </c>
      <c r="X112" s="31">
        <f t="shared" si="47"/>
        <v>0</v>
      </c>
      <c r="Y112" s="36">
        <f t="shared" si="48"/>
        <v>0</v>
      </c>
      <c r="AA112" s="69">
        <v>107</v>
      </c>
      <c r="AB112" s="31">
        <f t="shared" si="49"/>
        <v>0</v>
      </c>
      <c r="AC112" s="212">
        <f t="shared" si="67"/>
        <v>0</v>
      </c>
      <c r="AD112" s="99">
        <f t="shared" si="50"/>
        <v>0</v>
      </c>
      <c r="AE112" s="99">
        <f t="shared" si="51"/>
        <v>0</v>
      </c>
      <c r="AF112" s="197">
        <f t="shared" si="63"/>
        <v>0</v>
      </c>
      <c r="AG112" s="197">
        <f t="shared" si="64"/>
        <v>0</v>
      </c>
      <c r="AH112" s="197">
        <f t="shared" si="65"/>
        <v>0</v>
      </c>
      <c r="AI112" s="202">
        <f t="shared" si="66"/>
        <v>0</v>
      </c>
      <c r="AK112" s="69">
        <v>107</v>
      </c>
      <c r="AL112" s="31"/>
      <c r="AM112" s="31"/>
      <c r="AN112" s="31"/>
      <c r="AO112" s="31"/>
      <c r="AP112" s="31"/>
      <c r="AQ112" s="197"/>
      <c r="AR112" s="197"/>
      <c r="AS112" s="197"/>
      <c r="AT112" s="197"/>
      <c r="AU112" s="31"/>
      <c r="AV112" s="31"/>
      <c r="AW112" s="31"/>
      <c r="AX112" s="31"/>
      <c r="AY112" s="74"/>
    </row>
    <row r="113" spans="2:51">
      <c r="B113" s="65" t="s">
        <v>167</v>
      </c>
      <c r="C113" s="77" t="e">
        <f>1/$F$18*SUM(X6:X205)</f>
        <v>#DIV/0!</v>
      </c>
      <c r="D113" s="77" t="e">
        <f>1/$F$10*SUM(O6:O205)</f>
        <v>#DIV/0!</v>
      </c>
      <c r="E113" s="76" t="e">
        <f>C113-D113</f>
        <v>#DIV/0!</v>
      </c>
      <c r="I113" s="53">
        <v>108</v>
      </c>
      <c r="J113" s="31">
        <f t="shared" si="54"/>
        <v>0</v>
      </c>
      <c r="K113" s="31">
        <f t="shared" si="55"/>
        <v>0</v>
      </c>
      <c r="L113" s="31">
        <f t="shared" si="56"/>
        <v>0</v>
      </c>
      <c r="M113" s="31">
        <f t="shared" si="57"/>
        <v>0</v>
      </c>
      <c r="N113" s="31">
        <f t="shared" si="43"/>
        <v>0</v>
      </c>
      <c r="O113" s="32">
        <f t="shared" si="44"/>
        <v>0</v>
      </c>
      <c r="P113" s="53">
        <v>108</v>
      </c>
      <c r="Q113" s="31">
        <f t="shared" si="52"/>
        <v>0</v>
      </c>
      <c r="R113" s="31">
        <f t="shared" si="58"/>
        <v>0</v>
      </c>
      <c r="S113" s="31">
        <f t="shared" si="59"/>
        <v>0</v>
      </c>
      <c r="T113" s="31">
        <f t="shared" si="45"/>
        <v>0</v>
      </c>
      <c r="U113" s="31">
        <f t="shared" si="53"/>
        <v>0</v>
      </c>
      <c r="V113" s="31">
        <f t="shared" si="46"/>
        <v>0</v>
      </c>
      <c r="W113" s="31">
        <v>0</v>
      </c>
      <c r="X113" s="31">
        <f t="shared" si="47"/>
        <v>0</v>
      </c>
      <c r="Y113" s="36">
        <f t="shared" si="48"/>
        <v>0</v>
      </c>
      <c r="AA113" s="69">
        <v>108</v>
      </c>
      <c r="AB113" s="31">
        <f t="shared" si="49"/>
        <v>0</v>
      </c>
      <c r="AC113" s="212">
        <f t="shared" si="67"/>
        <v>0</v>
      </c>
      <c r="AD113" s="99">
        <f t="shared" si="50"/>
        <v>0</v>
      </c>
      <c r="AE113" s="99">
        <f t="shared" si="51"/>
        <v>0</v>
      </c>
      <c r="AF113" s="197">
        <f t="shared" si="63"/>
        <v>0</v>
      </c>
      <c r="AG113" s="197">
        <f t="shared" si="64"/>
        <v>0</v>
      </c>
      <c r="AH113" s="197">
        <f t="shared" si="65"/>
        <v>0</v>
      </c>
      <c r="AI113" s="202">
        <f t="shared" si="66"/>
        <v>0</v>
      </c>
      <c r="AK113" s="69">
        <v>108</v>
      </c>
      <c r="AL113" s="31"/>
      <c r="AM113" s="31"/>
      <c r="AN113" s="31"/>
      <c r="AO113" s="31"/>
      <c r="AP113" s="31"/>
      <c r="AQ113" s="197"/>
      <c r="AR113" s="197"/>
      <c r="AS113" s="197"/>
      <c r="AT113" s="197"/>
      <c r="AU113" s="31"/>
      <c r="AV113" s="31"/>
      <c r="AW113" s="31"/>
      <c r="AX113" s="31"/>
      <c r="AY113" s="74"/>
    </row>
    <row r="114" spans="2:51">
      <c r="B114" s="65" t="s">
        <v>168</v>
      </c>
      <c r="C114" s="77">
        <f>X35</f>
        <v>0</v>
      </c>
      <c r="D114" s="77">
        <f>O35</f>
        <v>0</v>
      </c>
      <c r="E114" s="76">
        <f>VLOOKUP(30,I5:Y205,17,FALSE)</f>
        <v>0</v>
      </c>
      <c r="I114" s="53">
        <v>109</v>
      </c>
      <c r="J114" s="31">
        <f t="shared" si="54"/>
        <v>0</v>
      </c>
      <c r="K114" s="31">
        <f t="shared" si="55"/>
        <v>0</v>
      </c>
      <c r="L114" s="31">
        <f t="shared" si="56"/>
        <v>0</v>
      </c>
      <c r="M114" s="31">
        <f t="shared" si="57"/>
        <v>0</v>
      </c>
      <c r="N114" s="31">
        <f t="shared" si="43"/>
        <v>0</v>
      </c>
      <c r="O114" s="32">
        <f t="shared" si="44"/>
        <v>0</v>
      </c>
      <c r="P114" s="53">
        <v>109</v>
      </c>
      <c r="Q114" s="31">
        <f t="shared" si="52"/>
        <v>0</v>
      </c>
      <c r="R114" s="31">
        <f t="shared" si="58"/>
        <v>0</v>
      </c>
      <c r="S114" s="31">
        <f t="shared" si="59"/>
        <v>0</v>
      </c>
      <c r="T114" s="31">
        <f t="shared" si="45"/>
        <v>0</v>
      </c>
      <c r="U114" s="31">
        <f t="shared" si="53"/>
        <v>0</v>
      </c>
      <c r="V114" s="31">
        <f t="shared" si="46"/>
        <v>0</v>
      </c>
      <c r="W114" s="31">
        <v>0</v>
      </c>
      <c r="X114" s="31">
        <f t="shared" si="47"/>
        <v>0</v>
      </c>
      <c r="Y114" s="36">
        <f t="shared" si="48"/>
        <v>0</v>
      </c>
      <c r="AA114" s="69">
        <v>109</v>
      </c>
      <c r="AB114" s="31">
        <f t="shared" si="49"/>
        <v>0</v>
      </c>
      <c r="AC114" s="212">
        <f t="shared" si="67"/>
        <v>0</v>
      </c>
      <c r="AD114" s="99">
        <f t="shared" si="50"/>
        <v>0</v>
      </c>
      <c r="AE114" s="99">
        <f t="shared" si="51"/>
        <v>0</v>
      </c>
      <c r="AF114" s="197">
        <f t="shared" si="63"/>
        <v>0</v>
      </c>
      <c r="AG114" s="197">
        <f t="shared" si="64"/>
        <v>0</v>
      </c>
      <c r="AH114" s="197">
        <f t="shared" si="65"/>
        <v>0</v>
      </c>
      <c r="AI114" s="202">
        <f t="shared" si="66"/>
        <v>0</v>
      </c>
      <c r="AK114" s="69">
        <v>109</v>
      </c>
      <c r="AL114" s="31"/>
      <c r="AM114" s="31"/>
      <c r="AN114" s="31"/>
      <c r="AO114" s="31"/>
      <c r="AP114" s="31"/>
      <c r="AQ114" s="197"/>
      <c r="AR114" s="197"/>
      <c r="AS114" s="197"/>
      <c r="AT114" s="197"/>
      <c r="AU114" s="31"/>
      <c r="AV114" s="31"/>
      <c r="AW114" s="31"/>
      <c r="AX114" s="31"/>
      <c r="AY114" s="74"/>
    </row>
    <row r="115" spans="2:51">
      <c r="C115" s="78"/>
      <c r="D115" s="78"/>
      <c r="E115" s="78"/>
      <c r="I115" s="53">
        <v>110</v>
      </c>
      <c r="J115" s="31">
        <f t="shared" si="54"/>
        <v>0</v>
      </c>
      <c r="K115" s="31">
        <f t="shared" si="55"/>
        <v>0</v>
      </c>
      <c r="L115" s="31">
        <f t="shared" si="56"/>
        <v>0</v>
      </c>
      <c r="M115" s="31">
        <f t="shared" si="57"/>
        <v>0</v>
      </c>
      <c r="N115" s="31">
        <f t="shared" si="43"/>
        <v>0</v>
      </c>
      <c r="O115" s="32">
        <f t="shared" si="44"/>
        <v>0</v>
      </c>
      <c r="P115" s="53">
        <v>110</v>
      </c>
      <c r="Q115" s="31">
        <f t="shared" si="52"/>
        <v>0</v>
      </c>
      <c r="R115" s="31">
        <f t="shared" si="58"/>
        <v>0</v>
      </c>
      <c r="S115" s="31">
        <f t="shared" si="59"/>
        <v>0</v>
      </c>
      <c r="T115" s="31">
        <f t="shared" si="45"/>
        <v>0</v>
      </c>
      <c r="U115" s="31">
        <f t="shared" si="53"/>
        <v>0</v>
      </c>
      <c r="V115" s="31">
        <f t="shared" si="46"/>
        <v>0</v>
      </c>
      <c r="W115" s="31">
        <v>0</v>
      </c>
      <c r="X115" s="31">
        <f t="shared" si="47"/>
        <v>0</v>
      </c>
      <c r="Y115" s="36">
        <f t="shared" si="48"/>
        <v>0</v>
      </c>
      <c r="AA115" s="69">
        <v>110</v>
      </c>
      <c r="AB115" s="31">
        <f t="shared" si="49"/>
        <v>0</v>
      </c>
      <c r="AC115" s="212">
        <f t="shared" si="67"/>
        <v>0</v>
      </c>
      <c r="AD115" s="99">
        <f t="shared" si="50"/>
        <v>0</v>
      </c>
      <c r="AE115" s="99">
        <f t="shared" si="51"/>
        <v>0</v>
      </c>
      <c r="AF115" s="197">
        <f t="shared" si="63"/>
        <v>0</v>
      </c>
      <c r="AG115" s="197">
        <f t="shared" si="64"/>
        <v>0</v>
      </c>
      <c r="AH115" s="197">
        <f t="shared" si="65"/>
        <v>0</v>
      </c>
      <c r="AI115" s="202">
        <f t="shared" si="66"/>
        <v>0</v>
      </c>
      <c r="AK115" s="69">
        <v>110</v>
      </c>
      <c r="AL115" s="31"/>
      <c r="AM115" s="31"/>
      <c r="AN115" s="31"/>
      <c r="AO115" s="31"/>
      <c r="AP115" s="31"/>
      <c r="AQ115" s="197"/>
      <c r="AR115" s="197"/>
      <c r="AS115" s="197"/>
      <c r="AT115" s="197"/>
      <c r="AU115" s="31"/>
      <c r="AV115" s="31"/>
      <c r="AW115" s="31"/>
      <c r="AX115" s="31"/>
      <c r="AY115" s="74"/>
    </row>
    <row r="116" spans="2:51">
      <c r="C116" s="137" t="s">
        <v>125</v>
      </c>
      <c r="D116" s="137"/>
      <c r="E116" s="137"/>
      <c r="I116" s="53">
        <v>111</v>
      </c>
      <c r="J116" s="31">
        <f t="shared" si="54"/>
        <v>0</v>
      </c>
      <c r="K116" s="31">
        <f t="shared" si="55"/>
        <v>0</v>
      </c>
      <c r="L116" s="31">
        <f t="shared" si="56"/>
        <v>0</v>
      </c>
      <c r="M116" s="31">
        <f t="shared" si="57"/>
        <v>0</v>
      </c>
      <c r="N116" s="31">
        <f t="shared" si="43"/>
        <v>0</v>
      </c>
      <c r="O116" s="32">
        <f t="shared" si="44"/>
        <v>0</v>
      </c>
      <c r="P116" s="53">
        <v>111</v>
      </c>
      <c r="Q116" s="31">
        <f t="shared" si="52"/>
        <v>0</v>
      </c>
      <c r="R116" s="31">
        <f t="shared" si="58"/>
        <v>0</v>
      </c>
      <c r="S116" s="31">
        <f t="shared" si="59"/>
        <v>0</v>
      </c>
      <c r="T116" s="31">
        <f t="shared" si="45"/>
        <v>0</v>
      </c>
      <c r="U116" s="31">
        <f t="shared" si="53"/>
        <v>0</v>
      </c>
      <c r="V116" s="31">
        <f t="shared" si="46"/>
        <v>0</v>
      </c>
      <c r="W116" s="31">
        <v>0</v>
      </c>
      <c r="X116" s="31">
        <f t="shared" si="47"/>
        <v>0</v>
      </c>
      <c r="Y116" s="36">
        <f t="shared" si="48"/>
        <v>0</v>
      </c>
      <c r="AA116" s="69">
        <v>111</v>
      </c>
      <c r="AB116" s="31">
        <f t="shared" si="49"/>
        <v>0</v>
      </c>
      <c r="AC116" s="212">
        <f t="shared" si="67"/>
        <v>0</v>
      </c>
      <c r="AD116" s="99">
        <f t="shared" si="50"/>
        <v>0</v>
      </c>
      <c r="AE116" s="99">
        <f t="shared" si="51"/>
        <v>0</v>
      </c>
      <c r="AF116" s="197">
        <f t="shared" si="63"/>
        <v>0</v>
      </c>
      <c r="AG116" s="197">
        <f t="shared" si="64"/>
        <v>0</v>
      </c>
      <c r="AH116" s="197">
        <f t="shared" si="65"/>
        <v>0</v>
      </c>
      <c r="AI116" s="202">
        <f t="shared" si="66"/>
        <v>0</v>
      </c>
      <c r="AK116" s="69">
        <v>111</v>
      </c>
      <c r="AL116" s="31"/>
      <c r="AM116" s="31"/>
      <c r="AN116" s="31"/>
      <c r="AO116" s="31"/>
      <c r="AP116" s="31"/>
      <c r="AQ116" s="197"/>
      <c r="AR116" s="197"/>
      <c r="AS116" s="197"/>
      <c r="AT116" s="197"/>
      <c r="AU116" s="31"/>
      <c r="AV116" s="31"/>
      <c r="AW116" s="31"/>
      <c r="AX116" s="31"/>
      <c r="AY116" s="74"/>
    </row>
    <row r="117" spans="2:51">
      <c r="C117" s="137" t="s">
        <v>145</v>
      </c>
      <c r="D117" s="137" t="s">
        <v>72</v>
      </c>
      <c r="E117" s="79" t="s">
        <v>166</v>
      </c>
      <c r="I117" s="53">
        <v>112</v>
      </c>
      <c r="J117" s="31">
        <f t="shared" si="54"/>
        <v>0</v>
      </c>
      <c r="K117" s="31">
        <f t="shared" si="55"/>
        <v>0</v>
      </c>
      <c r="L117" s="31">
        <f t="shared" si="56"/>
        <v>0</v>
      </c>
      <c r="M117" s="31">
        <f t="shared" si="57"/>
        <v>0</v>
      </c>
      <c r="N117" s="31">
        <f t="shared" si="43"/>
        <v>0</v>
      </c>
      <c r="O117" s="32">
        <f t="shared" si="44"/>
        <v>0</v>
      </c>
      <c r="P117" s="53">
        <v>112</v>
      </c>
      <c r="Q117" s="31">
        <f t="shared" si="52"/>
        <v>0</v>
      </c>
      <c r="R117" s="31">
        <f t="shared" si="58"/>
        <v>0</v>
      </c>
      <c r="S117" s="31">
        <f t="shared" si="59"/>
        <v>0</v>
      </c>
      <c r="T117" s="31">
        <f t="shared" si="45"/>
        <v>0</v>
      </c>
      <c r="U117" s="31">
        <f t="shared" si="53"/>
        <v>0</v>
      </c>
      <c r="V117" s="31">
        <f t="shared" si="46"/>
        <v>0</v>
      </c>
      <c r="W117" s="31">
        <v>0</v>
      </c>
      <c r="X117" s="31">
        <f t="shared" si="47"/>
        <v>0</v>
      </c>
      <c r="Y117" s="36">
        <f t="shared" si="48"/>
        <v>0</v>
      </c>
      <c r="AA117" s="69">
        <v>112</v>
      </c>
      <c r="AB117" s="31">
        <f t="shared" si="49"/>
        <v>0</v>
      </c>
      <c r="AC117" s="212">
        <f t="shared" si="67"/>
        <v>0</v>
      </c>
      <c r="AD117" s="99">
        <f t="shared" si="50"/>
        <v>0</v>
      </c>
      <c r="AE117" s="99">
        <f t="shared" si="51"/>
        <v>0</v>
      </c>
      <c r="AF117" s="197">
        <f t="shared" si="63"/>
        <v>0</v>
      </c>
      <c r="AG117" s="197">
        <f t="shared" si="64"/>
        <v>0</v>
      </c>
      <c r="AH117" s="197">
        <f t="shared" si="65"/>
        <v>0</v>
      </c>
      <c r="AI117" s="202">
        <f t="shared" si="66"/>
        <v>0</v>
      </c>
      <c r="AK117" s="69">
        <v>112</v>
      </c>
      <c r="AL117" s="31"/>
      <c r="AM117" s="31"/>
      <c r="AN117" s="31"/>
      <c r="AO117" s="31"/>
      <c r="AP117" s="31"/>
      <c r="AQ117" s="197"/>
      <c r="AR117" s="197"/>
      <c r="AS117" s="197"/>
      <c r="AT117" s="197"/>
      <c r="AU117" s="31"/>
      <c r="AV117" s="31"/>
      <c r="AW117" s="31"/>
      <c r="AX117" s="31"/>
      <c r="AY117" s="74"/>
    </row>
    <row r="118" spans="2:51">
      <c r="B118" s="65" t="s">
        <v>207</v>
      </c>
      <c r="C118" s="210">
        <f>1/30*SUM(AI6:AI35)</f>
        <v>0</v>
      </c>
      <c r="D118" s="77">
        <v>0</v>
      </c>
      <c r="E118" s="76">
        <f>C118-D118</f>
        <v>0</v>
      </c>
      <c r="I118" s="53">
        <v>113</v>
      </c>
      <c r="J118" s="31">
        <f t="shared" si="54"/>
        <v>0</v>
      </c>
      <c r="K118" s="31">
        <f t="shared" si="55"/>
        <v>0</v>
      </c>
      <c r="L118" s="31">
        <f t="shared" si="56"/>
        <v>0</v>
      </c>
      <c r="M118" s="31">
        <f t="shared" si="57"/>
        <v>0</v>
      </c>
      <c r="N118" s="31">
        <f t="shared" si="43"/>
        <v>0</v>
      </c>
      <c r="O118" s="32">
        <f t="shared" si="44"/>
        <v>0</v>
      </c>
      <c r="P118" s="53">
        <v>113</v>
      </c>
      <c r="Q118" s="31">
        <f t="shared" si="52"/>
        <v>0</v>
      </c>
      <c r="R118" s="31">
        <f t="shared" si="58"/>
        <v>0</v>
      </c>
      <c r="S118" s="31">
        <f t="shared" si="59"/>
        <v>0</v>
      </c>
      <c r="T118" s="31">
        <f t="shared" si="45"/>
        <v>0</v>
      </c>
      <c r="U118" s="31">
        <f t="shared" si="53"/>
        <v>0</v>
      </c>
      <c r="V118" s="31">
        <f t="shared" si="46"/>
        <v>0</v>
      </c>
      <c r="W118" s="31">
        <v>0</v>
      </c>
      <c r="X118" s="31">
        <f t="shared" si="47"/>
        <v>0</v>
      </c>
      <c r="Y118" s="36">
        <f t="shared" si="48"/>
        <v>0</v>
      </c>
      <c r="AA118" s="69">
        <v>113</v>
      </c>
      <c r="AB118" s="31">
        <f t="shared" si="49"/>
        <v>0</v>
      </c>
      <c r="AC118" s="212">
        <f t="shared" si="67"/>
        <v>0</v>
      </c>
      <c r="AD118" s="99">
        <f t="shared" si="50"/>
        <v>0</v>
      </c>
      <c r="AE118" s="99">
        <f t="shared" si="51"/>
        <v>0</v>
      </c>
      <c r="AF118" s="197">
        <f t="shared" si="63"/>
        <v>0</v>
      </c>
      <c r="AG118" s="197">
        <f t="shared" si="64"/>
        <v>0</v>
      </c>
      <c r="AH118" s="197">
        <f t="shared" si="65"/>
        <v>0</v>
      </c>
      <c r="AI118" s="202">
        <f t="shared" si="66"/>
        <v>0</v>
      </c>
      <c r="AK118" s="69">
        <v>113</v>
      </c>
      <c r="AL118" s="31"/>
      <c r="AM118" s="31"/>
      <c r="AN118" s="31"/>
      <c r="AO118" s="31"/>
      <c r="AP118" s="31"/>
      <c r="AQ118" s="197"/>
      <c r="AR118" s="197"/>
      <c r="AS118" s="197"/>
      <c r="AT118" s="197"/>
      <c r="AU118" s="31"/>
      <c r="AV118" s="31"/>
      <c r="AW118" s="31"/>
      <c r="AX118" s="31"/>
      <c r="AY118" s="74"/>
    </row>
    <row r="119" spans="2:51">
      <c r="B119" s="65"/>
      <c r="C119" s="80"/>
      <c r="D119" s="77"/>
      <c r="E119" s="76"/>
      <c r="I119" s="53">
        <v>114</v>
      </c>
      <c r="J119" s="31">
        <f t="shared" si="54"/>
        <v>0</v>
      </c>
      <c r="K119" s="31">
        <f t="shared" si="55"/>
        <v>0</v>
      </c>
      <c r="L119" s="31">
        <f t="shared" si="56"/>
        <v>0</v>
      </c>
      <c r="M119" s="31">
        <f t="shared" si="57"/>
        <v>0</v>
      </c>
      <c r="N119" s="31">
        <f t="shared" si="43"/>
        <v>0</v>
      </c>
      <c r="O119" s="32">
        <f t="shared" si="44"/>
        <v>0</v>
      </c>
      <c r="P119" s="53">
        <v>114</v>
      </c>
      <c r="Q119" s="31">
        <f t="shared" si="52"/>
        <v>0</v>
      </c>
      <c r="R119" s="31">
        <f t="shared" si="58"/>
        <v>0</v>
      </c>
      <c r="S119" s="31">
        <f t="shared" si="59"/>
        <v>0</v>
      </c>
      <c r="T119" s="31">
        <f t="shared" si="45"/>
        <v>0</v>
      </c>
      <c r="U119" s="31">
        <f t="shared" si="53"/>
        <v>0</v>
      </c>
      <c r="V119" s="31">
        <f t="shared" si="46"/>
        <v>0</v>
      </c>
      <c r="W119" s="31">
        <v>0</v>
      </c>
      <c r="X119" s="31">
        <f t="shared" si="47"/>
        <v>0</v>
      </c>
      <c r="Y119" s="36">
        <f t="shared" si="48"/>
        <v>0</v>
      </c>
      <c r="AA119" s="69">
        <v>114</v>
      </c>
      <c r="AB119" s="31">
        <f t="shared" si="49"/>
        <v>0</v>
      </c>
      <c r="AC119" s="212">
        <f t="shared" si="67"/>
        <v>0</v>
      </c>
      <c r="AD119" s="99">
        <f t="shared" si="50"/>
        <v>0</v>
      </c>
      <c r="AE119" s="99">
        <f t="shared" si="51"/>
        <v>0</v>
      </c>
      <c r="AF119" s="197">
        <f t="shared" si="63"/>
        <v>0</v>
      </c>
      <c r="AG119" s="197">
        <f t="shared" si="64"/>
        <v>0</v>
      </c>
      <c r="AH119" s="197">
        <f t="shared" si="65"/>
        <v>0</v>
      </c>
      <c r="AI119" s="202">
        <f t="shared" si="66"/>
        <v>0</v>
      </c>
      <c r="AK119" s="69">
        <v>114</v>
      </c>
      <c r="AL119" s="31"/>
      <c r="AM119" s="31"/>
      <c r="AN119" s="31"/>
      <c r="AO119" s="31"/>
      <c r="AP119" s="31"/>
      <c r="AQ119" s="197"/>
      <c r="AR119" s="197"/>
      <c r="AS119" s="197"/>
      <c r="AT119" s="197"/>
      <c r="AU119" s="31"/>
      <c r="AV119" s="31"/>
      <c r="AW119" s="31"/>
      <c r="AX119" s="31"/>
      <c r="AY119" s="74"/>
    </row>
    <row r="120" spans="2:51">
      <c r="C120" s="78"/>
      <c r="D120" s="78"/>
      <c r="E120" s="81"/>
      <c r="I120" s="53">
        <v>115</v>
      </c>
      <c r="J120" s="31">
        <f t="shared" si="54"/>
        <v>0</v>
      </c>
      <c r="K120" s="31">
        <f t="shared" si="55"/>
        <v>0</v>
      </c>
      <c r="L120" s="31">
        <f t="shared" si="56"/>
        <v>0</v>
      </c>
      <c r="M120" s="31">
        <f t="shared" si="57"/>
        <v>0</v>
      </c>
      <c r="N120" s="31">
        <f t="shared" si="43"/>
        <v>0</v>
      </c>
      <c r="O120" s="32">
        <f t="shared" si="44"/>
        <v>0</v>
      </c>
      <c r="P120" s="53">
        <v>115</v>
      </c>
      <c r="Q120" s="31">
        <f t="shared" si="52"/>
        <v>0</v>
      </c>
      <c r="R120" s="31">
        <f t="shared" si="58"/>
        <v>0</v>
      </c>
      <c r="S120" s="31">
        <f t="shared" si="59"/>
        <v>0</v>
      </c>
      <c r="T120" s="31">
        <f t="shared" si="45"/>
        <v>0</v>
      </c>
      <c r="U120" s="31">
        <f t="shared" si="53"/>
        <v>0</v>
      </c>
      <c r="V120" s="31">
        <f t="shared" si="46"/>
        <v>0</v>
      </c>
      <c r="W120" s="31">
        <v>0</v>
      </c>
      <c r="X120" s="31">
        <f t="shared" si="47"/>
        <v>0</v>
      </c>
      <c r="Y120" s="36">
        <f t="shared" si="48"/>
        <v>0</v>
      </c>
      <c r="AA120" s="69">
        <v>115</v>
      </c>
      <c r="AB120" s="31">
        <f t="shared" si="49"/>
        <v>0</v>
      </c>
      <c r="AC120" s="212">
        <f t="shared" si="67"/>
        <v>0</v>
      </c>
      <c r="AD120" s="99">
        <f t="shared" si="50"/>
        <v>0</v>
      </c>
      <c r="AE120" s="99">
        <f t="shared" si="51"/>
        <v>0</v>
      </c>
      <c r="AF120" s="197">
        <f t="shared" si="63"/>
        <v>0</v>
      </c>
      <c r="AG120" s="197">
        <f t="shared" si="64"/>
        <v>0</v>
      </c>
      <c r="AH120" s="197">
        <f t="shared" si="65"/>
        <v>0</v>
      </c>
      <c r="AI120" s="202">
        <f t="shared" si="66"/>
        <v>0</v>
      </c>
      <c r="AK120" s="69">
        <v>115</v>
      </c>
      <c r="AL120" s="31"/>
      <c r="AM120" s="31"/>
      <c r="AN120" s="31"/>
      <c r="AO120" s="31"/>
      <c r="AP120" s="31"/>
      <c r="AQ120" s="197"/>
      <c r="AR120" s="197"/>
      <c r="AS120" s="197"/>
      <c r="AT120" s="197"/>
      <c r="AU120" s="31"/>
      <c r="AV120" s="31"/>
      <c r="AW120" s="31"/>
      <c r="AX120" s="31"/>
      <c r="AY120" s="74"/>
    </row>
    <row r="121" spans="2:51">
      <c r="C121" s="137" t="s">
        <v>160</v>
      </c>
      <c r="D121" s="137"/>
      <c r="E121" s="137"/>
      <c r="I121" s="53">
        <v>116</v>
      </c>
      <c r="J121" s="31">
        <f t="shared" si="54"/>
        <v>0</v>
      </c>
      <c r="K121" s="31">
        <f t="shared" si="55"/>
        <v>0</v>
      </c>
      <c r="L121" s="31">
        <f t="shared" si="56"/>
        <v>0</v>
      </c>
      <c r="M121" s="31">
        <f t="shared" si="57"/>
        <v>0</v>
      </c>
      <c r="N121" s="31">
        <f t="shared" si="43"/>
        <v>0</v>
      </c>
      <c r="O121" s="32">
        <f t="shared" si="44"/>
        <v>0</v>
      </c>
      <c r="P121" s="53">
        <v>116</v>
      </c>
      <c r="Q121" s="31">
        <f t="shared" si="52"/>
        <v>0</v>
      </c>
      <c r="R121" s="31">
        <f t="shared" si="58"/>
        <v>0</v>
      </c>
      <c r="S121" s="31">
        <f t="shared" si="59"/>
        <v>0</v>
      </c>
      <c r="T121" s="31">
        <f t="shared" si="45"/>
        <v>0</v>
      </c>
      <c r="U121" s="31">
        <f t="shared" si="53"/>
        <v>0</v>
      </c>
      <c r="V121" s="31">
        <f t="shared" si="46"/>
        <v>0</v>
      </c>
      <c r="W121" s="31">
        <v>0</v>
      </c>
      <c r="X121" s="31">
        <f t="shared" si="47"/>
        <v>0</v>
      </c>
      <c r="Y121" s="36">
        <f t="shared" si="48"/>
        <v>0</v>
      </c>
      <c r="AA121" s="69">
        <v>116</v>
      </c>
      <c r="AB121" s="31">
        <f t="shared" si="49"/>
        <v>0</v>
      </c>
      <c r="AC121" s="212">
        <f t="shared" si="67"/>
        <v>0</v>
      </c>
      <c r="AD121" s="99">
        <f t="shared" si="50"/>
        <v>0</v>
      </c>
      <c r="AE121" s="99">
        <f t="shared" si="51"/>
        <v>0</v>
      </c>
      <c r="AF121" s="197">
        <f t="shared" si="63"/>
        <v>0</v>
      </c>
      <c r="AG121" s="197">
        <f t="shared" si="64"/>
        <v>0</v>
      </c>
      <c r="AH121" s="197">
        <f t="shared" si="65"/>
        <v>0</v>
      </c>
      <c r="AI121" s="202">
        <f t="shared" si="66"/>
        <v>0</v>
      </c>
      <c r="AK121" s="69">
        <v>116</v>
      </c>
      <c r="AL121" s="31"/>
      <c r="AM121" s="31"/>
      <c r="AN121" s="31"/>
      <c r="AO121" s="31"/>
      <c r="AP121" s="31"/>
      <c r="AQ121" s="197"/>
      <c r="AR121" s="197"/>
      <c r="AS121" s="197"/>
      <c r="AT121" s="197"/>
      <c r="AU121" s="31"/>
      <c r="AV121" s="31"/>
      <c r="AW121" s="31"/>
      <c r="AX121" s="31"/>
      <c r="AY121" s="74"/>
    </row>
    <row r="122" spans="2:51">
      <c r="C122" s="137" t="s">
        <v>145</v>
      </c>
      <c r="D122" s="137" t="s">
        <v>72</v>
      </c>
      <c r="E122" s="79" t="s">
        <v>166</v>
      </c>
      <c r="I122" s="53">
        <v>117</v>
      </c>
      <c r="J122" s="31">
        <f t="shared" si="54"/>
        <v>0</v>
      </c>
      <c r="K122" s="31">
        <f t="shared" si="55"/>
        <v>0</v>
      </c>
      <c r="L122" s="31">
        <f t="shared" si="56"/>
        <v>0</v>
      </c>
      <c r="M122" s="31">
        <f t="shared" si="57"/>
        <v>0</v>
      </c>
      <c r="N122" s="31">
        <f t="shared" si="43"/>
        <v>0</v>
      </c>
      <c r="O122" s="32">
        <f t="shared" si="44"/>
        <v>0</v>
      </c>
      <c r="P122" s="53">
        <v>117</v>
      </c>
      <c r="Q122" s="31">
        <f t="shared" si="52"/>
        <v>0</v>
      </c>
      <c r="R122" s="31">
        <f t="shared" si="58"/>
        <v>0</v>
      </c>
      <c r="S122" s="31">
        <f t="shared" si="59"/>
        <v>0</v>
      </c>
      <c r="T122" s="31">
        <f t="shared" si="45"/>
        <v>0</v>
      </c>
      <c r="U122" s="31">
        <f t="shared" si="53"/>
        <v>0</v>
      </c>
      <c r="V122" s="31">
        <f t="shared" si="46"/>
        <v>0</v>
      </c>
      <c r="W122" s="31">
        <v>0</v>
      </c>
      <c r="X122" s="31">
        <f t="shared" si="47"/>
        <v>0</v>
      </c>
      <c r="Y122" s="36">
        <f t="shared" si="48"/>
        <v>0</v>
      </c>
      <c r="AA122" s="69">
        <v>117</v>
      </c>
      <c r="AB122" s="31">
        <f t="shared" si="49"/>
        <v>0</v>
      </c>
      <c r="AC122" s="212">
        <f t="shared" si="67"/>
        <v>0</v>
      </c>
      <c r="AD122" s="99">
        <f t="shared" si="50"/>
        <v>0</v>
      </c>
      <c r="AE122" s="99">
        <f t="shared" si="51"/>
        <v>0</v>
      </c>
      <c r="AF122" s="197">
        <f t="shared" si="63"/>
        <v>0</v>
      </c>
      <c r="AG122" s="197">
        <f t="shared" si="64"/>
        <v>0</v>
      </c>
      <c r="AH122" s="197">
        <f t="shared" si="65"/>
        <v>0</v>
      </c>
      <c r="AI122" s="202">
        <f t="shared" si="66"/>
        <v>0</v>
      </c>
      <c r="AK122" s="69">
        <v>117</v>
      </c>
      <c r="AL122" s="31"/>
      <c r="AM122" s="31"/>
      <c r="AN122" s="31"/>
      <c r="AO122" s="31"/>
      <c r="AP122" s="31"/>
      <c r="AQ122" s="197"/>
      <c r="AR122" s="197"/>
      <c r="AS122" s="197"/>
      <c r="AT122" s="197"/>
      <c r="AU122" s="31"/>
      <c r="AV122" s="31"/>
      <c r="AW122" s="31"/>
      <c r="AX122" s="31"/>
      <c r="AY122" s="74"/>
    </row>
    <row r="123" spans="2:51">
      <c r="B123" s="65" t="s">
        <v>168</v>
      </c>
      <c r="C123" s="80">
        <f>AY35</f>
        <v>0</v>
      </c>
      <c r="D123" s="211">
        <f>IF(AND(D8=B100,F12=C194),J34*50%*G107,0)</f>
        <v>0</v>
      </c>
      <c r="E123" s="76">
        <f>C123-D123</f>
        <v>0</v>
      </c>
      <c r="I123" s="53">
        <v>118</v>
      </c>
      <c r="J123" s="31">
        <f t="shared" si="54"/>
        <v>0</v>
      </c>
      <c r="K123" s="31">
        <f t="shared" si="55"/>
        <v>0</v>
      </c>
      <c r="L123" s="31">
        <f t="shared" si="56"/>
        <v>0</v>
      </c>
      <c r="M123" s="31">
        <f t="shared" si="57"/>
        <v>0</v>
      </c>
      <c r="N123" s="31">
        <f t="shared" si="43"/>
        <v>0</v>
      </c>
      <c r="O123" s="32">
        <f t="shared" si="44"/>
        <v>0</v>
      </c>
      <c r="P123" s="53">
        <v>118</v>
      </c>
      <c r="Q123" s="31">
        <f t="shared" si="52"/>
        <v>0</v>
      </c>
      <c r="R123" s="31">
        <f t="shared" si="58"/>
        <v>0</v>
      </c>
      <c r="S123" s="31">
        <f t="shared" si="59"/>
        <v>0</v>
      </c>
      <c r="T123" s="31">
        <f t="shared" si="45"/>
        <v>0</v>
      </c>
      <c r="U123" s="31">
        <f t="shared" si="53"/>
        <v>0</v>
      </c>
      <c r="V123" s="31">
        <f t="shared" si="46"/>
        <v>0</v>
      </c>
      <c r="W123" s="31">
        <v>0</v>
      </c>
      <c r="X123" s="31">
        <f t="shared" si="47"/>
        <v>0</v>
      </c>
      <c r="Y123" s="36">
        <f t="shared" si="48"/>
        <v>0</v>
      </c>
      <c r="AA123" s="69">
        <v>118</v>
      </c>
      <c r="AB123" s="31">
        <f t="shared" si="49"/>
        <v>0</v>
      </c>
      <c r="AC123" s="212">
        <f t="shared" si="67"/>
        <v>0</v>
      </c>
      <c r="AD123" s="99">
        <f t="shared" si="50"/>
        <v>0</v>
      </c>
      <c r="AE123" s="99">
        <f t="shared" si="51"/>
        <v>0</v>
      </c>
      <c r="AF123" s="197">
        <f t="shared" si="63"/>
        <v>0</v>
      </c>
      <c r="AG123" s="197">
        <f t="shared" si="64"/>
        <v>0</v>
      </c>
      <c r="AH123" s="197">
        <f t="shared" si="65"/>
        <v>0</v>
      </c>
      <c r="AI123" s="202">
        <f t="shared" si="66"/>
        <v>0</v>
      </c>
      <c r="AK123" s="69">
        <v>118</v>
      </c>
      <c r="AL123" s="31"/>
      <c r="AM123" s="31"/>
      <c r="AN123" s="31"/>
      <c r="AO123" s="31"/>
      <c r="AP123" s="31"/>
      <c r="AQ123" s="197"/>
      <c r="AR123" s="197"/>
      <c r="AS123" s="197"/>
      <c r="AT123" s="197"/>
      <c r="AU123" s="31"/>
      <c r="AV123" s="31"/>
      <c r="AW123" s="31"/>
      <c r="AX123" s="31"/>
      <c r="AY123" s="74"/>
    </row>
    <row r="124" spans="2:51">
      <c r="I124" s="53">
        <v>119</v>
      </c>
      <c r="J124" s="31">
        <f t="shared" si="54"/>
        <v>0</v>
      </c>
      <c r="K124" s="31">
        <f t="shared" si="55"/>
        <v>0</v>
      </c>
      <c r="L124" s="31">
        <f t="shared" si="56"/>
        <v>0</v>
      </c>
      <c r="M124" s="31">
        <f t="shared" si="57"/>
        <v>0</v>
      </c>
      <c r="N124" s="31">
        <f t="shared" si="43"/>
        <v>0</v>
      </c>
      <c r="O124" s="32">
        <f t="shared" si="44"/>
        <v>0</v>
      </c>
      <c r="P124" s="53">
        <v>119</v>
      </c>
      <c r="Q124" s="31">
        <f t="shared" si="52"/>
        <v>0</v>
      </c>
      <c r="R124" s="31">
        <f t="shared" si="58"/>
        <v>0</v>
      </c>
      <c r="S124" s="31">
        <f t="shared" si="59"/>
        <v>0</v>
      </c>
      <c r="T124" s="31">
        <f t="shared" si="45"/>
        <v>0</v>
      </c>
      <c r="U124" s="31">
        <f t="shared" si="53"/>
        <v>0</v>
      </c>
      <c r="V124" s="31">
        <f t="shared" si="46"/>
        <v>0</v>
      </c>
      <c r="W124" s="31">
        <v>0</v>
      </c>
      <c r="X124" s="31">
        <f t="shared" si="47"/>
        <v>0</v>
      </c>
      <c r="Y124" s="36">
        <f t="shared" si="48"/>
        <v>0</v>
      </c>
      <c r="AA124" s="69">
        <v>119</v>
      </c>
      <c r="AB124" s="31">
        <f t="shared" si="49"/>
        <v>0</v>
      </c>
      <c r="AC124" s="212">
        <f t="shared" si="67"/>
        <v>0</v>
      </c>
      <c r="AD124" s="99">
        <f t="shared" si="50"/>
        <v>0</v>
      </c>
      <c r="AE124" s="99">
        <f t="shared" si="51"/>
        <v>0</v>
      </c>
      <c r="AF124" s="197">
        <f t="shared" si="63"/>
        <v>0</v>
      </c>
      <c r="AG124" s="197">
        <f t="shared" si="64"/>
        <v>0</v>
      </c>
      <c r="AH124" s="197">
        <f t="shared" si="65"/>
        <v>0</v>
      </c>
      <c r="AI124" s="202">
        <f t="shared" si="66"/>
        <v>0</v>
      </c>
      <c r="AK124" s="69">
        <v>119</v>
      </c>
      <c r="AL124" s="31"/>
      <c r="AM124" s="31"/>
      <c r="AN124" s="31"/>
      <c r="AO124" s="31"/>
      <c r="AP124" s="31"/>
      <c r="AQ124" s="197"/>
      <c r="AR124" s="197"/>
      <c r="AS124" s="197"/>
      <c r="AT124" s="197"/>
      <c r="AU124" s="31"/>
      <c r="AV124" s="31"/>
      <c r="AW124" s="31"/>
      <c r="AX124" s="31"/>
      <c r="AY124" s="74"/>
    </row>
    <row r="125" spans="2:51">
      <c r="C125" s="78"/>
      <c r="D125" s="78"/>
      <c r="E125" s="81"/>
      <c r="I125" s="53">
        <v>120</v>
      </c>
      <c r="J125" s="31">
        <f t="shared" si="54"/>
        <v>0</v>
      </c>
      <c r="K125" s="31">
        <f t="shared" si="55"/>
        <v>0</v>
      </c>
      <c r="L125" s="31">
        <f t="shared" si="56"/>
        <v>0</v>
      </c>
      <c r="M125" s="31">
        <f t="shared" si="57"/>
        <v>0</v>
      </c>
      <c r="N125" s="31">
        <f t="shared" si="43"/>
        <v>0</v>
      </c>
      <c r="O125" s="32">
        <f t="shared" si="44"/>
        <v>0</v>
      </c>
      <c r="P125" s="53">
        <v>120</v>
      </c>
      <c r="Q125" s="31">
        <f t="shared" si="52"/>
        <v>0</v>
      </c>
      <c r="R125" s="31">
        <f t="shared" si="58"/>
        <v>0</v>
      </c>
      <c r="S125" s="31">
        <f t="shared" si="59"/>
        <v>0</v>
      </c>
      <c r="T125" s="31">
        <f t="shared" si="45"/>
        <v>0</v>
      </c>
      <c r="U125" s="31">
        <f t="shared" si="53"/>
        <v>0</v>
      </c>
      <c r="V125" s="31">
        <f t="shared" si="46"/>
        <v>0</v>
      </c>
      <c r="W125" s="31">
        <v>0</v>
      </c>
      <c r="X125" s="31">
        <f t="shared" si="47"/>
        <v>0</v>
      </c>
      <c r="Y125" s="36">
        <f t="shared" si="48"/>
        <v>0</v>
      </c>
      <c r="AA125" s="69">
        <v>120</v>
      </c>
      <c r="AB125" s="31">
        <f t="shared" si="49"/>
        <v>0</v>
      </c>
      <c r="AC125" s="212">
        <f t="shared" si="67"/>
        <v>0</v>
      </c>
      <c r="AD125" s="99">
        <f t="shared" si="50"/>
        <v>0</v>
      </c>
      <c r="AE125" s="99">
        <f t="shared" si="51"/>
        <v>0</v>
      </c>
      <c r="AF125" s="197">
        <f t="shared" si="63"/>
        <v>0</v>
      </c>
      <c r="AG125" s="197">
        <f t="shared" si="64"/>
        <v>0</v>
      </c>
      <c r="AH125" s="197">
        <f t="shared" si="65"/>
        <v>0</v>
      </c>
      <c r="AI125" s="202">
        <f t="shared" si="66"/>
        <v>0</v>
      </c>
      <c r="AK125" s="69">
        <v>120</v>
      </c>
      <c r="AL125" s="31"/>
      <c r="AM125" s="31"/>
      <c r="AN125" s="31"/>
      <c r="AO125" s="31"/>
      <c r="AP125" s="31"/>
      <c r="AQ125" s="197"/>
      <c r="AR125" s="197"/>
      <c r="AS125" s="197"/>
      <c r="AT125" s="197"/>
      <c r="AU125" s="31"/>
      <c r="AV125" s="31"/>
      <c r="AW125" s="31"/>
      <c r="AX125" s="31"/>
      <c r="AY125" s="74"/>
    </row>
    <row r="126" spans="2:51">
      <c r="C126" s="82" t="s">
        <v>129</v>
      </c>
      <c r="D126" s="82" t="s">
        <v>130</v>
      </c>
      <c r="E126" s="82" t="s">
        <v>160</v>
      </c>
      <c r="F126" s="166" t="s">
        <v>170</v>
      </c>
      <c r="I126" s="53">
        <v>121</v>
      </c>
      <c r="J126" s="31">
        <f t="shared" si="54"/>
        <v>0</v>
      </c>
      <c r="K126" s="31">
        <f t="shared" si="55"/>
        <v>0</v>
      </c>
      <c r="L126" s="31">
        <f t="shared" si="56"/>
        <v>0</v>
      </c>
      <c r="M126" s="31">
        <f t="shared" si="57"/>
        <v>0</v>
      </c>
      <c r="N126" s="31">
        <f t="shared" si="43"/>
        <v>0</v>
      </c>
      <c r="O126" s="32">
        <f t="shared" si="44"/>
        <v>0</v>
      </c>
      <c r="P126" s="53">
        <v>121</v>
      </c>
      <c r="Q126" s="31">
        <f t="shared" si="52"/>
        <v>0</v>
      </c>
      <c r="R126" s="31">
        <f t="shared" si="58"/>
        <v>0</v>
      </c>
      <c r="S126" s="31">
        <f t="shared" si="59"/>
        <v>0</v>
      </c>
      <c r="T126" s="31">
        <f t="shared" si="45"/>
        <v>0</v>
      </c>
      <c r="U126" s="31">
        <f t="shared" si="53"/>
        <v>0</v>
      </c>
      <c r="V126" s="31">
        <f t="shared" si="46"/>
        <v>0</v>
      </c>
      <c r="W126" s="31">
        <v>0</v>
      </c>
      <c r="X126" s="31">
        <f t="shared" si="47"/>
        <v>0</v>
      </c>
      <c r="Y126" s="36">
        <f t="shared" si="48"/>
        <v>0</v>
      </c>
      <c r="AA126" s="69">
        <v>121</v>
      </c>
      <c r="AB126" s="31">
        <f t="shared" si="49"/>
        <v>0</v>
      </c>
      <c r="AC126" s="212">
        <f t="shared" si="67"/>
        <v>0</v>
      </c>
      <c r="AD126" s="99">
        <f t="shared" si="50"/>
        <v>0</v>
      </c>
      <c r="AE126" s="99">
        <f t="shared" si="51"/>
        <v>0</v>
      </c>
      <c r="AF126" s="197">
        <f t="shared" si="63"/>
        <v>0</v>
      </c>
      <c r="AG126" s="197">
        <f t="shared" si="64"/>
        <v>0</v>
      </c>
      <c r="AH126" s="197">
        <f t="shared" si="65"/>
        <v>0</v>
      </c>
      <c r="AI126" s="202">
        <f t="shared" si="66"/>
        <v>0</v>
      </c>
      <c r="AK126" s="69">
        <v>121</v>
      </c>
      <c r="AL126" s="31"/>
      <c r="AM126" s="31"/>
      <c r="AN126" s="31"/>
      <c r="AO126" s="31"/>
      <c r="AP126" s="31"/>
      <c r="AQ126" s="197"/>
      <c r="AR126" s="197"/>
      <c r="AS126" s="197"/>
      <c r="AT126" s="197"/>
      <c r="AU126" s="31"/>
      <c r="AV126" s="31"/>
      <c r="AW126" s="31"/>
      <c r="AX126" s="31"/>
      <c r="AY126" s="74"/>
    </row>
    <row r="127" spans="2:51">
      <c r="C127" s="80" t="e">
        <f>IF(F18&gt;30,MIN(E113:E114),E113)</f>
        <v>#DIV/0!</v>
      </c>
      <c r="D127" s="80">
        <f>MIN(E118:E119)</f>
        <v>0</v>
      </c>
      <c r="E127" s="83">
        <f>E123</f>
        <v>0</v>
      </c>
      <c r="F127" s="84" t="e">
        <f>SUM(C127:E127)</f>
        <v>#DIV/0!</v>
      </c>
      <c r="I127" s="53">
        <v>122</v>
      </c>
      <c r="J127" s="31">
        <f t="shared" si="54"/>
        <v>0</v>
      </c>
      <c r="K127" s="31">
        <f t="shared" si="55"/>
        <v>0</v>
      </c>
      <c r="L127" s="31">
        <f t="shared" si="56"/>
        <v>0</v>
      </c>
      <c r="M127" s="31">
        <f t="shared" si="57"/>
        <v>0</v>
      </c>
      <c r="N127" s="31">
        <f t="shared" si="43"/>
        <v>0</v>
      </c>
      <c r="O127" s="32">
        <f t="shared" si="44"/>
        <v>0</v>
      </c>
      <c r="P127" s="53">
        <v>122</v>
      </c>
      <c r="Q127" s="31">
        <f t="shared" si="52"/>
        <v>0</v>
      </c>
      <c r="R127" s="31">
        <f t="shared" si="58"/>
        <v>0</v>
      </c>
      <c r="S127" s="31">
        <f t="shared" si="59"/>
        <v>0</v>
      </c>
      <c r="T127" s="31">
        <f t="shared" si="45"/>
        <v>0</v>
      </c>
      <c r="U127" s="31">
        <f t="shared" si="53"/>
        <v>0</v>
      </c>
      <c r="V127" s="31">
        <f t="shared" si="46"/>
        <v>0</v>
      </c>
      <c r="W127" s="31">
        <v>0</v>
      </c>
      <c r="X127" s="31">
        <f t="shared" si="47"/>
        <v>0</v>
      </c>
      <c r="Y127" s="36">
        <f t="shared" si="48"/>
        <v>0</v>
      </c>
      <c r="AA127" s="69">
        <v>122</v>
      </c>
      <c r="AB127" s="31">
        <f t="shared" si="49"/>
        <v>0</v>
      </c>
      <c r="AC127" s="212">
        <f t="shared" si="67"/>
        <v>0</v>
      </c>
      <c r="AD127" s="99">
        <f t="shared" si="50"/>
        <v>0</v>
      </c>
      <c r="AE127" s="99">
        <f t="shared" si="51"/>
        <v>0</v>
      </c>
      <c r="AF127" s="197">
        <f t="shared" si="63"/>
        <v>0</v>
      </c>
      <c r="AG127" s="197">
        <f t="shared" si="64"/>
        <v>0</v>
      </c>
      <c r="AH127" s="197">
        <f t="shared" si="65"/>
        <v>0</v>
      </c>
      <c r="AI127" s="202">
        <f t="shared" si="66"/>
        <v>0</v>
      </c>
      <c r="AK127" s="69">
        <v>122</v>
      </c>
      <c r="AL127" s="31"/>
      <c r="AM127" s="31"/>
      <c r="AN127" s="31"/>
      <c r="AO127" s="31"/>
      <c r="AP127" s="31"/>
      <c r="AQ127" s="197"/>
      <c r="AR127" s="197"/>
      <c r="AS127" s="197"/>
      <c r="AT127" s="197"/>
      <c r="AU127" s="31"/>
      <c r="AV127" s="31"/>
      <c r="AW127" s="31"/>
      <c r="AX127" s="31"/>
      <c r="AY127" s="74"/>
    </row>
    <row r="128" spans="2:51">
      <c r="E128" s="22"/>
      <c r="I128" s="53">
        <v>123</v>
      </c>
      <c r="J128" s="31">
        <f t="shared" si="54"/>
        <v>0</v>
      </c>
      <c r="K128" s="31">
        <f t="shared" si="55"/>
        <v>0</v>
      </c>
      <c r="L128" s="31">
        <f t="shared" si="56"/>
        <v>0</v>
      </c>
      <c r="M128" s="31">
        <f t="shared" si="57"/>
        <v>0</v>
      </c>
      <c r="N128" s="31">
        <f t="shared" si="43"/>
        <v>0</v>
      </c>
      <c r="O128" s="32">
        <f t="shared" si="44"/>
        <v>0</v>
      </c>
      <c r="P128" s="53">
        <v>123</v>
      </c>
      <c r="Q128" s="31">
        <f t="shared" si="52"/>
        <v>0</v>
      </c>
      <c r="R128" s="31">
        <f t="shared" si="58"/>
        <v>0</v>
      </c>
      <c r="S128" s="31">
        <f t="shared" si="59"/>
        <v>0</v>
      </c>
      <c r="T128" s="31">
        <f t="shared" si="45"/>
        <v>0</v>
      </c>
      <c r="U128" s="31">
        <f t="shared" si="53"/>
        <v>0</v>
      </c>
      <c r="V128" s="31">
        <f t="shared" si="46"/>
        <v>0</v>
      </c>
      <c r="W128" s="31">
        <v>0</v>
      </c>
      <c r="X128" s="31">
        <f t="shared" si="47"/>
        <v>0</v>
      </c>
      <c r="Y128" s="36">
        <f t="shared" si="48"/>
        <v>0</v>
      </c>
      <c r="AA128" s="69">
        <v>123</v>
      </c>
      <c r="AB128" s="31">
        <f t="shared" si="49"/>
        <v>0</v>
      </c>
      <c r="AC128" s="212">
        <f t="shared" si="67"/>
        <v>0</v>
      </c>
      <c r="AD128" s="99">
        <f t="shared" si="50"/>
        <v>0</v>
      </c>
      <c r="AE128" s="99">
        <f t="shared" si="51"/>
        <v>0</v>
      </c>
      <c r="AF128" s="197">
        <f t="shared" si="63"/>
        <v>0</v>
      </c>
      <c r="AG128" s="197">
        <f t="shared" si="64"/>
        <v>0</v>
      </c>
      <c r="AH128" s="197">
        <f t="shared" si="65"/>
        <v>0</v>
      </c>
      <c r="AI128" s="202">
        <f t="shared" si="66"/>
        <v>0</v>
      </c>
      <c r="AK128" s="69">
        <v>123</v>
      </c>
      <c r="AL128" s="31"/>
      <c r="AM128" s="31"/>
      <c r="AN128" s="31"/>
      <c r="AO128" s="31"/>
      <c r="AP128" s="31"/>
      <c r="AQ128" s="197"/>
      <c r="AR128" s="197"/>
      <c r="AS128" s="197"/>
      <c r="AT128" s="197"/>
      <c r="AU128" s="31"/>
      <c r="AV128" s="31"/>
      <c r="AW128" s="31"/>
      <c r="AX128" s="31"/>
      <c r="AY128" s="74"/>
    </row>
    <row r="129" spans="3:51">
      <c r="E129" s="22"/>
      <c r="I129" s="53">
        <v>124</v>
      </c>
      <c r="J129" s="31">
        <f t="shared" si="54"/>
        <v>0</v>
      </c>
      <c r="K129" s="31">
        <f t="shared" si="55"/>
        <v>0</v>
      </c>
      <c r="L129" s="31">
        <f t="shared" si="56"/>
        <v>0</v>
      </c>
      <c r="M129" s="31">
        <f t="shared" si="57"/>
        <v>0</v>
      </c>
      <c r="N129" s="31">
        <f t="shared" si="43"/>
        <v>0</v>
      </c>
      <c r="O129" s="32">
        <f t="shared" si="44"/>
        <v>0</v>
      </c>
      <c r="P129" s="53">
        <v>124</v>
      </c>
      <c r="Q129" s="31">
        <f t="shared" si="52"/>
        <v>0</v>
      </c>
      <c r="R129" s="31">
        <f t="shared" si="58"/>
        <v>0</v>
      </c>
      <c r="S129" s="31">
        <f t="shared" si="59"/>
        <v>0</v>
      </c>
      <c r="T129" s="31">
        <f t="shared" si="45"/>
        <v>0</v>
      </c>
      <c r="U129" s="31">
        <f t="shared" si="53"/>
        <v>0</v>
      </c>
      <c r="V129" s="31">
        <f t="shared" si="46"/>
        <v>0</v>
      </c>
      <c r="W129" s="31">
        <v>0</v>
      </c>
      <c r="X129" s="31">
        <f t="shared" si="47"/>
        <v>0</v>
      </c>
      <c r="Y129" s="36">
        <f t="shared" si="48"/>
        <v>0</v>
      </c>
      <c r="AA129" s="69">
        <v>124</v>
      </c>
      <c r="AB129" s="31">
        <f t="shared" si="49"/>
        <v>0</v>
      </c>
      <c r="AC129" s="212">
        <f t="shared" si="67"/>
        <v>0</v>
      </c>
      <c r="AD129" s="99">
        <f t="shared" si="50"/>
        <v>0</v>
      </c>
      <c r="AE129" s="99">
        <f t="shared" si="51"/>
        <v>0</v>
      </c>
      <c r="AF129" s="197">
        <f t="shared" si="63"/>
        <v>0</v>
      </c>
      <c r="AG129" s="197">
        <f t="shared" si="64"/>
        <v>0</v>
      </c>
      <c r="AH129" s="197">
        <f t="shared" si="65"/>
        <v>0</v>
      </c>
      <c r="AI129" s="202">
        <f t="shared" si="66"/>
        <v>0</v>
      </c>
      <c r="AK129" s="69">
        <v>124</v>
      </c>
      <c r="AL129" s="31"/>
      <c r="AM129" s="31"/>
      <c r="AN129" s="31"/>
      <c r="AO129" s="31"/>
      <c r="AP129" s="31"/>
      <c r="AQ129" s="197"/>
      <c r="AR129" s="197"/>
      <c r="AS129" s="197"/>
      <c r="AT129" s="197"/>
      <c r="AU129" s="31"/>
      <c r="AV129" s="31"/>
      <c r="AW129" s="31"/>
      <c r="AX129" s="31"/>
      <c r="AY129" s="74"/>
    </row>
    <row r="130" spans="3:51" ht="30">
      <c r="C130" s="3" t="s">
        <v>5</v>
      </c>
      <c r="D130" s="3" t="s">
        <v>6</v>
      </c>
      <c r="E130" s="191" t="s">
        <v>195</v>
      </c>
      <c r="I130" s="53">
        <v>125</v>
      </c>
      <c r="J130" s="31">
        <f t="shared" si="54"/>
        <v>0</v>
      </c>
      <c r="K130" s="31">
        <f t="shared" si="55"/>
        <v>0</v>
      </c>
      <c r="L130" s="31">
        <f t="shared" si="56"/>
        <v>0</v>
      </c>
      <c r="M130" s="31">
        <f t="shared" si="57"/>
        <v>0</v>
      </c>
      <c r="N130" s="31">
        <f t="shared" si="43"/>
        <v>0</v>
      </c>
      <c r="O130" s="32">
        <f t="shared" si="44"/>
        <v>0</v>
      </c>
      <c r="P130" s="53">
        <v>125</v>
      </c>
      <c r="Q130" s="31">
        <f t="shared" si="52"/>
        <v>0</v>
      </c>
      <c r="R130" s="31">
        <f t="shared" si="58"/>
        <v>0</v>
      </c>
      <c r="S130" s="31">
        <f t="shared" si="59"/>
        <v>0</v>
      </c>
      <c r="T130" s="31">
        <f t="shared" si="45"/>
        <v>0</v>
      </c>
      <c r="U130" s="31">
        <f t="shared" si="53"/>
        <v>0</v>
      </c>
      <c r="V130" s="31">
        <f t="shared" si="46"/>
        <v>0</v>
      </c>
      <c r="W130" s="31">
        <v>0</v>
      </c>
      <c r="X130" s="31">
        <f t="shared" si="47"/>
        <v>0</v>
      </c>
      <c r="Y130" s="36">
        <f t="shared" si="48"/>
        <v>0</v>
      </c>
      <c r="AA130" s="69">
        <v>125</v>
      </c>
      <c r="AB130" s="31">
        <f t="shared" si="49"/>
        <v>0</v>
      </c>
      <c r="AC130" s="212">
        <f t="shared" si="67"/>
        <v>0</v>
      </c>
      <c r="AD130" s="99">
        <f t="shared" si="50"/>
        <v>0</v>
      </c>
      <c r="AE130" s="99">
        <f t="shared" si="51"/>
        <v>0</v>
      </c>
      <c r="AF130" s="197">
        <f t="shared" si="63"/>
        <v>0</v>
      </c>
      <c r="AG130" s="197">
        <f t="shared" si="64"/>
        <v>0</v>
      </c>
      <c r="AH130" s="197">
        <f t="shared" si="65"/>
        <v>0</v>
      </c>
      <c r="AI130" s="202">
        <f t="shared" si="66"/>
        <v>0</v>
      </c>
      <c r="AK130" s="69">
        <v>125</v>
      </c>
      <c r="AL130" s="31"/>
      <c r="AM130" s="31"/>
      <c r="AN130" s="31"/>
      <c r="AO130" s="31"/>
      <c r="AP130" s="31"/>
      <c r="AQ130" s="197"/>
      <c r="AR130" s="197"/>
      <c r="AS130" s="197"/>
      <c r="AT130" s="197"/>
      <c r="AU130" s="31"/>
      <c r="AV130" s="31"/>
      <c r="AW130" s="31"/>
      <c r="AX130" s="31"/>
      <c r="AY130" s="74"/>
    </row>
    <row r="131" spans="3:51">
      <c r="C131" s="177" t="s">
        <v>7</v>
      </c>
      <c r="D131" s="4">
        <v>0.62</v>
      </c>
      <c r="E131" s="191" t="s">
        <v>196</v>
      </c>
      <c r="I131" s="53">
        <v>126</v>
      </c>
      <c r="J131" s="31">
        <f t="shared" si="54"/>
        <v>0</v>
      </c>
      <c r="K131" s="31">
        <f t="shared" si="55"/>
        <v>0</v>
      </c>
      <c r="L131" s="31">
        <f t="shared" si="56"/>
        <v>0</v>
      </c>
      <c r="M131" s="31">
        <f t="shared" si="57"/>
        <v>0</v>
      </c>
      <c r="N131" s="31">
        <f t="shared" si="43"/>
        <v>0</v>
      </c>
      <c r="O131" s="32">
        <f t="shared" si="44"/>
        <v>0</v>
      </c>
      <c r="P131" s="53">
        <v>126</v>
      </c>
      <c r="Q131" s="31">
        <f t="shared" si="52"/>
        <v>0</v>
      </c>
      <c r="R131" s="31">
        <f t="shared" si="58"/>
        <v>0</v>
      </c>
      <c r="S131" s="31">
        <f t="shared" si="59"/>
        <v>0</v>
      </c>
      <c r="T131" s="31">
        <f t="shared" si="45"/>
        <v>0</v>
      </c>
      <c r="U131" s="31">
        <f t="shared" si="53"/>
        <v>0</v>
      </c>
      <c r="V131" s="31">
        <f t="shared" si="46"/>
        <v>0</v>
      </c>
      <c r="W131" s="31">
        <v>0</v>
      </c>
      <c r="X131" s="31">
        <f t="shared" si="47"/>
        <v>0</v>
      </c>
      <c r="Y131" s="36">
        <f t="shared" si="48"/>
        <v>0</v>
      </c>
      <c r="AA131" s="69">
        <v>126</v>
      </c>
      <c r="AB131" s="31">
        <f t="shared" si="49"/>
        <v>0</v>
      </c>
      <c r="AC131" s="212">
        <f t="shared" si="67"/>
        <v>0</v>
      </c>
      <c r="AD131" s="99">
        <f t="shared" si="50"/>
        <v>0</v>
      </c>
      <c r="AE131" s="99">
        <f t="shared" si="51"/>
        <v>0</v>
      </c>
      <c r="AF131" s="197">
        <f t="shared" si="63"/>
        <v>0</v>
      </c>
      <c r="AG131" s="197">
        <f t="shared" si="64"/>
        <v>0</v>
      </c>
      <c r="AH131" s="197">
        <f t="shared" si="65"/>
        <v>0</v>
      </c>
      <c r="AI131" s="202">
        <f t="shared" si="66"/>
        <v>0</v>
      </c>
      <c r="AK131" s="69">
        <v>126</v>
      </c>
      <c r="AL131" s="31"/>
      <c r="AM131" s="31"/>
      <c r="AN131" s="31"/>
      <c r="AO131" s="31"/>
      <c r="AP131" s="31"/>
      <c r="AQ131" s="197"/>
      <c r="AR131" s="197"/>
      <c r="AS131" s="197"/>
      <c r="AT131" s="197"/>
      <c r="AU131" s="31"/>
      <c r="AV131" s="31"/>
      <c r="AW131" s="31"/>
      <c r="AX131" s="31"/>
      <c r="AY131" s="74"/>
    </row>
    <row r="132" spans="3:51">
      <c r="C132" s="177" t="s">
        <v>4</v>
      </c>
      <c r="D132" s="4">
        <v>0.64</v>
      </c>
      <c r="E132" s="191" t="s">
        <v>196</v>
      </c>
      <c r="I132" s="53">
        <v>127</v>
      </c>
      <c r="J132" s="31">
        <f t="shared" si="54"/>
        <v>0</v>
      </c>
      <c r="K132" s="31">
        <f t="shared" si="55"/>
        <v>0</v>
      </c>
      <c r="L132" s="31">
        <f t="shared" si="56"/>
        <v>0</v>
      </c>
      <c r="M132" s="31">
        <f t="shared" si="57"/>
        <v>0</v>
      </c>
      <c r="N132" s="31">
        <f t="shared" si="43"/>
        <v>0</v>
      </c>
      <c r="O132" s="32">
        <f t="shared" si="44"/>
        <v>0</v>
      </c>
      <c r="P132" s="53">
        <v>127</v>
      </c>
      <c r="Q132" s="31">
        <f t="shared" si="52"/>
        <v>0</v>
      </c>
      <c r="R132" s="31">
        <f t="shared" si="58"/>
        <v>0</v>
      </c>
      <c r="S132" s="31">
        <f t="shared" si="59"/>
        <v>0</v>
      </c>
      <c r="T132" s="31">
        <f t="shared" si="45"/>
        <v>0</v>
      </c>
      <c r="U132" s="31">
        <f t="shared" si="53"/>
        <v>0</v>
      </c>
      <c r="V132" s="31">
        <f t="shared" si="46"/>
        <v>0</v>
      </c>
      <c r="W132" s="31">
        <v>0</v>
      </c>
      <c r="X132" s="31">
        <f t="shared" si="47"/>
        <v>0</v>
      </c>
      <c r="Y132" s="36">
        <f t="shared" si="48"/>
        <v>0</v>
      </c>
      <c r="AA132" s="69">
        <v>127</v>
      </c>
      <c r="AB132" s="31">
        <f t="shared" si="49"/>
        <v>0</v>
      </c>
      <c r="AC132" s="212">
        <f t="shared" si="67"/>
        <v>0</v>
      </c>
      <c r="AD132" s="99">
        <f t="shared" si="50"/>
        <v>0</v>
      </c>
      <c r="AE132" s="99">
        <f t="shared" si="51"/>
        <v>0</v>
      </c>
      <c r="AF132" s="197">
        <f t="shared" si="63"/>
        <v>0</v>
      </c>
      <c r="AG132" s="197">
        <f t="shared" si="64"/>
        <v>0</v>
      </c>
      <c r="AH132" s="197">
        <f t="shared" si="65"/>
        <v>0</v>
      </c>
      <c r="AI132" s="202">
        <f t="shared" si="66"/>
        <v>0</v>
      </c>
      <c r="AK132" s="69">
        <v>127</v>
      </c>
      <c r="AL132" s="31"/>
      <c r="AM132" s="31"/>
      <c r="AN132" s="31"/>
      <c r="AO132" s="31"/>
      <c r="AP132" s="31"/>
      <c r="AQ132" s="197"/>
      <c r="AR132" s="197"/>
      <c r="AS132" s="197"/>
      <c r="AT132" s="197"/>
      <c r="AU132" s="31"/>
      <c r="AV132" s="31"/>
      <c r="AW132" s="31"/>
      <c r="AX132" s="31"/>
      <c r="AY132" s="74"/>
    </row>
    <row r="133" spans="3:51">
      <c r="C133" s="177" t="s">
        <v>8</v>
      </c>
      <c r="D133" s="4">
        <v>0.42</v>
      </c>
      <c r="E133" s="191" t="s">
        <v>196</v>
      </c>
      <c r="I133" s="53">
        <v>128</v>
      </c>
      <c r="J133" s="31">
        <f t="shared" si="54"/>
        <v>0</v>
      </c>
      <c r="K133" s="31">
        <f t="shared" si="55"/>
        <v>0</v>
      </c>
      <c r="L133" s="31">
        <f t="shared" si="56"/>
        <v>0</v>
      </c>
      <c r="M133" s="31">
        <f t="shared" si="57"/>
        <v>0</v>
      </c>
      <c r="N133" s="31">
        <f t="shared" ref="N133:N196" si="68">IF(P134&lt;=$F$18,0,)</f>
        <v>0</v>
      </c>
      <c r="O133" s="32">
        <f t="shared" ref="O133:O196" si="69">((J133+K133)*0.475+L133+M133+N133)*44/12</f>
        <v>0</v>
      </c>
      <c r="P133" s="53">
        <v>128</v>
      </c>
      <c r="Q133" s="31">
        <f t="shared" si="52"/>
        <v>0</v>
      </c>
      <c r="R133" s="31">
        <f t="shared" si="58"/>
        <v>0</v>
      </c>
      <c r="S133" s="31">
        <f t="shared" si="59"/>
        <v>0</v>
      </c>
      <c r="T133" s="31">
        <f t="shared" ref="T133:T196" si="70">IF(S133=0,0,EXP(-1.0587+0.8836*LN(S133)+0.284))</f>
        <v>0</v>
      </c>
      <c r="U133" s="31">
        <f t="shared" si="53"/>
        <v>0</v>
      </c>
      <c r="V133" s="31">
        <f t="shared" ref="V133:V196" si="71">IF(P133&lt;=$F$18,IF(P133&lt;=30,P133*($F$16-$F$6)/30,$F$16-$F$6),)</f>
        <v>0</v>
      </c>
      <c r="W133" s="31">
        <v>0</v>
      </c>
      <c r="X133" s="31">
        <f t="shared" ref="X133:X196" si="72">((S133+T133)*0.475+U133+V133+W133)*44/12</f>
        <v>0</v>
      </c>
      <c r="Y133" s="36">
        <f t="shared" ref="Y133:Y196" si="73">IF(P133&lt;=$F$18,X133-O133,)</f>
        <v>0</v>
      </c>
      <c r="AA133" s="69">
        <v>128</v>
      </c>
      <c r="AB133" s="31">
        <f t="shared" ref="AB133:AB196" si="74">IF(AA133&lt;=$F$18,IFERROR(VLOOKUP($AA133,$B$82:$G$94,2,FALSE),0),)</f>
        <v>0</v>
      </c>
      <c r="AC133" s="212">
        <f t="shared" si="67"/>
        <v>0</v>
      </c>
      <c r="AD133" s="99">
        <f t="shared" ref="AD133:AD196" si="75">IF(AA133&lt;=$F$18,IFERROR(VLOOKUP($AA133,$B$82:$G$94,4,FALSE),0),)</f>
        <v>0</v>
      </c>
      <c r="AE133" s="99">
        <f t="shared" ref="AE133:AE196" si="76">IF(AA133&lt;=$F$18,IFERROR(VLOOKUP($AA133,$B$82:$G$94,5,FALSE),0),)</f>
        <v>0</v>
      </c>
      <c r="AF133" s="197">
        <f t="shared" si="63"/>
        <v>0</v>
      </c>
      <c r="AG133" s="197">
        <f t="shared" si="64"/>
        <v>0</v>
      </c>
      <c r="AH133" s="197">
        <f t="shared" si="65"/>
        <v>0</v>
      </c>
      <c r="AI133" s="202">
        <f t="shared" si="66"/>
        <v>0</v>
      </c>
      <c r="AK133" s="69">
        <v>128</v>
      </c>
      <c r="AL133" s="31"/>
      <c r="AM133" s="31"/>
      <c r="AN133" s="31"/>
      <c r="AO133" s="31"/>
      <c r="AP133" s="31"/>
      <c r="AQ133" s="197"/>
      <c r="AR133" s="197"/>
      <c r="AS133" s="197"/>
      <c r="AT133" s="197"/>
      <c r="AU133" s="31"/>
      <c r="AV133" s="31"/>
      <c r="AW133" s="31"/>
      <c r="AX133" s="31"/>
      <c r="AY133" s="74"/>
    </row>
    <row r="134" spans="3:51">
      <c r="C134" s="177" t="s">
        <v>9</v>
      </c>
      <c r="D134" s="4">
        <v>0.42</v>
      </c>
      <c r="E134" s="191" t="s">
        <v>196</v>
      </c>
      <c r="I134" s="53">
        <v>129</v>
      </c>
      <c r="J134" s="31">
        <f t="shared" si="54"/>
        <v>0</v>
      </c>
      <c r="K134" s="31">
        <f t="shared" si="55"/>
        <v>0</v>
      </c>
      <c r="L134" s="31">
        <f t="shared" si="56"/>
        <v>0</v>
      </c>
      <c r="M134" s="31">
        <f t="shared" si="57"/>
        <v>0</v>
      </c>
      <c r="N134" s="31">
        <f t="shared" si="68"/>
        <v>0</v>
      </c>
      <c r="O134" s="32">
        <f t="shared" si="69"/>
        <v>0</v>
      </c>
      <c r="P134" s="53">
        <v>129</v>
      </c>
      <c r="Q134" s="31">
        <f t="shared" ref="Q134:Q197" si="77">IF(P134&lt;=$F$18,LOOKUP(P134-1,$B$25:$B$78,$G$25:$G$78),)</f>
        <v>0</v>
      </c>
      <c r="R134" s="31">
        <f t="shared" si="58"/>
        <v>0</v>
      </c>
      <c r="S134" s="31">
        <f t="shared" si="59"/>
        <v>0</v>
      </c>
      <c r="T134" s="31">
        <f t="shared" si="70"/>
        <v>0</v>
      </c>
      <c r="U134" s="31">
        <f t="shared" ref="U134:U197" si="78">IF(P134&lt;=$F$18,$F$5+($F$15-$F$5)*(1-EXP(-0.0175*P134)),)</f>
        <v>0</v>
      </c>
      <c r="V134" s="31">
        <f t="shared" si="71"/>
        <v>0</v>
      </c>
      <c r="W134" s="31">
        <v>0</v>
      </c>
      <c r="X134" s="31">
        <f t="shared" si="72"/>
        <v>0</v>
      </c>
      <c r="Y134" s="36">
        <f t="shared" si="73"/>
        <v>0</v>
      </c>
      <c r="AA134" s="69">
        <v>129</v>
      </c>
      <c r="AB134" s="31">
        <f t="shared" si="74"/>
        <v>0</v>
      </c>
      <c r="AC134" s="212">
        <f t="shared" si="67"/>
        <v>0</v>
      </c>
      <c r="AD134" s="99">
        <f t="shared" si="75"/>
        <v>0</v>
      </c>
      <c r="AE134" s="99">
        <f t="shared" si="76"/>
        <v>0</v>
      </c>
      <c r="AF134" s="197">
        <f t="shared" si="63"/>
        <v>0</v>
      </c>
      <c r="AG134" s="197">
        <f t="shared" si="64"/>
        <v>0</v>
      </c>
      <c r="AH134" s="197">
        <f t="shared" si="65"/>
        <v>0</v>
      </c>
      <c r="AI134" s="202">
        <f t="shared" si="66"/>
        <v>0</v>
      </c>
      <c r="AK134" s="69">
        <v>129</v>
      </c>
      <c r="AL134" s="31"/>
      <c r="AM134" s="31"/>
      <c r="AN134" s="31"/>
      <c r="AO134" s="31"/>
      <c r="AP134" s="31"/>
      <c r="AQ134" s="197"/>
      <c r="AR134" s="197"/>
      <c r="AS134" s="197"/>
      <c r="AT134" s="197"/>
      <c r="AU134" s="31"/>
      <c r="AV134" s="31"/>
      <c r="AW134" s="31"/>
      <c r="AX134" s="31"/>
      <c r="AY134" s="74"/>
    </row>
    <row r="135" spans="3:51">
      <c r="C135" s="177" t="s">
        <v>10</v>
      </c>
      <c r="D135" s="4">
        <v>0.52</v>
      </c>
      <c r="E135" s="191" t="s">
        <v>196</v>
      </c>
      <c r="I135" s="53">
        <v>130</v>
      </c>
      <c r="J135" s="31">
        <f t="shared" ref="J135:J198" si="79">IF($I135&lt;=$F$10,$F$11*$F$13+J134,)</f>
        <v>0</v>
      </c>
      <c r="K135" s="31">
        <f t="shared" ref="K135:K198" si="80">IF(J135=0,0,EXP(-1.0587+0.8836*LN(J135)+0.284))</f>
        <v>0</v>
      </c>
      <c r="L135" s="31">
        <f t="shared" ref="L135:L198" si="81">IF(I135&lt;=$F$10,$F$5+($F$8-$F$5)*(1-EXP(-0.0175*I135)),)</f>
        <v>0</v>
      </c>
      <c r="M135" s="31">
        <f t="shared" ref="M135:M198" si="82">IF(I135&lt;=$F$10,IF(I135&lt;=30,I135*($F$9-$F$6)/30,$F$9-$F$6),)</f>
        <v>0</v>
      </c>
      <c r="N135" s="31">
        <f t="shared" si="68"/>
        <v>0</v>
      </c>
      <c r="O135" s="32">
        <f t="shared" si="69"/>
        <v>0</v>
      </c>
      <c r="P135" s="53">
        <v>130</v>
      </c>
      <c r="Q135" s="31">
        <f t="shared" si="77"/>
        <v>0</v>
      </c>
      <c r="R135" s="31">
        <f t="shared" ref="R135:R198" si="83">IF(P135&lt;=$F$18,Q135+R134,)</f>
        <v>0</v>
      </c>
      <c r="S135" s="31">
        <f t="shared" ref="S135:S198" si="84">$F$19*R135</f>
        <v>0</v>
      </c>
      <c r="T135" s="31">
        <f t="shared" si="70"/>
        <v>0</v>
      </c>
      <c r="U135" s="31">
        <f t="shared" si="78"/>
        <v>0</v>
      </c>
      <c r="V135" s="31">
        <f t="shared" si="71"/>
        <v>0</v>
      </c>
      <c r="W135" s="31">
        <v>0</v>
      </c>
      <c r="X135" s="31">
        <f t="shared" si="72"/>
        <v>0</v>
      </c>
      <c r="Y135" s="36">
        <f t="shared" si="73"/>
        <v>0</v>
      </c>
      <c r="AA135" s="69">
        <v>130</v>
      </c>
      <c r="AB135" s="31">
        <f t="shared" si="74"/>
        <v>0</v>
      </c>
      <c r="AC135" s="212">
        <f t="shared" si="67"/>
        <v>0</v>
      </c>
      <c r="AD135" s="99">
        <f t="shared" si="75"/>
        <v>0</v>
      </c>
      <c r="AE135" s="99">
        <f t="shared" si="76"/>
        <v>0</v>
      </c>
      <c r="AF135" s="197">
        <f t="shared" si="63"/>
        <v>0</v>
      </c>
      <c r="AG135" s="197">
        <f t="shared" si="64"/>
        <v>0</v>
      </c>
      <c r="AH135" s="197">
        <f t="shared" si="65"/>
        <v>0</v>
      </c>
      <c r="AI135" s="202">
        <f t="shared" si="66"/>
        <v>0</v>
      </c>
      <c r="AK135" s="69">
        <v>130</v>
      </c>
      <c r="AL135" s="31"/>
      <c r="AM135" s="31"/>
      <c r="AN135" s="31"/>
      <c r="AO135" s="31"/>
      <c r="AP135" s="31"/>
      <c r="AQ135" s="197"/>
      <c r="AR135" s="197"/>
      <c r="AS135" s="197"/>
      <c r="AT135" s="197"/>
      <c r="AU135" s="31"/>
      <c r="AV135" s="31"/>
      <c r="AW135" s="31"/>
      <c r="AX135" s="31"/>
      <c r="AY135" s="74"/>
    </row>
    <row r="136" spans="3:51">
      <c r="C136" s="177" t="s">
        <v>11</v>
      </c>
      <c r="D136" s="4">
        <v>0.36</v>
      </c>
      <c r="E136" s="191" t="s">
        <v>197</v>
      </c>
      <c r="I136" s="53">
        <v>131</v>
      </c>
      <c r="J136" s="31">
        <f t="shared" si="79"/>
        <v>0</v>
      </c>
      <c r="K136" s="31">
        <f t="shared" si="80"/>
        <v>0</v>
      </c>
      <c r="L136" s="31">
        <f t="shared" si="81"/>
        <v>0</v>
      </c>
      <c r="M136" s="31">
        <f t="shared" si="82"/>
        <v>0</v>
      </c>
      <c r="N136" s="31">
        <f t="shared" si="68"/>
        <v>0</v>
      </c>
      <c r="O136" s="32">
        <f t="shared" si="69"/>
        <v>0</v>
      </c>
      <c r="P136" s="53">
        <v>131</v>
      </c>
      <c r="Q136" s="31">
        <f t="shared" si="77"/>
        <v>0</v>
      </c>
      <c r="R136" s="31">
        <f t="shared" si="83"/>
        <v>0</v>
      </c>
      <c r="S136" s="31">
        <f t="shared" si="84"/>
        <v>0</v>
      </c>
      <c r="T136" s="31">
        <f t="shared" si="70"/>
        <v>0</v>
      </c>
      <c r="U136" s="31">
        <f t="shared" si="78"/>
        <v>0</v>
      </c>
      <c r="V136" s="31">
        <f t="shared" si="71"/>
        <v>0</v>
      </c>
      <c r="W136" s="31">
        <v>0</v>
      </c>
      <c r="X136" s="31">
        <f t="shared" si="72"/>
        <v>0</v>
      </c>
      <c r="Y136" s="36">
        <f t="shared" si="73"/>
        <v>0</v>
      </c>
      <c r="AA136" s="69">
        <v>131</v>
      </c>
      <c r="AB136" s="31">
        <f t="shared" si="74"/>
        <v>0</v>
      </c>
      <c r="AC136" s="212">
        <f t="shared" si="67"/>
        <v>0</v>
      </c>
      <c r="AD136" s="99">
        <f t="shared" si="75"/>
        <v>0</v>
      </c>
      <c r="AE136" s="99">
        <f t="shared" si="76"/>
        <v>0</v>
      </c>
      <c r="AF136" s="197">
        <f t="shared" si="63"/>
        <v>0</v>
      </c>
      <c r="AG136" s="197">
        <f t="shared" si="64"/>
        <v>0</v>
      </c>
      <c r="AH136" s="197">
        <f t="shared" si="65"/>
        <v>0</v>
      </c>
      <c r="AI136" s="202">
        <f t="shared" si="66"/>
        <v>0</v>
      </c>
      <c r="AK136" s="69">
        <v>131</v>
      </c>
      <c r="AL136" s="31"/>
      <c r="AM136" s="31"/>
      <c r="AN136" s="31"/>
      <c r="AO136" s="31"/>
      <c r="AP136" s="31"/>
      <c r="AQ136" s="197"/>
      <c r="AR136" s="197"/>
      <c r="AS136" s="197"/>
      <c r="AT136" s="197"/>
      <c r="AU136" s="31"/>
      <c r="AV136" s="31"/>
      <c r="AW136" s="31"/>
      <c r="AX136" s="31"/>
      <c r="AY136" s="74"/>
    </row>
    <row r="137" spans="3:51">
      <c r="C137" s="177" t="s">
        <v>12</v>
      </c>
      <c r="D137" s="4">
        <v>0.61</v>
      </c>
      <c r="E137" s="191" t="s">
        <v>196</v>
      </c>
      <c r="I137" s="53">
        <v>132</v>
      </c>
      <c r="J137" s="31">
        <f t="shared" si="79"/>
        <v>0</v>
      </c>
      <c r="K137" s="31">
        <f t="shared" si="80"/>
        <v>0</v>
      </c>
      <c r="L137" s="31">
        <f t="shared" si="81"/>
        <v>0</v>
      </c>
      <c r="M137" s="31">
        <f t="shared" si="82"/>
        <v>0</v>
      </c>
      <c r="N137" s="31">
        <f t="shared" si="68"/>
        <v>0</v>
      </c>
      <c r="O137" s="32">
        <f t="shared" si="69"/>
        <v>0</v>
      </c>
      <c r="P137" s="53">
        <v>132</v>
      </c>
      <c r="Q137" s="31">
        <f t="shared" si="77"/>
        <v>0</v>
      </c>
      <c r="R137" s="31">
        <f t="shared" si="83"/>
        <v>0</v>
      </c>
      <c r="S137" s="31">
        <f t="shared" si="84"/>
        <v>0</v>
      </c>
      <c r="T137" s="31">
        <f t="shared" si="70"/>
        <v>0</v>
      </c>
      <c r="U137" s="31">
        <f t="shared" si="78"/>
        <v>0</v>
      </c>
      <c r="V137" s="31">
        <f t="shared" si="71"/>
        <v>0</v>
      </c>
      <c r="W137" s="31">
        <v>0</v>
      </c>
      <c r="X137" s="31">
        <f t="shared" si="72"/>
        <v>0</v>
      </c>
      <c r="Y137" s="36">
        <f t="shared" si="73"/>
        <v>0</v>
      </c>
      <c r="AA137" s="69">
        <v>132</v>
      </c>
      <c r="AB137" s="31">
        <f t="shared" si="74"/>
        <v>0</v>
      </c>
      <c r="AC137" s="212">
        <f t="shared" si="67"/>
        <v>0</v>
      </c>
      <c r="AD137" s="99">
        <f t="shared" si="75"/>
        <v>0</v>
      </c>
      <c r="AE137" s="99">
        <f t="shared" si="76"/>
        <v>0</v>
      </c>
      <c r="AF137" s="197">
        <f t="shared" si="63"/>
        <v>0</v>
      </c>
      <c r="AG137" s="197">
        <f t="shared" si="64"/>
        <v>0</v>
      </c>
      <c r="AH137" s="197">
        <f t="shared" si="65"/>
        <v>0</v>
      </c>
      <c r="AI137" s="202">
        <f t="shared" si="66"/>
        <v>0</v>
      </c>
      <c r="AK137" s="69">
        <v>132</v>
      </c>
      <c r="AL137" s="31"/>
      <c r="AM137" s="31"/>
      <c r="AN137" s="31"/>
      <c r="AO137" s="31"/>
      <c r="AP137" s="31"/>
      <c r="AQ137" s="197"/>
      <c r="AR137" s="197"/>
      <c r="AS137" s="197"/>
      <c r="AT137" s="197"/>
      <c r="AU137" s="31"/>
      <c r="AV137" s="31"/>
      <c r="AW137" s="31"/>
      <c r="AX137" s="31"/>
      <c r="AY137" s="74"/>
    </row>
    <row r="138" spans="3:51">
      <c r="C138" s="177" t="s">
        <v>13</v>
      </c>
      <c r="D138" s="4">
        <v>0.66</v>
      </c>
      <c r="E138" s="191" t="s">
        <v>196</v>
      </c>
      <c r="I138" s="53">
        <v>133</v>
      </c>
      <c r="J138" s="31">
        <f t="shared" si="79"/>
        <v>0</v>
      </c>
      <c r="K138" s="31">
        <f t="shared" si="80"/>
        <v>0</v>
      </c>
      <c r="L138" s="31">
        <f t="shared" si="81"/>
        <v>0</v>
      </c>
      <c r="M138" s="31">
        <f t="shared" si="82"/>
        <v>0</v>
      </c>
      <c r="N138" s="31">
        <f t="shared" si="68"/>
        <v>0</v>
      </c>
      <c r="O138" s="32">
        <f t="shared" si="69"/>
        <v>0</v>
      </c>
      <c r="P138" s="53">
        <v>133</v>
      </c>
      <c r="Q138" s="31">
        <f t="shared" si="77"/>
        <v>0</v>
      </c>
      <c r="R138" s="31">
        <f t="shared" si="83"/>
        <v>0</v>
      </c>
      <c r="S138" s="31">
        <f t="shared" si="84"/>
        <v>0</v>
      </c>
      <c r="T138" s="31">
        <f t="shared" si="70"/>
        <v>0</v>
      </c>
      <c r="U138" s="31">
        <f t="shared" si="78"/>
        <v>0</v>
      </c>
      <c r="V138" s="31">
        <f t="shared" si="71"/>
        <v>0</v>
      </c>
      <c r="W138" s="31">
        <v>0</v>
      </c>
      <c r="X138" s="31">
        <f t="shared" si="72"/>
        <v>0</v>
      </c>
      <c r="Y138" s="36">
        <f t="shared" si="73"/>
        <v>0</v>
      </c>
      <c r="AA138" s="69">
        <v>133</v>
      </c>
      <c r="AB138" s="31">
        <f t="shared" si="74"/>
        <v>0</v>
      </c>
      <c r="AC138" s="212">
        <f t="shared" si="67"/>
        <v>0</v>
      </c>
      <c r="AD138" s="99">
        <f t="shared" si="75"/>
        <v>0</v>
      </c>
      <c r="AE138" s="99">
        <f t="shared" si="76"/>
        <v>0</v>
      </c>
      <c r="AF138" s="197">
        <f t="shared" si="63"/>
        <v>0</v>
      </c>
      <c r="AG138" s="197">
        <f t="shared" si="64"/>
        <v>0</v>
      </c>
      <c r="AH138" s="197">
        <f t="shared" si="65"/>
        <v>0</v>
      </c>
      <c r="AI138" s="202">
        <f t="shared" si="66"/>
        <v>0</v>
      </c>
      <c r="AK138" s="69">
        <v>133</v>
      </c>
      <c r="AL138" s="31"/>
      <c r="AM138" s="31"/>
      <c r="AN138" s="31"/>
      <c r="AO138" s="31"/>
      <c r="AP138" s="31"/>
      <c r="AQ138" s="197"/>
      <c r="AR138" s="197"/>
      <c r="AS138" s="197"/>
      <c r="AT138" s="197"/>
      <c r="AU138" s="31"/>
      <c r="AV138" s="31"/>
      <c r="AW138" s="31"/>
      <c r="AX138" s="31"/>
      <c r="AY138" s="74"/>
    </row>
    <row r="139" spans="3:51">
      <c r="C139" s="178" t="s">
        <v>14</v>
      </c>
      <c r="D139" s="136">
        <v>0.47</v>
      </c>
      <c r="E139" s="191" t="s">
        <v>196</v>
      </c>
      <c r="I139" s="53">
        <v>134</v>
      </c>
      <c r="J139" s="31">
        <f t="shared" si="79"/>
        <v>0</v>
      </c>
      <c r="K139" s="31">
        <f t="shared" si="80"/>
        <v>0</v>
      </c>
      <c r="L139" s="31">
        <f t="shared" si="81"/>
        <v>0</v>
      </c>
      <c r="M139" s="31">
        <f t="shared" si="82"/>
        <v>0</v>
      </c>
      <c r="N139" s="31">
        <f t="shared" si="68"/>
        <v>0</v>
      </c>
      <c r="O139" s="32">
        <f t="shared" si="69"/>
        <v>0</v>
      </c>
      <c r="P139" s="53">
        <v>134</v>
      </c>
      <c r="Q139" s="31">
        <f t="shared" si="77"/>
        <v>0</v>
      </c>
      <c r="R139" s="31">
        <f t="shared" si="83"/>
        <v>0</v>
      </c>
      <c r="S139" s="31">
        <f t="shared" si="84"/>
        <v>0</v>
      </c>
      <c r="T139" s="31">
        <f t="shared" si="70"/>
        <v>0</v>
      </c>
      <c r="U139" s="31">
        <f t="shared" si="78"/>
        <v>0</v>
      </c>
      <c r="V139" s="31">
        <f t="shared" si="71"/>
        <v>0</v>
      </c>
      <c r="W139" s="31">
        <v>0</v>
      </c>
      <c r="X139" s="31">
        <f t="shared" si="72"/>
        <v>0</v>
      </c>
      <c r="Y139" s="36">
        <f t="shared" si="73"/>
        <v>0</v>
      </c>
      <c r="AA139" s="69">
        <v>134</v>
      </c>
      <c r="AB139" s="31">
        <f t="shared" si="74"/>
        <v>0</v>
      </c>
      <c r="AC139" s="212">
        <f t="shared" si="67"/>
        <v>0</v>
      </c>
      <c r="AD139" s="99">
        <f t="shared" si="75"/>
        <v>0</v>
      </c>
      <c r="AE139" s="99">
        <f t="shared" si="76"/>
        <v>0</v>
      </c>
      <c r="AF139" s="197">
        <f t="shared" si="63"/>
        <v>0</v>
      </c>
      <c r="AG139" s="197">
        <f t="shared" si="64"/>
        <v>0</v>
      </c>
      <c r="AH139" s="197">
        <f t="shared" si="65"/>
        <v>0</v>
      </c>
      <c r="AI139" s="202">
        <f t="shared" si="66"/>
        <v>0</v>
      </c>
      <c r="AK139" s="69">
        <v>134</v>
      </c>
      <c r="AL139" s="31"/>
      <c r="AM139" s="31"/>
      <c r="AN139" s="31"/>
      <c r="AO139" s="31"/>
      <c r="AP139" s="31"/>
      <c r="AQ139" s="197"/>
      <c r="AR139" s="197"/>
      <c r="AS139" s="197"/>
      <c r="AT139" s="197"/>
      <c r="AU139" s="31"/>
      <c r="AV139" s="31"/>
      <c r="AW139" s="31"/>
      <c r="AX139" s="31"/>
      <c r="AY139" s="74"/>
    </row>
    <row r="140" spans="3:51">
      <c r="C140" s="177" t="s">
        <v>15</v>
      </c>
      <c r="D140" s="4">
        <v>0.67</v>
      </c>
      <c r="E140" s="191" t="s">
        <v>196</v>
      </c>
      <c r="I140" s="53">
        <v>135</v>
      </c>
      <c r="J140" s="31">
        <f t="shared" si="79"/>
        <v>0</v>
      </c>
      <c r="K140" s="31">
        <f t="shared" si="80"/>
        <v>0</v>
      </c>
      <c r="L140" s="31">
        <f t="shared" si="81"/>
        <v>0</v>
      </c>
      <c r="M140" s="31">
        <f t="shared" si="82"/>
        <v>0</v>
      </c>
      <c r="N140" s="31">
        <f t="shared" si="68"/>
        <v>0</v>
      </c>
      <c r="O140" s="32">
        <f t="shared" si="69"/>
        <v>0</v>
      </c>
      <c r="P140" s="53">
        <v>135</v>
      </c>
      <c r="Q140" s="31">
        <f t="shared" si="77"/>
        <v>0</v>
      </c>
      <c r="R140" s="31">
        <f t="shared" si="83"/>
        <v>0</v>
      </c>
      <c r="S140" s="31">
        <f t="shared" si="84"/>
        <v>0</v>
      </c>
      <c r="T140" s="31">
        <f t="shared" si="70"/>
        <v>0</v>
      </c>
      <c r="U140" s="31">
        <f t="shared" si="78"/>
        <v>0</v>
      </c>
      <c r="V140" s="31">
        <f t="shared" si="71"/>
        <v>0</v>
      </c>
      <c r="W140" s="31">
        <v>0</v>
      </c>
      <c r="X140" s="31">
        <f t="shared" si="72"/>
        <v>0</v>
      </c>
      <c r="Y140" s="36">
        <f t="shared" si="73"/>
        <v>0</v>
      </c>
      <c r="AA140" s="69">
        <v>135</v>
      </c>
      <c r="AB140" s="31">
        <f t="shared" si="74"/>
        <v>0</v>
      </c>
      <c r="AC140" s="212">
        <f t="shared" si="67"/>
        <v>0</v>
      </c>
      <c r="AD140" s="99">
        <f t="shared" si="75"/>
        <v>0</v>
      </c>
      <c r="AE140" s="99">
        <f t="shared" si="76"/>
        <v>0</v>
      </c>
      <c r="AF140" s="197">
        <f t="shared" si="63"/>
        <v>0</v>
      </c>
      <c r="AG140" s="197">
        <f t="shared" si="64"/>
        <v>0</v>
      </c>
      <c r="AH140" s="197">
        <f t="shared" si="65"/>
        <v>0</v>
      </c>
      <c r="AI140" s="202">
        <f t="shared" si="66"/>
        <v>0</v>
      </c>
      <c r="AK140" s="69">
        <v>135</v>
      </c>
      <c r="AL140" s="31"/>
      <c r="AM140" s="31"/>
      <c r="AN140" s="31"/>
      <c r="AO140" s="31"/>
      <c r="AP140" s="31"/>
      <c r="AQ140" s="197"/>
      <c r="AR140" s="197"/>
      <c r="AS140" s="197"/>
      <c r="AT140" s="197"/>
      <c r="AU140" s="31"/>
      <c r="AV140" s="31"/>
      <c r="AW140" s="31"/>
      <c r="AX140" s="31"/>
      <c r="AY140" s="74"/>
    </row>
    <row r="141" spans="3:51">
      <c r="C141" s="177" t="s">
        <v>16</v>
      </c>
      <c r="D141" s="4">
        <v>0.7</v>
      </c>
      <c r="E141" s="191" t="s">
        <v>196</v>
      </c>
      <c r="I141" s="53">
        <v>136</v>
      </c>
      <c r="J141" s="31">
        <f t="shared" si="79"/>
        <v>0</v>
      </c>
      <c r="K141" s="31">
        <f t="shared" si="80"/>
        <v>0</v>
      </c>
      <c r="L141" s="31">
        <f t="shared" si="81"/>
        <v>0</v>
      </c>
      <c r="M141" s="31">
        <f t="shared" si="82"/>
        <v>0</v>
      </c>
      <c r="N141" s="31">
        <f t="shared" si="68"/>
        <v>0</v>
      </c>
      <c r="O141" s="32">
        <f t="shared" si="69"/>
        <v>0</v>
      </c>
      <c r="P141" s="53">
        <v>136</v>
      </c>
      <c r="Q141" s="31">
        <f t="shared" si="77"/>
        <v>0</v>
      </c>
      <c r="R141" s="31">
        <f t="shared" si="83"/>
        <v>0</v>
      </c>
      <c r="S141" s="31">
        <f t="shared" si="84"/>
        <v>0</v>
      </c>
      <c r="T141" s="31">
        <f t="shared" si="70"/>
        <v>0</v>
      </c>
      <c r="U141" s="31">
        <f t="shared" si="78"/>
        <v>0</v>
      </c>
      <c r="V141" s="31">
        <f t="shared" si="71"/>
        <v>0</v>
      </c>
      <c r="W141" s="31">
        <v>0</v>
      </c>
      <c r="X141" s="31">
        <f t="shared" si="72"/>
        <v>0</v>
      </c>
      <c r="Y141" s="36">
        <f t="shared" si="73"/>
        <v>0</v>
      </c>
      <c r="AA141" s="69">
        <v>136</v>
      </c>
      <c r="AB141" s="31">
        <f t="shared" si="74"/>
        <v>0</v>
      </c>
      <c r="AC141" s="212">
        <f t="shared" si="67"/>
        <v>0</v>
      </c>
      <c r="AD141" s="99">
        <f t="shared" si="75"/>
        <v>0</v>
      </c>
      <c r="AE141" s="99">
        <f t="shared" si="76"/>
        <v>0</v>
      </c>
      <c r="AF141" s="197">
        <f t="shared" si="63"/>
        <v>0</v>
      </c>
      <c r="AG141" s="197">
        <f t="shared" si="64"/>
        <v>0</v>
      </c>
      <c r="AH141" s="197">
        <f t="shared" si="65"/>
        <v>0</v>
      </c>
      <c r="AI141" s="202">
        <f t="shared" si="66"/>
        <v>0</v>
      </c>
      <c r="AK141" s="69">
        <v>136</v>
      </c>
      <c r="AL141" s="31"/>
      <c r="AM141" s="31"/>
      <c r="AN141" s="31"/>
      <c r="AO141" s="31"/>
      <c r="AP141" s="31"/>
      <c r="AQ141" s="197"/>
      <c r="AR141" s="197"/>
      <c r="AS141" s="197"/>
      <c r="AT141" s="197"/>
      <c r="AU141" s="31"/>
      <c r="AV141" s="31"/>
      <c r="AW141" s="31"/>
      <c r="AX141" s="31"/>
      <c r="AY141" s="74"/>
    </row>
    <row r="142" spans="3:51">
      <c r="C142" s="177" t="s">
        <v>17</v>
      </c>
      <c r="D142" s="4">
        <v>0.54</v>
      </c>
      <c r="E142" s="191" t="s">
        <v>196</v>
      </c>
      <c r="I142" s="53">
        <v>137</v>
      </c>
      <c r="J142" s="31">
        <f t="shared" si="79"/>
        <v>0</v>
      </c>
      <c r="K142" s="31">
        <f t="shared" si="80"/>
        <v>0</v>
      </c>
      <c r="L142" s="31">
        <f t="shared" si="81"/>
        <v>0</v>
      </c>
      <c r="M142" s="31">
        <f t="shared" si="82"/>
        <v>0</v>
      </c>
      <c r="N142" s="31">
        <f t="shared" si="68"/>
        <v>0</v>
      </c>
      <c r="O142" s="32">
        <f t="shared" si="69"/>
        <v>0</v>
      </c>
      <c r="P142" s="53">
        <v>137</v>
      </c>
      <c r="Q142" s="31">
        <f t="shared" si="77"/>
        <v>0</v>
      </c>
      <c r="R142" s="31">
        <f t="shared" si="83"/>
        <v>0</v>
      </c>
      <c r="S142" s="31">
        <f t="shared" si="84"/>
        <v>0</v>
      </c>
      <c r="T142" s="31">
        <f t="shared" si="70"/>
        <v>0</v>
      </c>
      <c r="U142" s="31">
        <f t="shared" si="78"/>
        <v>0</v>
      </c>
      <c r="V142" s="31">
        <f t="shared" si="71"/>
        <v>0</v>
      </c>
      <c r="W142" s="31">
        <v>0</v>
      </c>
      <c r="X142" s="31">
        <f t="shared" si="72"/>
        <v>0</v>
      </c>
      <c r="Y142" s="36">
        <f t="shared" si="73"/>
        <v>0</v>
      </c>
      <c r="AA142" s="69">
        <v>137</v>
      </c>
      <c r="AB142" s="31">
        <f t="shared" si="74"/>
        <v>0</v>
      </c>
      <c r="AC142" s="212">
        <f t="shared" si="67"/>
        <v>0</v>
      </c>
      <c r="AD142" s="99">
        <f t="shared" si="75"/>
        <v>0</v>
      </c>
      <c r="AE142" s="99">
        <f t="shared" si="76"/>
        <v>0</v>
      </c>
      <c r="AF142" s="197">
        <f t="shared" si="63"/>
        <v>0</v>
      </c>
      <c r="AG142" s="197">
        <f t="shared" si="64"/>
        <v>0</v>
      </c>
      <c r="AH142" s="197">
        <f t="shared" si="65"/>
        <v>0</v>
      </c>
      <c r="AI142" s="202">
        <f t="shared" si="66"/>
        <v>0</v>
      </c>
      <c r="AK142" s="69">
        <v>137</v>
      </c>
      <c r="AL142" s="31"/>
      <c r="AM142" s="31"/>
      <c r="AN142" s="31"/>
      <c r="AO142" s="31"/>
      <c r="AP142" s="31"/>
      <c r="AQ142" s="197"/>
      <c r="AR142" s="197"/>
      <c r="AS142" s="197"/>
      <c r="AT142" s="197"/>
      <c r="AU142" s="31"/>
      <c r="AV142" s="31"/>
      <c r="AW142" s="31"/>
      <c r="AX142" s="31"/>
      <c r="AY142" s="74"/>
    </row>
    <row r="143" spans="3:51">
      <c r="C143" s="177" t="s">
        <v>18</v>
      </c>
      <c r="D143" s="4">
        <v>0.65</v>
      </c>
      <c r="E143" s="191" t="s">
        <v>196</v>
      </c>
      <c r="I143" s="53">
        <v>138</v>
      </c>
      <c r="J143" s="31">
        <f t="shared" si="79"/>
        <v>0</v>
      </c>
      <c r="K143" s="31">
        <f t="shared" si="80"/>
        <v>0</v>
      </c>
      <c r="L143" s="31">
        <f t="shared" si="81"/>
        <v>0</v>
      </c>
      <c r="M143" s="31">
        <f t="shared" si="82"/>
        <v>0</v>
      </c>
      <c r="N143" s="31">
        <f t="shared" si="68"/>
        <v>0</v>
      </c>
      <c r="O143" s="32">
        <f t="shared" si="69"/>
        <v>0</v>
      </c>
      <c r="P143" s="53">
        <v>138</v>
      </c>
      <c r="Q143" s="31">
        <f t="shared" si="77"/>
        <v>0</v>
      </c>
      <c r="R143" s="31">
        <f t="shared" si="83"/>
        <v>0</v>
      </c>
      <c r="S143" s="31">
        <f t="shared" si="84"/>
        <v>0</v>
      </c>
      <c r="T143" s="31">
        <f t="shared" si="70"/>
        <v>0</v>
      </c>
      <c r="U143" s="31">
        <f t="shared" si="78"/>
        <v>0</v>
      </c>
      <c r="V143" s="31">
        <f t="shared" si="71"/>
        <v>0</v>
      </c>
      <c r="W143" s="31">
        <v>0</v>
      </c>
      <c r="X143" s="31">
        <f t="shared" si="72"/>
        <v>0</v>
      </c>
      <c r="Y143" s="36">
        <f t="shared" si="73"/>
        <v>0</v>
      </c>
      <c r="AA143" s="69">
        <v>138</v>
      </c>
      <c r="AB143" s="31">
        <f t="shared" si="74"/>
        <v>0</v>
      </c>
      <c r="AC143" s="212">
        <f t="shared" si="67"/>
        <v>0</v>
      </c>
      <c r="AD143" s="99">
        <f t="shared" si="75"/>
        <v>0</v>
      </c>
      <c r="AE143" s="99">
        <f t="shared" si="76"/>
        <v>0</v>
      </c>
      <c r="AF143" s="197">
        <f t="shared" si="63"/>
        <v>0</v>
      </c>
      <c r="AG143" s="197">
        <f t="shared" si="64"/>
        <v>0</v>
      </c>
      <c r="AH143" s="197">
        <f t="shared" si="65"/>
        <v>0</v>
      </c>
      <c r="AI143" s="202">
        <f t="shared" si="66"/>
        <v>0</v>
      </c>
      <c r="AK143" s="69">
        <v>138</v>
      </c>
      <c r="AL143" s="31"/>
      <c r="AM143" s="31"/>
      <c r="AN143" s="31"/>
      <c r="AO143" s="31"/>
      <c r="AP143" s="31"/>
      <c r="AQ143" s="197"/>
      <c r="AR143" s="197"/>
      <c r="AS143" s="197"/>
      <c r="AT143" s="197"/>
      <c r="AU143" s="31"/>
      <c r="AV143" s="31"/>
      <c r="AW143" s="31"/>
      <c r="AX143" s="31"/>
      <c r="AY143" s="74"/>
    </row>
    <row r="144" spans="3:51">
      <c r="C144" s="177" t="s">
        <v>19</v>
      </c>
      <c r="D144" s="4">
        <v>0.56000000000000005</v>
      </c>
      <c r="E144" s="191" t="s">
        <v>196</v>
      </c>
      <c r="I144" s="53">
        <v>139</v>
      </c>
      <c r="J144" s="31">
        <f t="shared" si="79"/>
        <v>0</v>
      </c>
      <c r="K144" s="31">
        <f t="shared" si="80"/>
        <v>0</v>
      </c>
      <c r="L144" s="31">
        <f t="shared" si="81"/>
        <v>0</v>
      </c>
      <c r="M144" s="31">
        <f t="shared" si="82"/>
        <v>0</v>
      </c>
      <c r="N144" s="31">
        <f t="shared" si="68"/>
        <v>0</v>
      </c>
      <c r="O144" s="32">
        <f t="shared" si="69"/>
        <v>0</v>
      </c>
      <c r="P144" s="53">
        <v>139</v>
      </c>
      <c r="Q144" s="31">
        <f t="shared" si="77"/>
        <v>0</v>
      </c>
      <c r="R144" s="31">
        <f t="shared" si="83"/>
        <v>0</v>
      </c>
      <c r="S144" s="31">
        <f t="shared" si="84"/>
        <v>0</v>
      </c>
      <c r="T144" s="31">
        <f t="shared" si="70"/>
        <v>0</v>
      </c>
      <c r="U144" s="31">
        <f t="shared" si="78"/>
        <v>0</v>
      </c>
      <c r="V144" s="31">
        <f t="shared" si="71"/>
        <v>0</v>
      </c>
      <c r="W144" s="31">
        <v>0</v>
      </c>
      <c r="X144" s="31">
        <f t="shared" si="72"/>
        <v>0</v>
      </c>
      <c r="Y144" s="36">
        <f t="shared" si="73"/>
        <v>0</v>
      </c>
      <c r="AA144" s="69">
        <v>139</v>
      </c>
      <c r="AB144" s="31">
        <f t="shared" si="74"/>
        <v>0</v>
      </c>
      <c r="AC144" s="212">
        <f t="shared" si="67"/>
        <v>0</v>
      </c>
      <c r="AD144" s="99">
        <f t="shared" si="75"/>
        <v>0</v>
      </c>
      <c r="AE144" s="99">
        <f t="shared" si="76"/>
        <v>0</v>
      </c>
      <c r="AF144" s="197">
        <f t="shared" si="63"/>
        <v>0</v>
      </c>
      <c r="AG144" s="197">
        <f t="shared" si="64"/>
        <v>0</v>
      </c>
      <c r="AH144" s="197">
        <f t="shared" si="65"/>
        <v>0</v>
      </c>
      <c r="AI144" s="202">
        <f t="shared" si="66"/>
        <v>0</v>
      </c>
      <c r="AK144" s="69">
        <v>139</v>
      </c>
      <c r="AL144" s="31"/>
      <c r="AM144" s="31"/>
      <c r="AN144" s="31"/>
      <c r="AO144" s="31"/>
      <c r="AP144" s="31"/>
      <c r="AQ144" s="197"/>
      <c r="AR144" s="197"/>
      <c r="AS144" s="197"/>
      <c r="AT144" s="197"/>
      <c r="AU144" s="31"/>
      <c r="AV144" s="31"/>
      <c r="AW144" s="31"/>
      <c r="AX144" s="31"/>
      <c r="AY144" s="74"/>
    </row>
    <row r="145" spans="3:51">
      <c r="C145" s="177" t="s">
        <v>20</v>
      </c>
      <c r="D145" s="4">
        <v>0.57999999999999996</v>
      </c>
      <c r="E145" s="191" t="s">
        <v>196</v>
      </c>
      <c r="I145" s="53">
        <v>140</v>
      </c>
      <c r="J145" s="31">
        <f t="shared" si="79"/>
        <v>0</v>
      </c>
      <c r="K145" s="31">
        <f t="shared" si="80"/>
        <v>0</v>
      </c>
      <c r="L145" s="31">
        <f t="shared" si="81"/>
        <v>0</v>
      </c>
      <c r="M145" s="31">
        <f t="shared" si="82"/>
        <v>0</v>
      </c>
      <c r="N145" s="31">
        <f t="shared" si="68"/>
        <v>0</v>
      </c>
      <c r="O145" s="32">
        <f t="shared" si="69"/>
        <v>0</v>
      </c>
      <c r="P145" s="53">
        <v>140</v>
      </c>
      <c r="Q145" s="31">
        <f t="shared" si="77"/>
        <v>0</v>
      </c>
      <c r="R145" s="31">
        <f t="shared" si="83"/>
        <v>0</v>
      </c>
      <c r="S145" s="31">
        <f t="shared" si="84"/>
        <v>0</v>
      </c>
      <c r="T145" s="31">
        <f t="shared" si="70"/>
        <v>0</v>
      </c>
      <c r="U145" s="31">
        <f t="shared" si="78"/>
        <v>0</v>
      </c>
      <c r="V145" s="31">
        <f t="shared" si="71"/>
        <v>0</v>
      </c>
      <c r="W145" s="31">
        <v>0</v>
      </c>
      <c r="X145" s="31">
        <f t="shared" si="72"/>
        <v>0</v>
      </c>
      <c r="Y145" s="36">
        <f t="shared" si="73"/>
        <v>0</v>
      </c>
      <c r="AA145" s="69">
        <v>140</v>
      </c>
      <c r="AB145" s="31">
        <f t="shared" si="74"/>
        <v>0</v>
      </c>
      <c r="AC145" s="212">
        <f t="shared" si="67"/>
        <v>0</v>
      </c>
      <c r="AD145" s="99">
        <f t="shared" si="75"/>
        <v>0</v>
      </c>
      <c r="AE145" s="99">
        <f t="shared" si="76"/>
        <v>0</v>
      </c>
      <c r="AF145" s="197">
        <f t="shared" si="63"/>
        <v>0</v>
      </c>
      <c r="AG145" s="197">
        <f t="shared" si="64"/>
        <v>0</v>
      </c>
      <c r="AH145" s="197">
        <f t="shared" si="65"/>
        <v>0</v>
      </c>
      <c r="AI145" s="202">
        <f t="shared" si="66"/>
        <v>0</v>
      </c>
      <c r="AK145" s="69">
        <v>140</v>
      </c>
      <c r="AL145" s="31"/>
      <c r="AM145" s="31"/>
      <c r="AN145" s="31"/>
      <c r="AO145" s="31"/>
      <c r="AP145" s="31"/>
      <c r="AQ145" s="197"/>
      <c r="AR145" s="197"/>
      <c r="AS145" s="197"/>
      <c r="AT145" s="197"/>
      <c r="AU145" s="31"/>
      <c r="AV145" s="31"/>
      <c r="AW145" s="31"/>
      <c r="AX145" s="31"/>
      <c r="AY145" s="74"/>
    </row>
    <row r="146" spans="3:51">
      <c r="C146" s="177" t="s">
        <v>21</v>
      </c>
      <c r="D146" s="4">
        <v>0.64</v>
      </c>
      <c r="E146" s="191" t="s">
        <v>196</v>
      </c>
      <c r="I146" s="53">
        <v>141</v>
      </c>
      <c r="J146" s="31">
        <f t="shared" si="79"/>
        <v>0</v>
      </c>
      <c r="K146" s="31">
        <f t="shared" si="80"/>
        <v>0</v>
      </c>
      <c r="L146" s="31">
        <f t="shared" si="81"/>
        <v>0</v>
      </c>
      <c r="M146" s="31">
        <f t="shared" si="82"/>
        <v>0</v>
      </c>
      <c r="N146" s="31">
        <f t="shared" si="68"/>
        <v>0</v>
      </c>
      <c r="O146" s="32">
        <f t="shared" si="69"/>
        <v>0</v>
      </c>
      <c r="P146" s="53">
        <v>141</v>
      </c>
      <c r="Q146" s="31">
        <f t="shared" si="77"/>
        <v>0</v>
      </c>
      <c r="R146" s="31">
        <f t="shared" si="83"/>
        <v>0</v>
      </c>
      <c r="S146" s="31">
        <f t="shared" si="84"/>
        <v>0</v>
      </c>
      <c r="T146" s="31">
        <f t="shared" si="70"/>
        <v>0</v>
      </c>
      <c r="U146" s="31">
        <f t="shared" si="78"/>
        <v>0</v>
      </c>
      <c r="V146" s="31">
        <f t="shared" si="71"/>
        <v>0</v>
      </c>
      <c r="W146" s="31">
        <v>0</v>
      </c>
      <c r="X146" s="31">
        <f t="shared" si="72"/>
        <v>0</v>
      </c>
      <c r="Y146" s="36">
        <f t="shared" si="73"/>
        <v>0</v>
      </c>
      <c r="AA146" s="69">
        <v>141</v>
      </c>
      <c r="AB146" s="31">
        <f t="shared" si="74"/>
        <v>0</v>
      </c>
      <c r="AC146" s="212">
        <f t="shared" si="67"/>
        <v>0</v>
      </c>
      <c r="AD146" s="99">
        <f t="shared" si="75"/>
        <v>0</v>
      </c>
      <c r="AE146" s="99">
        <f t="shared" si="76"/>
        <v>0</v>
      </c>
      <c r="AF146" s="197">
        <f t="shared" si="63"/>
        <v>0</v>
      </c>
      <c r="AG146" s="197">
        <f t="shared" si="64"/>
        <v>0</v>
      </c>
      <c r="AH146" s="197">
        <f t="shared" si="65"/>
        <v>0</v>
      </c>
      <c r="AI146" s="202">
        <f t="shared" si="66"/>
        <v>0</v>
      </c>
      <c r="AK146" s="69">
        <v>141</v>
      </c>
      <c r="AL146" s="31"/>
      <c r="AM146" s="31"/>
      <c r="AN146" s="31"/>
      <c r="AO146" s="31"/>
      <c r="AP146" s="31"/>
      <c r="AQ146" s="197"/>
      <c r="AR146" s="197"/>
      <c r="AS146" s="197"/>
      <c r="AT146" s="197"/>
      <c r="AU146" s="31"/>
      <c r="AV146" s="31"/>
      <c r="AW146" s="31"/>
      <c r="AX146" s="31"/>
      <c r="AY146" s="74"/>
    </row>
    <row r="147" spans="3:51">
      <c r="C147" s="177" t="s">
        <v>22</v>
      </c>
      <c r="D147" s="4">
        <v>0.73</v>
      </c>
      <c r="E147" s="191" t="s">
        <v>196</v>
      </c>
      <c r="I147" s="53">
        <v>142</v>
      </c>
      <c r="J147" s="31">
        <f t="shared" si="79"/>
        <v>0</v>
      </c>
      <c r="K147" s="31">
        <f t="shared" si="80"/>
        <v>0</v>
      </c>
      <c r="L147" s="31">
        <f t="shared" si="81"/>
        <v>0</v>
      </c>
      <c r="M147" s="31">
        <f t="shared" si="82"/>
        <v>0</v>
      </c>
      <c r="N147" s="31">
        <f t="shared" si="68"/>
        <v>0</v>
      </c>
      <c r="O147" s="32">
        <f t="shared" si="69"/>
        <v>0</v>
      </c>
      <c r="P147" s="53">
        <v>142</v>
      </c>
      <c r="Q147" s="31">
        <f t="shared" si="77"/>
        <v>0</v>
      </c>
      <c r="R147" s="31">
        <f t="shared" si="83"/>
        <v>0</v>
      </c>
      <c r="S147" s="31">
        <f t="shared" si="84"/>
        <v>0</v>
      </c>
      <c r="T147" s="31">
        <f t="shared" si="70"/>
        <v>0</v>
      </c>
      <c r="U147" s="31">
        <f t="shared" si="78"/>
        <v>0</v>
      </c>
      <c r="V147" s="31">
        <f t="shared" si="71"/>
        <v>0</v>
      </c>
      <c r="W147" s="31">
        <v>0</v>
      </c>
      <c r="X147" s="31">
        <f t="shared" si="72"/>
        <v>0</v>
      </c>
      <c r="Y147" s="36">
        <f t="shared" si="73"/>
        <v>0</v>
      </c>
      <c r="AA147" s="69">
        <v>142</v>
      </c>
      <c r="AB147" s="31">
        <f t="shared" si="74"/>
        <v>0</v>
      </c>
      <c r="AC147" s="212">
        <f t="shared" si="67"/>
        <v>0</v>
      </c>
      <c r="AD147" s="99">
        <f t="shared" si="75"/>
        <v>0</v>
      </c>
      <c r="AE147" s="99">
        <f t="shared" si="76"/>
        <v>0</v>
      </c>
      <c r="AF147" s="197">
        <f t="shared" si="63"/>
        <v>0</v>
      </c>
      <c r="AG147" s="197">
        <f t="shared" si="64"/>
        <v>0</v>
      </c>
      <c r="AH147" s="197">
        <f t="shared" si="65"/>
        <v>0</v>
      </c>
      <c r="AI147" s="202">
        <f t="shared" si="66"/>
        <v>0</v>
      </c>
      <c r="AK147" s="69">
        <v>142</v>
      </c>
      <c r="AL147" s="31"/>
      <c r="AM147" s="31"/>
      <c r="AN147" s="31"/>
      <c r="AO147" s="31"/>
      <c r="AP147" s="31"/>
      <c r="AQ147" s="197"/>
      <c r="AR147" s="197"/>
      <c r="AS147" s="197"/>
      <c r="AT147" s="197"/>
      <c r="AU147" s="31"/>
      <c r="AV147" s="31"/>
      <c r="AW147" s="31"/>
      <c r="AX147" s="31"/>
      <c r="AY147" s="74"/>
    </row>
    <row r="148" spans="3:51">
      <c r="C148" s="177" t="s">
        <v>23</v>
      </c>
      <c r="D148" s="4">
        <v>0.56000000000000005</v>
      </c>
      <c r="E148" s="191" t="s">
        <v>196</v>
      </c>
      <c r="I148" s="53">
        <v>143</v>
      </c>
      <c r="J148" s="31">
        <f t="shared" si="79"/>
        <v>0</v>
      </c>
      <c r="K148" s="31">
        <f t="shared" si="80"/>
        <v>0</v>
      </c>
      <c r="L148" s="31">
        <f t="shared" si="81"/>
        <v>0</v>
      </c>
      <c r="M148" s="31">
        <f t="shared" si="82"/>
        <v>0</v>
      </c>
      <c r="N148" s="31">
        <f t="shared" si="68"/>
        <v>0</v>
      </c>
      <c r="O148" s="32">
        <f t="shared" si="69"/>
        <v>0</v>
      </c>
      <c r="P148" s="53">
        <v>143</v>
      </c>
      <c r="Q148" s="31">
        <f t="shared" si="77"/>
        <v>0</v>
      </c>
      <c r="R148" s="31">
        <f t="shared" si="83"/>
        <v>0</v>
      </c>
      <c r="S148" s="31">
        <f t="shared" si="84"/>
        <v>0</v>
      </c>
      <c r="T148" s="31">
        <f t="shared" si="70"/>
        <v>0</v>
      </c>
      <c r="U148" s="31">
        <f t="shared" si="78"/>
        <v>0</v>
      </c>
      <c r="V148" s="31">
        <f t="shared" si="71"/>
        <v>0</v>
      </c>
      <c r="W148" s="31">
        <v>0</v>
      </c>
      <c r="X148" s="31">
        <f t="shared" si="72"/>
        <v>0</v>
      </c>
      <c r="Y148" s="36">
        <f t="shared" si="73"/>
        <v>0</v>
      </c>
      <c r="AA148" s="69">
        <v>143</v>
      </c>
      <c r="AB148" s="31">
        <f t="shared" si="74"/>
        <v>0</v>
      </c>
      <c r="AC148" s="212">
        <f t="shared" si="67"/>
        <v>0</v>
      </c>
      <c r="AD148" s="99">
        <f t="shared" si="75"/>
        <v>0</v>
      </c>
      <c r="AE148" s="99">
        <f t="shared" si="76"/>
        <v>0</v>
      </c>
      <c r="AF148" s="197">
        <f t="shared" si="63"/>
        <v>0</v>
      </c>
      <c r="AG148" s="197">
        <f t="shared" si="64"/>
        <v>0</v>
      </c>
      <c r="AH148" s="197">
        <f t="shared" si="65"/>
        <v>0</v>
      </c>
      <c r="AI148" s="202">
        <f t="shared" si="66"/>
        <v>0</v>
      </c>
      <c r="AK148" s="69">
        <v>143</v>
      </c>
      <c r="AL148" s="31"/>
      <c r="AM148" s="31"/>
      <c r="AN148" s="31"/>
      <c r="AO148" s="31"/>
      <c r="AP148" s="31"/>
      <c r="AQ148" s="197"/>
      <c r="AR148" s="197"/>
      <c r="AS148" s="197"/>
      <c r="AT148" s="197"/>
      <c r="AU148" s="31"/>
      <c r="AV148" s="31"/>
      <c r="AW148" s="31"/>
      <c r="AX148" s="31"/>
      <c r="AY148" s="74"/>
    </row>
    <row r="149" spans="3:51">
      <c r="C149" s="177" t="s">
        <v>24</v>
      </c>
      <c r="D149" s="4">
        <v>0.74</v>
      </c>
      <c r="E149" s="191" t="s">
        <v>196</v>
      </c>
      <c r="I149" s="53">
        <v>144</v>
      </c>
      <c r="J149" s="31">
        <f t="shared" si="79"/>
        <v>0</v>
      </c>
      <c r="K149" s="31">
        <f t="shared" si="80"/>
        <v>0</v>
      </c>
      <c r="L149" s="31">
        <f t="shared" si="81"/>
        <v>0</v>
      </c>
      <c r="M149" s="31">
        <f t="shared" si="82"/>
        <v>0</v>
      </c>
      <c r="N149" s="31">
        <f t="shared" si="68"/>
        <v>0</v>
      </c>
      <c r="O149" s="32">
        <f t="shared" si="69"/>
        <v>0</v>
      </c>
      <c r="P149" s="53">
        <v>144</v>
      </c>
      <c r="Q149" s="31">
        <f t="shared" si="77"/>
        <v>0</v>
      </c>
      <c r="R149" s="31">
        <f t="shared" si="83"/>
        <v>0</v>
      </c>
      <c r="S149" s="31">
        <f t="shared" si="84"/>
        <v>0</v>
      </c>
      <c r="T149" s="31">
        <f t="shared" si="70"/>
        <v>0</v>
      </c>
      <c r="U149" s="31">
        <f t="shared" si="78"/>
        <v>0</v>
      </c>
      <c r="V149" s="31">
        <f t="shared" si="71"/>
        <v>0</v>
      </c>
      <c r="W149" s="31">
        <v>0</v>
      </c>
      <c r="X149" s="31">
        <f t="shared" si="72"/>
        <v>0</v>
      </c>
      <c r="Y149" s="36">
        <f t="shared" si="73"/>
        <v>0</v>
      </c>
      <c r="AA149" s="69">
        <v>144</v>
      </c>
      <c r="AB149" s="31">
        <f t="shared" si="74"/>
        <v>0</v>
      </c>
      <c r="AC149" s="212">
        <f t="shared" si="67"/>
        <v>0</v>
      </c>
      <c r="AD149" s="99">
        <f t="shared" si="75"/>
        <v>0</v>
      </c>
      <c r="AE149" s="99">
        <f t="shared" si="76"/>
        <v>0</v>
      </c>
      <c r="AF149" s="197">
        <f t="shared" si="63"/>
        <v>0</v>
      </c>
      <c r="AG149" s="197">
        <f t="shared" si="64"/>
        <v>0</v>
      </c>
      <c r="AH149" s="197">
        <f t="shared" si="65"/>
        <v>0</v>
      </c>
      <c r="AI149" s="202">
        <f t="shared" si="66"/>
        <v>0</v>
      </c>
      <c r="AK149" s="69">
        <v>144</v>
      </c>
      <c r="AL149" s="31"/>
      <c r="AM149" s="31"/>
      <c r="AN149" s="31"/>
      <c r="AO149" s="31"/>
      <c r="AP149" s="31"/>
      <c r="AQ149" s="197"/>
      <c r="AR149" s="197"/>
      <c r="AS149" s="197"/>
      <c r="AT149" s="197"/>
      <c r="AU149" s="31"/>
      <c r="AV149" s="31"/>
      <c r="AW149" s="31"/>
      <c r="AX149" s="31"/>
      <c r="AY149" s="74"/>
    </row>
    <row r="150" spans="3:51">
      <c r="C150" s="177" t="s">
        <v>25</v>
      </c>
      <c r="D150" s="4">
        <v>0.4</v>
      </c>
      <c r="E150" s="191" t="s">
        <v>197</v>
      </c>
      <c r="I150" s="53">
        <v>145</v>
      </c>
      <c r="J150" s="31">
        <f t="shared" si="79"/>
        <v>0</v>
      </c>
      <c r="K150" s="31">
        <f t="shared" si="80"/>
        <v>0</v>
      </c>
      <c r="L150" s="31">
        <f t="shared" si="81"/>
        <v>0</v>
      </c>
      <c r="M150" s="31">
        <f t="shared" si="82"/>
        <v>0</v>
      </c>
      <c r="N150" s="31">
        <f t="shared" si="68"/>
        <v>0</v>
      </c>
      <c r="O150" s="32">
        <f t="shared" si="69"/>
        <v>0</v>
      </c>
      <c r="P150" s="53">
        <v>145</v>
      </c>
      <c r="Q150" s="31">
        <f t="shared" si="77"/>
        <v>0</v>
      </c>
      <c r="R150" s="31">
        <f t="shared" si="83"/>
        <v>0</v>
      </c>
      <c r="S150" s="31">
        <f t="shared" si="84"/>
        <v>0</v>
      </c>
      <c r="T150" s="31">
        <f t="shared" si="70"/>
        <v>0</v>
      </c>
      <c r="U150" s="31">
        <f t="shared" si="78"/>
        <v>0</v>
      </c>
      <c r="V150" s="31">
        <f t="shared" si="71"/>
        <v>0</v>
      </c>
      <c r="W150" s="31">
        <v>0</v>
      </c>
      <c r="X150" s="31">
        <f t="shared" si="72"/>
        <v>0</v>
      </c>
      <c r="Y150" s="36">
        <f t="shared" si="73"/>
        <v>0</v>
      </c>
      <c r="AA150" s="69">
        <v>145</v>
      </c>
      <c r="AB150" s="31">
        <f t="shared" si="74"/>
        <v>0</v>
      </c>
      <c r="AC150" s="212">
        <f t="shared" si="67"/>
        <v>0</v>
      </c>
      <c r="AD150" s="99">
        <f t="shared" si="75"/>
        <v>0</v>
      </c>
      <c r="AE150" s="99">
        <f t="shared" si="76"/>
        <v>0</v>
      </c>
      <c r="AF150" s="197">
        <f t="shared" si="63"/>
        <v>0</v>
      </c>
      <c r="AG150" s="197">
        <f t="shared" si="64"/>
        <v>0</v>
      </c>
      <c r="AH150" s="197">
        <f t="shared" si="65"/>
        <v>0</v>
      </c>
      <c r="AI150" s="202">
        <f t="shared" si="66"/>
        <v>0</v>
      </c>
      <c r="AK150" s="69">
        <v>145</v>
      </c>
      <c r="AL150" s="31"/>
      <c r="AM150" s="31"/>
      <c r="AN150" s="31"/>
      <c r="AO150" s="31"/>
      <c r="AP150" s="31"/>
      <c r="AQ150" s="197"/>
      <c r="AR150" s="197"/>
      <c r="AS150" s="197"/>
      <c r="AT150" s="197"/>
      <c r="AU150" s="31"/>
      <c r="AV150" s="31"/>
      <c r="AW150" s="31"/>
      <c r="AX150" s="31"/>
      <c r="AY150" s="74"/>
    </row>
    <row r="151" spans="3:51">
      <c r="C151" s="177" t="s">
        <v>26</v>
      </c>
      <c r="D151" s="4">
        <v>0.6</v>
      </c>
      <c r="E151" s="191" t="s">
        <v>196</v>
      </c>
      <c r="I151" s="53">
        <v>146</v>
      </c>
      <c r="J151" s="31">
        <f t="shared" si="79"/>
        <v>0</v>
      </c>
      <c r="K151" s="31">
        <f t="shared" si="80"/>
        <v>0</v>
      </c>
      <c r="L151" s="31">
        <f t="shared" si="81"/>
        <v>0</v>
      </c>
      <c r="M151" s="31">
        <f t="shared" si="82"/>
        <v>0</v>
      </c>
      <c r="N151" s="31">
        <f t="shared" si="68"/>
        <v>0</v>
      </c>
      <c r="O151" s="32">
        <f t="shared" si="69"/>
        <v>0</v>
      </c>
      <c r="P151" s="53">
        <v>146</v>
      </c>
      <c r="Q151" s="31">
        <f t="shared" si="77"/>
        <v>0</v>
      </c>
      <c r="R151" s="31">
        <f t="shared" si="83"/>
        <v>0</v>
      </c>
      <c r="S151" s="31">
        <f t="shared" si="84"/>
        <v>0</v>
      </c>
      <c r="T151" s="31">
        <f t="shared" si="70"/>
        <v>0</v>
      </c>
      <c r="U151" s="31">
        <f t="shared" si="78"/>
        <v>0</v>
      </c>
      <c r="V151" s="31">
        <f t="shared" si="71"/>
        <v>0</v>
      </c>
      <c r="W151" s="31">
        <v>0</v>
      </c>
      <c r="X151" s="31">
        <f t="shared" si="72"/>
        <v>0</v>
      </c>
      <c r="Y151" s="36">
        <f t="shared" si="73"/>
        <v>0</v>
      </c>
      <c r="AA151" s="69">
        <v>146</v>
      </c>
      <c r="AB151" s="31">
        <f t="shared" si="74"/>
        <v>0</v>
      </c>
      <c r="AC151" s="212">
        <f t="shared" si="67"/>
        <v>0</v>
      </c>
      <c r="AD151" s="99">
        <f t="shared" si="75"/>
        <v>0</v>
      </c>
      <c r="AE151" s="99">
        <f t="shared" si="76"/>
        <v>0</v>
      </c>
      <c r="AF151" s="197">
        <f t="shared" si="63"/>
        <v>0</v>
      </c>
      <c r="AG151" s="197">
        <f t="shared" si="64"/>
        <v>0</v>
      </c>
      <c r="AH151" s="197">
        <f t="shared" si="65"/>
        <v>0</v>
      </c>
      <c r="AI151" s="202">
        <f t="shared" si="66"/>
        <v>0</v>
      </c>
      <c r="AK151" s="69">
        <v>146</v>
      </c>
      <c r="AL151" s="31"/>
      <c r="AM151" s="31"/>
      <c r="AN151" s="31"/>
      <c r="AO151" s="31"/>
      <c r="AP151" s="31"/>
      <c r="AQ151" s="197"/>
      <c r="AR151" s="197"/>
      <c r="AS151" s="197"/>
      <c r="AT151" s="197"/>
      <c r="AU151" s="31"/>
      <c r="AV151" s="31"/>
      <c r="AW151" s="31"/>
      <c r="AX151" s="31"/>
      <c r="AY151" s="74"/>
    </row>
    <row r="152" spans="3:51">
      <c r="C152" s="177" t="s">
        <v>27</v>
      </c>
      <c r="D152" s="4">
        <v>0.43</v>
      </c>
      <c r="E152" s="191" t="s">
        <v>197</v>
      </c>
      <c r="I152" s="53">
        <v>147</v>
      </c>
      <c r="J152" s="31">
        <f t="shared" si="79"/>
        <v>0</v>
      </c>
      <c r="K152" s="31">
        <f t="shared" si="80"/>
        <v>0</v>
      </c>
      <c r="L152" s="31">
        <f t="shared" si="81"/>
        <v>0</v>
      </c>
      <c r="M152" s="31">
        <f t="shared" si="82"/>
        <v>0</v>
      </c>
      <c r="N152" s="31">
        <f t="shared" si="68"/>
        <v>0</v>
      </c>
      <c r="O152" s="32">
        <f t="shared" si="69"/>
        <v>0</v>
      </c>
      <c r="P152" s="53">
        <v>147</v>
      </c>
      <c r="Q152" s="31">
        <f t="shared" si="77"/>
        <v>0</v>
      </c>
      <c r="R152" s="31">
        <f t="shared" si="83"/>
        <v>0</v>
      </c>
      <c r="S152" s="31">
        <f t="shared" si="84"/>
        <v>0</v>
      </c>
      <c r="T152" s="31">
        <f t="shared" si="70"/>
        <v>0</v>
      </c>
      <c r="U152" s="31">
        <f t="shared" si="78"/>
        <v>0</v>
      </c>
      <c r="V152" s="31">
        <f t="shared" si="71"/>
        <v>0</v>
      </c>
      <c r="W152" s="31">
        <v>0</v>
      </c>
      <c r="X152" s="31">
        <f t="shared" si="72"/>
        <v>0</v>
      </c>
      <c r="Y152" s="36">
        <f t="shared" si="73"/>
        <v>0</v>
      </c>
      <c r="AA152" s="69">
        <v>147</v>
      </c>
      <c r="AB152" s="31">
        <f t="shared" si="74"/>
        <v>0</v>
      </c>
      <c r="AC152" s="212">
        <f t="shared" si="67"/>
        <v>0</v>
      </c>
      <c r="AD152" s="99">
        <f t="shared" si="75"/>
        <v>0</v>
      </c>
      <c r="AE152" s="99">
        <f t="shared" si="76"/>
        <v>0</v>
      </c>
      <c r="AF152" s="197">
        <f t="shared" si="63"/>
        <v>0</v>
      </c>
      <c r="AG152" s="197">
        <f t="shared" si="64"/>
        <v>0</v>
      </c>
      <c r="AH152" s="197">
        <f t="shared" si="65"/>
        <v>0</v>
      </c>
      <c r="AI152" s="202">
        <f t="shared" si="66"/>
        <v>0</v>
      </c>
      <c r="AK152" s="69">
        <v>147</v>
      </c>
      <c r="AL152" s="31"/>
      <c r="AM152" s="31"/>
      <c r="AN152" s="31"/>
      <c r="AO152" s="31"/>
      <c r="AP152" s="31"/>
      <c r="AQ152" s="197"/>
      <c r="AR152" s="197"/>
      <c r="AS152" s="197"/>
      <c r="AT152" s="197"/>
      <c r="AU152" s="31"/>
      <c r="AV152" s="31"/>
      <c r="AW152" s="31"/>
      <c r="AX152" s="31"/>
      <c r="AY152" s="74"/>
    </row>
    <row r="153" spans="3:51">
      <c r="C153" s="177" t="s">
        <v>28</v>
      </c>
      <c r="D153" s="4">
        <v>0.37</v>
      </c>
      <c r="E153" s="191" t="s">
        <v>197</v>
      </c>
      <c r="I153" s="53">
        <v>148</v>
      </c>
      <c r="J153" s="31">
        <f t="shared" si="79"/>
        <v>0</v>
      </c>
      <c r="K153" s="31">
        <f t="shared" si="80"/>
        <v>0</v>
      </c>
      <c r="L153" s="31">
        <f t="shared" si="81"/>
        <v>0</v>
      </c>
      <c r="M153" s="31">
        <f t="shared" si="82"/>
        <v>0</v>
      </c>
      <c r="N153" s="31">
        <f t="shared" si="68"/>
        <v>0</v>
      </c>
      <c r="O153" s="32">
        <f t="shared" si="69"/>
        <v>0</v>
      </c>
      <c r="P153" s="53">
        <v>148</v>
      </c>
      <c r="Q153" s="31">
        <f t="shared" si="77"/>
        <v>0</v>
      </c>
      <c r="R153" s="31">
        <f t="shared" si="83"/>
        <v>0</v>
      </c>
      <c r="S153" s="31">
        <f t="shared" si="84"/>
        <v>0</v>
      </c>
      <c r="T153" s="31">
        <f t="shared" si="70"/>
        <v>0</v>
      </c>
      <c r="U153" s="31">
        <f t="shared" si="78"/>
        <v>0</v>
      </c>
      <c r="V153" s="31">
        <f t="shared" si="71"/>
        <v>0</v>
      </c>
      <c r="W153" s="31">
        <v>0</v>
      </c>
      <c r="X153" s="31">
        <f t="shared" si="72"/>
        <v>0</v>
      </c>
      <c r="Y153" s="36">
        <f t="shared" si="73"/>
        <v>0</v>
      </c>
      <c r="AA153" s="69">
        <v>148</v>
      </c>
      <c r="AB153" s="31">
        <f t="shared" si="74"/>
        <v>0</v>
      </c>
      <c r="AC153" s="212">
        <f t="shared" si="67"/>
        <v>0</v>
      </c>
      <c r="AD153" s="99">
        <f t="shared" si="75"/>
        <v>0</v>
      </c>
      <c r="AE153" s="99">
        <f t="shared" si="76"/>
        <v>0</v>
      </c>
      <c r="AF153" s="197">
        <f t="shared" si="63"/>
        <v>0</v>
      </c>
      <c r="AG153" s="197">
        <f t="shared" si="64"/>
        <v>0</v>
      </c>
      <c r="AH153" s="197">
        <f t="shared" si="65"/>
        <v>0</v>
      </c>
      <c r="AI153" s="202">
        <f t="shared" si="66"/>
        <v>0</v>
      </c>
      <c r="AK153" s="69">
        <v>148</v>
      </c>
      <c r="AL153" s="31"/>
      <c r="AM153" s="31"/>
      <c r="AN153" s="31"/>
      <c r="AO153" s="31"/>
      <c r="AP153" s="31"/>
      <c r="AQ153" s="197"/>
      <c r="AR153" s="197"/>
      <c r="AS153" s="197"/>
      <c r="AT153" s="197"/>
      <c r="AU153" s="31"/>
      <c r="AV153" s="31"/>
      <c r="AW153" s="31"/>
      <c r="AX153" s="31"/>
      <c r="AY153" s="74"/>
    </row>
    <row r="154" spans="3:51">
      <c r="C154" s="177" t="s">
        <v>29</v>
      </c>
      <c r="D154" s="4">
        <v>0.36</v>
      </c>
      <c r="E154" s="191" t="s">
        <v>197</v>
      </c>
      <c r="I154" s="53">
        <v>149</v>
      </c>
      <c r="J154" s="31">
        <f t="shared" si="79"/>
        <v>0</v>
      </c>
      <c r="K154" s="31">
        <f t="shared" si="80"/>
        <v>0</v>
      </c>
      <c r="L154" s="31">
        <f t="shared" si="81"/>
        <v>0</v>
      </c>
      <c r="M154" s="31">
        <f t="shared" si="82"/>
        <v>0</v>
      </c>
      <c r="N154" s="31">
        <f t="shared" si="68"/>
        <v>0</v>
      </c>
      <c r="O154" s="32">
        <f t="shared" si="69"/>
        <v>0</v>
      </c>
      <c r="P154" s="53">
        <v>149</v>
      </c>
      <c r="Q154" s="31">
        <f t="shared" si="77"/>
        <v>0</v>
      </c>
      <c r="R154" s="31">
        <f t="shared" si="83"/>
        <v>0</v>
      </c>
      <c r="S154" s="31">
        <f t="shared" si="84"/>
        <v>0</v>
      </c>
      <c r="T154" s="31">
        <f t="shared" si="70"/>
        <v>0</v>
      </c>
      <c r="U154" s="31">
        <f t="shared" si="78"/>
        <v>0</v>
      </c>
      <c r="V154" s="31">
        <f t="shared" si="71"/>
        <v>0</v>
      </c>
      <c r="W154" s="31">
        <v>0</v>
      </c>
      <c r="X154" s="31">
        <f t="shared" si="72"/>
        <v>0</v>
      </c>
      <c r="Y154" s="36">
        <f t="shared" si="73"/>
        <v>0</v>
      </c>
      <c r="AA154" s="69">
        <v>149</v>
      </c>
      <c r="AB154" s="31">
        <f t="shared" si="74"/>
        <v>0</v>
      </c>
      <c r="AC154" s="212">
        <f t="shared" si="67"/>
        <v>0</v>
      </c>
      <c r="AD154" s="99">
        <f t="shared" si="75"/>
        <v>0</v>
      </c>
      <c r="AE154" s="99">
        <f t="shared" si="76"/>
        <v>0</v>
      </c>
      <c r="AF154" s="197">
        <f t="shared" si="63"/>
        <v>0</v>
      </c>
      <c r="AG154" s="197">
        <f t="shared" si="64"/>
        <v>0</v>
      </c>
      <c r="AH154" s="197">
        <f t="shared" si="65"/>
        <v>0</v>
      </c>
      <c r="AI154" s="202">
        <f t="shared" si="66"/>
        <v>0</v>
      </c>
      <c r="AK154" s="69">
        <v>149</v>
      </c>
      <c r="AL154" s="31"/>
      <c r="AM154" s="31"/>
      <c r="AN154" s="31"/>
      <c r="AO154" s="31"/>
      <c r="AP154" s="31"/>
      <c r="AQ154" s="197"/>
      <c r="AR154" s="197"/>
      <c r="AS154" s="197"/>
      <c r="AT154" s="197"/>
      <c r="AU154" s="31"/>
      <c r="AV154" s="31"/>
      <c r="AW154" s="31"/>
      <c r="AX154" s="31"/>
      <c r="AY154" s="74"/>
    </row>
    <row r="155" spans="3:51">
      <c r="C155" s="177" t="s">
        <v>30</v>
      </c>
      <c r="D155" s="4">
        <v>0.51</v>
      </c>
      <c r="E155" s="191" t="s">
        <v>196</v>
      </c>
      <c r="I155" s="53">
        <v>150</v>
      </c>
      <c r="J155" s="31">
        <f t="shared" si="79"/>
        <v>0</v>
      </c>
      <c r="K155" s="31">
        <f t="shared" si="80"/>
        <v>0</v>
      </c>
      <c r="L155" s="31">
        <f t="shared" si="81"/>
        <v>0</v>
      </c>
      <c r="M155" s="31">
        <f t="shared" si="82"/>
        <v>0</v>
      </c>
      <c r="N155" s="31">
        <f t="shared" si="68"/>
        <v>0</v>
      </c>
      <c r="O155" s="32">
        <f t="shared" si="69"/>
        <v>0</v>
      </c>
      <c r="P155" s="53">
        <v>150</v>
      </c>
      <c r="Q155" s="31">
        <f t="shared" si="77"/>
        <v>0</v>
      </c>
      <c r="R155" s="31">
        <f t="shared" si="83"/>
        <v>0</v>
      </c>
      <c r="S155" s="31">
        <f t="shared" si="84"/>
        <v>0</v>
      </c>
      <c r="T155" s="31">
        <f t="shared" si="70"/>
        <v>0</v>
      </c>
      <c r="U155" s="31">
        <f t="shared" si="78"/>
        <v>0</v>
      </c>
      <c r="V155" s="31">
        <f t="shared" si="71"/>
        <v>0</v>
      </c>
      <c r="W155" s="31">
        <v>0</v>
      </c>
      <c r="X155" s="31">
        <f t="shared" si="72"/>
        <v>0</v>
      </c>
      <c r="Y155" s="36">
        <f t="shared" si="73"/>
        <v>0</v>
      </c>
      <c r="AA155" s="69">
        <v>150</v>
      </c>
      <c r="AB155" s="31">
        <f t="shared" si="74"/>
        <v>0</v>
      </c>
      <c r="AC155" s="212">
        <f t="shared" si="67"/>
        <v>0</v>
      </c>
      <c r="AD155" s="99">
        <f t="shared" si="75"/>
        <v>0</v>
      </c>
      <c r="AE155" s="99">
        <f t="shared" si="76"/>
        <v>0</v>
      </c>
      <c r="AF155" s="197">
        <f t="shared" ref="AF155:AF205" si="85">IF(OR(AA155&lt;=$F$18,AA155&lt;=30),EXP(-LN(2)/$D$104)*AF154+((1-EXP(-LN(2)/$D$104))/(LN(2)/$D$104))*$AB155*AC155*0.475*$F$19*44/12,)</f>
        <v>0</v>
      </c>
      <c r="AG155" s="197">
        <f t="shared" ref="AG155:AG205" si="86">IF(OR(AA155&lt;=$F$18,AA155&lt;=30),EXP(-LN(2)/$D$106)*AG154+((1-EXP(-LN(2)/$D$106))/(LN(2)/$D$106))*$AB155*AD155*0.475*$F$19*44/12,)</f>
        <v>0</v>
      </c>
      <c r="AH155" s="197">
        <f t="shared" ref="AH155:AH205" si="87">IF(OR(AA155&lt;=$F$18,AA155&lt;=30),EXP(-LN(2)/$D$105)*AH154+((1-EXP(-LN(2)/$D$105))/(LN(2)/$D$105))*$AB155*AE155*0.475*$F$19*44/12,)</f>
        <v>0</v>
      </c>
      <c r="AI155" s="202">
        <f t="shared" ref="AI155:AI205" si="88">IF(OR(AA155&lt;=$F$18,AA155&lt;=30),SUM(AF155:AH155),)</f>
        <v>0</v>
      </c>
      <c r="AK155" s="69">
        <v>150</v>
      </c>
      <c r="AL155" s="31"/>
      <c r="AM155" s="31"/>
      <c r="AN155" s="31"/>
      <c r="AO155" s="31"/>
      <c r="AP155" s="31"/>
      <c r="AQ155" s="197"/>
      <c r="AR155" s="197"/>
      <c r="AS155" s="197"/>
      <c r="AT155" s="197"/>
      <c r="AU155" s="31"/>
      <c r="AV155" s="31"/>
      <c r="AW155" s="31"/>
      <c r="AX155" s="31"/>
      <c r="AY155" s="74"/>
    </row>
    <row r="156" spans="3:51">
      <c r="C156" s="177" t="s">
        <v>31</v>
      </c>
      <c r="D156" s="4">
        <v>0.56000000000000005</v>
      </c>
      <c r="E156" s="191" t="s">
        <v>196</v>
      </c>
      <c r="I156" s="53">
        <v>151</v>
      </c>
      <c r="J156" s="31">
        <f t="shared" si="79"/>
        <v>0</v>
      </c>
      <c r="K156" s="31">
        <f t="shared" si="80"/>
        <v>0</v>
      </c>
      <c r="L156" s="31">
        <f t="shared" si="81"/>
        <v>0</v>
      </c>
      <c r="M156" s="31">
        <f t="shared" si="82"/>
        <v>0</v>
      </c>
      <c r="N156" s="31">
        <f t="shared" si="68"/>
        <v>0</v>
      </c>
      <c r="O156" s="32">
        <f t="shared" si="69"/>
        <v>0</v>
      </c>
      <c r="P156" s="53">
        <v>151</v>
      </c>
      <c r="Q156" s="31">
        <f t="shared" si="77"/>
        <v>0</v>
      </c>
      <c r="R156" s="31">
        <f t="shared" si="83"/>
        <v>0</v>
      </c>
      <c r="S156" s="31">
        <f t="shared" si="84"/>
        <v>0</v>
      </c>
      <c r="T156" s="31">
        <f t="shared" si="70"/>
        <v>0</v>
      </c>
      <c r="U156" s="31">
        <f t="shared" si="78"/>
        <v>0</v>
      </c>
      <c r="V156" s="31">
        <f t="shared" si="71"/>
        <v>0</v>
      </c>
      <c r="W156" s="31">
        <v>0</v>
      </c>
      <c r="X156" s="31">
        <f t="shared" si="72"/>
        <v>0</v>
      </c>
      <c r="Y156" s="36">
        <f t="shared" si="73"/>
        <v>0</v>
      </c>
      <c r="AA156" s="69">
        <v>151</v>
      </c>
      <c r="AB156" s="31">
        <f t="shared" si="74"/>
        <v>0</v>
      </c>
      <c r="AC156" s="212">
        <f t="shared" si="67"/>
        <v>0</v>
      </c>
      <c r="AD156" s="99">
        <f t="shared" si="75"/>
        <v>0</v>
      </c>
      <c r="AE156" s="99">
        <f t="shared" si="76"/>
        <v>0</v>
      </c>
      <c r="AF156" s="197">
        <f t="shared" si="85"/>
        <v>0</v>
      </c>
      <c r="AG156" s="197">
        <f t="shared" si="86"/>
        <v>0</v>
      </c>
      <c r="AH156" s="197">
        <f t="shared" si="87"/>
        <v>0</v>
      </c>
      <c r="AI156" s="202">
        <f t="shared" si="88"/>
        <v>0</v>
      </c>
      <c r="AK156" s="69">
        <v>151</v>
      </c>
      <c r="AL156" s="31"/>
      <c r="AM156" s="31"/>
      <c r="AN156" s="31"/>
      <c r="AO156" s="31"/>
      <c r="AP156" s="31"/>
      <c r="AQ156" s="197"/>
      <c r="AR156" s="197"/>
      <c r="AS156" s="197"/>
      <c r="AT156" s="197"/>
      <c r="AU156" s="31"/>
      <c r="AV156" s="31"/>
      <c r="AW156" s="31"/>
      <c r="AX156" s="31"/>
      <c r="AY156" s="74"/>
    </row>
    <row r="157" spans="3:51">
      <c r="C157" s="177" t="s">
        <v>32</v>
      </c>
      <c r="D157" s="4">
        <v>0.56000000000000005</v>
      </c>
      <c r="E157" s="191" t="s">
        <v>196</v>
      </c>
      <c r="I157" s="53">
        <v>152</v>
      </c>
      <c r="J157" s="31">
        <f t="shared" si="79"/>
        <v>0</v>
      </c>
      <c r="K157" s="31">
        <f t="shared" si="80"/>
        <v>0</v>
      </c>
      <c r="L157" s="31">
        <f t="shared" si="81"/>
        <v>0</v>
      </c>
      <c r="M157" s="31">
        <f t="shared" si="82"/>
        <v>0</v>
      </c>
      <c r="N157" s="31">
        <f t="shared" si="68"/>
        <v>0</v>
      </c>
      <c r="O157" s="32">
        <f t="shared" si="69"/>
        <v>0</v>
      </c>
      <c r="P157" s="53">
        <v>152</v>
      </c>
      <c r="Q157" s="31">
        <f t="shared" si="77"/>
        <v>0</v>
      </c>
      <c r="R157" s="31">
        <f t="shared" si="83"/>
        <v>0</v>
      </c>
      <c r="S157" s="31">
        <f t="shared" si="84"/>
        <v>0</v>
      </c>
      <c r="T157" s="31">
        <f t="shared" si="70"/>
        <v>0</v>
      </c>
      <c r="U157" s="31">
        <f t="shared" si="78"/>
        <v>0</v>
      </c>
      <c r="V157" s="31">
        <f t="shared" si="71"/>
        <v>0</v>
      </c>
      <c r="W157" s="31">
        <v>0</v>
      </c>
      <c r="X157" s="31">
        <f t="shared" si="72"/>
        <v>0</v>
      </c>
      <c r="Y157" s="36">
        <f t="shared" si="73"/>
        <v>0</v>
      </c>
      <c r="AA157" s="69">
        <v>152</v>
      </c>
      <c r="AB157" s="31">
        <f t="shared" si="74"/>
        <v>0</v>
      </c>
      <c r="AC157" s="212">
        <f t="shared" si="67"/>
        <v>0</v>
      </c>
      <c r="AD157" s="99">
        <f t="shared" si="75"/>
        <v>0</v>
      </c>
      <c r="AE157" s="99">
        <f t="shared" si="76"/>
        <v>0</v>
      </c>
      <c r="AF157" s="197">
        <f t="shared" si="85"/>
        <v>0</v>
      </c>
      <c r="AG157" s="197">
        <f t="shared" si="86"/>
        <v>0</v>
      </c>
      <c r="AH157" s="197">
        <f t="shared" si="87"/>
        <v>0</v>
      </c>
      <c r="AI157" s="202">
        <f t="shared" si="88"/>
        <v>0</v>
      </c>
      <c r="AK157" s="69">
        <v>152</v>
      </c>
      <c r="AL157" s="31"/>
      <c r="AM157" s="31"/>
      <c r="AN157" s="31"/>
      <c r="AO157" s="31"/>
      <c r="AP157" s="31"/>
      <c r="AQ157" s="197"/>
      <c r="AR157" s="197"/>
      <c r="AS157" s="197"/>
      <c r="AT157" s="197"/>
      <c r="AU157" s="31"/>
      <c r="AV157" s="31"/>
      <c r="AW157" s="31"/>
      <c r="AX157" s="31"/>
      <c r="AY157" s="74"/>
    </row>
    <row r="158" spans="3:51">
      <c r="C158" s="177" t="s">
        <v>33</v>
      </c>
      <c r="D158" s="4">
        <v>0.48</v>
      </c>
      <c r="E158" s="191" t="s">
        <v>196</v>
      </c>
      <c r="I158" s="53">
        <v>153</v>
      </c>
      <c r="J158" s="31">
        <f t="shared" si="79"/>
        <v>0</v>
      </c>
      <c r="K158" s="31">
        <f t="shared" si="80"/>
        <v>0</v>
      </c>
      <c r="L158" s="31">
        <f t="shared" si="81"/>
        <v>0</v>
      </c>
      <c r="M158" s="31">
        <f t="shared" si="82"/>
        <v>0</v>
      </c>
      <c r="N158" s="31">
        <f t="shared" si="68"/>
        <v>0</v>
      </c>
      <c r="O158" s="32">
        <f t="shared" si="69"/>
        <v>0</v>
      </c>
      <c r="P158" s="53">
        <v>153</v>
      </c>
      <c r="Q158" s="31">
        <f t="shared" si="77"/>
        <v>0</v>
      </c>
      <c r="R158" s="31">
        <f t="shared" si="83"/>
        <v>0</v>
      </c>
      <c r="S158" s="31">
        <f t="shared" si="84"/>
        <v>0</v>
      </c>
      <c r="T158" s="31">
        <f t="shared" si="70"/>
        <v>0</v>
      </c>
      <c r="U158" s="31">
        <f t="shared" si="78"/>
        <v>0</v>
      </c>
      <c r="V158" s="31">
        <f t="shared" si="71"/>
        <v>0</v>
      </c>
      <c r="W158" s="31">
        <v>0</v>
      </c>
      <c r="X158" s="31">
        <f t="shared" si="72"/>
        <v>0</v>
      </c>
      <c r="Y158" s="36">
        <f t="shared" si="73"/>
        <v>0</v>
      </c>
      <c r="AA158" s="69">
        <v>153</v>
      </c>
      <c r="AB158" s="31">
        <f t="shared" si="74"/>
        <v>0</v>
      </c>
      <c r="AC158" s="212">
        <f t="shared" si="67"/>
        <v>0</v>
      </c>
      <c r="AD158" s="99">
        <f t="shared" si="75"/>
        <v>0</v>
      </c>
      <c r="AE158" s="99">
        <f t="shared" si="76"/>
        <v>0</v>
      </c>
      <c r="AF158" s="197">
        <f t="shared" si="85"/>
        <v>0</v>
      </c>
      <c r="AG158" s="197">
        <f t="shared" si="86"/>
        <v>0</v>
      </c>
      <c r="AH158" s="197">
        <f t="shared" si="87"/>
        <v>0</v>
      </c>
      <c r="AI158" s="202">
        <f t="shared" si="88"/>
        <v>0</v>
      </c>
      <c r="AK158" s="69">
        <v>153</v>
      </c>
      <c r="AL158" s="31"/>
      <c r="AM158" s="31"/>
      <c r="AN158" s="31"/>
      <c r="AO158" s="31"/>
      <c r="AP158" s="31"/>
      <c r="AQ158" s="197"/>
      <c r="AR158" s="197"/>
      <c r="AS158" s="197"/>
      <c r="AT158" s="197"/>
      <c r="AU158" s="31"/>
      <c r="AV158" s="31"/>
      <c r="AW158" s="31"/>
      <c r="AX158" s="31"/>
      <c r="AY158" s="74"/>
    </row>
    <row r="159" spans="3:51">
      <c r="C159" s="177" t="s">
        <v>34</v>
      </c>
      <c r="D159" s="4">
        <v>0.55000000000000004</v>
      </c>
      <c r="E159" s="191" t="s">
        <v>196</v>
      </c>
      <c r="I159" s="53">
        <v>154</v>
      </c>
      <c r="J159" s="31">
        <f t="shared" si="79"/>
        <v>0</v>
      </c>
      <c r="K159" s="31">
        <f t="shared" si="80"/>
        <v>0</v>
      </c>
      <c r="L159" s="31">
        <f t="shared" si="81"/>
        <v>0</v>
      </c>
      <c r="M159" s="31">
        <f t="shared" si="82"/>
        <v>0</v>
      </c>
      <c r="N159" s="31">
        <f t="shared" si="68"/>
        <v>0</v>
      </c>
      <c r="O159" s="32">
        <f t="shared" si="69"/>
        <v>0</v>
      </c>
      <c r="P159" s="53">
        <v>154</v>
      </c>
      <c r="Q159" s="31">
        <f t="shared" si="77"/>
        <v>0</v>
      </c>
      <c r="R159" s="31">
        <f t="shared" si="83"/>
        <v>0</v>
      </c>
      <c r="S159" s="31">
        <f t="shared" si="84"/>
        <v>0</v>
      </c>
      <c r="T159" s="31">
        <f t="shared" si="70"/>
        <v>0</v>
      </c>
      <c r="U159" s="31">
        <f t="shared" si="78"/>
        <v>0</v>
      </c>
      <c r="V159" s="31">
        <f t="shared" si="71"/>
        <v>0</v>
      </c>
      <c r="W159" s="31">
        <v>0</v>
      </c>
      <c r="X159" s="31">
        <f t="shared" si="72"/>
        <v>0</v>
      </c>
      <c r="Y159" s="36">
        <f t="shared" si="73"/>
        <v>0</v>
      </c>
      <c r="AA159" s="69">
        <v>154</v>
      </c>
      <c r="AB159" s="31">
        <f t="shared" si="74"/>
        <v>0</v>
      </c>
      <c r="AC159" s="212">
        <f t="shared" ref="AC159:AC205" si="89">IF(AA159&lt;=$F$18,IFERROR(VLOOKUP($AA159,$B$82:$G$94,3,FALSE),0),)*50%</f>
        <v>0</v>
      </c>
      <c r="AD159" s="99">
        <f t="shared" si="75"/>
        <v>0</v>
      </c>
      <c r="AE159" s="99">
        <f t="shared" si="76"/>
        <v>0</v>
      </c>
      <c r="AF159" s="197">
        <f t="shared" si="85"/>
        <v>0</v>
      </c>
      <c r="AG159" s="197">
        <f t="shared" si="86"/>
        <v>0</v>
      </c>
      <c r="AH159" s="197">
        <f t="shared" si="87"/>
        <v>0</v>
      </c>
      <c r="AI159" s="202">
        <f t="shared" si="88"/>
        <v>0</v>
      </c>
      <c r="AK159" s="69">
        <v>154</v>
      </c>
      <c r="AL159" s="31"/>
      <c r="AM159" s="31"/>
      <c r="AN159" s="31"/>
      <c r="AO159" s="31"/>
      <c r="AP159" s="31"/>
      <c r="AQ159" s="197"/>
      <c r="AR159" s="197"/>
      <c r="AS159" s="197"/>
      <c r="AT159" s="197"/>
      <c r="AU159" s="31"/>
      <c r="AV159" s="31"/>
      <c r="AW159" s="31"/>
      <c r="AX159" s="31"/>
      <c r="AY159" s="74"/>
    </row>
    <row r="160" spans="3:51">
      <c r="C160" s="177" t="s">
        <v>35</v>
      </c>
      <c r="D160" s="4">
        <v>0.56000000000000005</v>
      </c>
      <c r="E160" s="191" t="s">
        <v>196</v>
      </c>
      <c r="I160" s="53">
        <v>155</v>
      </c>
      <c r="J160" s="31">
        <f t="shared" si="79"/>
        <v>0</v>
      </c>
      <c r="K160" s="31">
        <f t="shared" si="80"/>
        <v>0</v>
      </c>
      <c r="L160" s="31">
        <f t="shared" si="81"/>
        <v>0</v>
      </c>
      <c r="M160" s="31">
        <f t="shared" si="82"/>
        <v>0</v>
      </c>
      <c r="N160" s="31">
        <f t="shared" si="68"/>
        <v>0</v>
      </c>
      <c r="O160" s="32">
        <f t="shared" si="69"/>
        <v>0</v>
      </c>
      <c r="P160" s="53">
        <v>155</v>
      </c>
      <c r="Q160" s="31">
        <f t="shared" si="77"/>
        <v>0</v>
      </c>
      <c r="R160" s="31">
        <f t="shared" si="83"/>
        <v>0</v>
      </c>
      <c r="S160" s="31">
        <f t="shared" si="84"/>
        <v>0</v>
      </c>
      <c r="T160" s="31">
        <f t="shared" si="70"/>
        <v>0</v>
      </c>
      <c r="U160" s="31">
        <f t="shared" si="78"/>
        <v>0</v>
      </c>
      <c r="V160" s="31">
        <f t="shared" si="71"/>
        <v>0</v>
      </c>
      <c r="W160" s="31">
        <v>0</v>
      </c>
      <c r="X160" s="31">
        <f t="shared" si="72"/>
        <v>0</v>
      </c>
      <c r="Y160" s="36">
        <f t="shared" si="73"/>
        <v>0</v>
      </c>
      <c r="AA160" s="69">
        <v>155</v>
      </c>
      <c r="AB160" s="31">
        <f t="shared" si="74"/>
        <v>0</v>
      </c>
      <c r="AC160" s="212">
        <f t="shared" si="89"/>
        <v>0</v>
      </c>
      <c r="AD160" s="99">
        <f t="shared" si="75"/>
        <v>0</v>
      </c>
      <c r="AE160" s="99">
        <f t="shared" si="76"/>
        <v>0</v>
      </c>
      <c r="AF160" s="197">
        <f t="shared" si="85"/>
        <v>0</v>
      </c>
      <c r="AG160" s="197">
        <f t="shared" si="86"/>
        <v>0</v>
      </c>
      <c r="AH160" s="197">
        <f t="shared" si="87"/>
        <v>0</v>
      </c>
      <c r="AI160" s="202">
        <f t="shared" si="88"/>
        <v>0</v>
      </c>
      <c r="AK160" s="69">
        <v>155</v>
      </c>
      <c r="AL160" s="31"/>
      <c r="AM160" s="31"/>
      <c r="AN160" s="31"/>
      <c r="AO160" s="31"/>
      <c r="AP160" s="31"/>
      <c r="AQ160" s="197"/>
      <c r="AR160" s="197"/>
      <c r="AS160" s="197"/>
      <c r="AT160" s="197"/>
      <c r="AU160" s="31"/>
      <c r="AV160" s="31"/>
      <c r="AW160" s="31"/>
      <c r="AX160" s="31"/>
      <c r="AY160" s="74"/>
    </row>
    <row r="161" spans="3:51">
      <c r="C161" s="177" t="s">
        <v>36</v>
      </c>
      <c r="D161" s="4">
        <v>0.57999999999999996</v>
      </c>
      <c r="E161" s="191" t="s">
        <v>196</v>
      </c>
      <c r="I161" s="53">
        <v>156</v>
      </c>
      <c r="J161" s="31">
        <f t="shared" si="79"/>
        <v>0</v>
      </c>
      <c r="K161" s="31">
        <f t="shared" si="80"/>
        <v>0</v>
      </c>
      <c r="L161" s="31">
        <f t="shared" si="81"/>
        <v>0</v>
      </c>
      <c r="M161" s="31">
        <f t="shared" si="82"/>
        <v>0</v>
      </c>
      <c r="N161" s="31">
        <f t="shared" si="68"/>
        <v>0</v>
      </c>
      <c r="O161" s="32">
        <f t="shared" si="69"/>
        <v>0</v>
      </c>
      <c r="P161" s="53">
        <v>156</v>
      </c>
      <c r="Q161" s="31">
        <f t="shared" si="77"/>
        <v>0</v>
      </c>
      <c r="R161" s="31">
        <f t="shared" si="83"/>
        <v>0</v>
      </c>
      <c r="S161" s="31">
        <f t="shared" si="84"/>
        <v>0</v>
      </c>
      <c r="T161" s="31">
        <f t="shared" si="70"/>
        <v>0</v>
      </c>
      <c r="U161" s="31">
        <f t="shared" si="78"/>
        <v>0</v>
      </c>
      <c r="V161" s="31">
        <f t="shared" si="71"/>
        <v>0</v>
      </c>
      <c r="W161" s="31">
        <v>0</v>
      </c>
      <c r="X161" s="31">
        <f t="shared" si="72"/>
        <v>0</v>
      </c>
      <c r="Y161" s="36">
        <f t="shared" si="73"/>
        <v>0</v>
      </c>
      <c r="AA161" s="69">
        <v>156</v>
      </c>
      <c r="AB161" s="31">
        <f t="shared" si="74"/>
        <v>0</v>
      </c>
      <c r="AC161" s="212">
        <f t="shared" si="89"/>
        <v>0</v>
      </c>
      <c r="AD161" s="99">
        <f t="shared" si="75"/>
        <v>0</v>
      </c>
      <c r="AE161" s="99">
        <f t="shared" si="76"/>
        <v>0</v>
      </c>
      <c r="AF161" s="197">
        <f t="shared" si="85"/>
        <v>0</v>
      </c>
      <c r="AG161" s="197">
        <f t="shared" si="86"/>
        <v>0</v>
      </c>
      <c r="AH161" s="197">
        <f t="shared" si="87"/>
        <v>0</v>
      </c>
      <c r="AI161" s="202">
        <f t="shared" si="88"/>
        <v>0</v>
      </c>
      <c r="AK161" s="69">
        <v>156</v>
      </c>
      <c r="AL161" s="31"/>
      <c r="AM161" s="31"/>
      <c r="AN161" s="31"/>
      <c r="AO161" s="31"/>
      <c r="AP161" s="31"/>
      <c r="AQ161" s="197"/>
      <c r="AR161" s="197"/>
      <c r="AS161" s="197"/>
      <c r="AT161" s="197"/>
      <c r="AU161" s="31"/>
      <c r="AV161" s="31"/>
      <c r="AW161" s="31"/>
      <c r="AX161" s="31"/>
      <c r="AY161" s="74"/>
    </row>
    <row r="162" spans="3:51">
      <c r="C162" s="177" t="s">
        <v>37</v>
      </c>
      <c r="D162" s="4">
        <v>0.57999999999999996</v>
      </c>
      <c r="E162" s="191" t="s">
        <v>197</v>
      </c>
      <c r="I162" s="53">
        <v>157</v>
      </c>
      <c r="J162" s="31">
        <f t="shared" si="79"/>
        <v>0</v>
      </c>
      <c r="K162" s="31">
        <f t="shared" si="80"/>
        <v>0</v>
      </c>
      <c r="L162" s="31">
        <f t="shared" si="81"/>
        <v>0</v>
      </c>
      <c r="M162" s="31">
        <f t="shared" si="82"/>
        <v>0</v>
      </c>
      <c r="N162" s="31">
        <f t="shared" si="68"/>
        <v>0</v>
      </c>
      <c r="O162" s="32">
        <f t="shared" si="69"/>
        <v>0</v>
      </c>
      <c r="P162" s="53">
        <v>157</v>
      </c>
      <c r="Q162" s="31">
        <f t="shared" si="77"/>
        <v>0</v>
      </c>
      <c r="R162" s="31">
        <f t="shared" si="83"/>
        <v>0</v>
      </c>
      <c r="S162" s="31">
        <f t="shared" si="84"/>
        <v>0</v>
      </c>
      <c r="T162" s="31">
        <f t="shared" si="70"/>
        <v>0</v>
      </c>
      <c r="U162" s="31">
        <f t="shared" si="78"/>
        <v>0</v>
      </c>
      <c r="V162" s="31">
        <f t="shared" si="71"/>
        <v>0</v>
      </c>
      <c r="W162" s="31">
        <v>0</v>
      </c>
      <c r="X162" s="31">
        <f t="shared" si="72"/>
        <v>0</v>
      </c>
      <c r="Y162" s="36">
        <f t="shared" si="73"/>
        <v>0</v>
      </c>
      <c r="AA162" s="69">
        <v>157</v>
      </c>
      <c r="AB162" s="31">
        <f t="shared" si="74"/>
        <v>0</v>
      </c>
      <c r="AC162" s="212">
        <f t="shared" si="89"/>
        <v>0</v>
      </c>
      <c r="AD162" s="99">
        <f t="shared" si="75"/>
        <v>0</v>
      </c>
      <c r="AE162" s="99">
        <f t="shared" si="76"/>
        <v>0</v>
      </c>
      <c r="AF162" s="197">
        <f t="shared" si="85"/>
        <v>0</v>
      </c>
      <c r="AG162" s="197">
        <f t="shared" si="86"/>
        <v>0</v>
      </c>
      <c r="AH162" s="197">
        <f t="shared" si="87"/>
        <v>0</v>
      </c>
      <c r="AI162" s="202">
        <f t="shared" si="88"/>
        <v>0</v>
      </c>
      <c r="AK162" s="69">
        <v>157</v>
      </c>
      <c r="AL162" s="31"/>
      <c r="AM162" s="31"/>
      <c r="AN162" s="31"/>
      <c r="AO162" s="31"/>
      <c r="AP162" s="31"/>
      <c r="AQ162" s="197"/>
      <c r="AR162" s="197"/>
      <c r="AS162" s="197"/>
      <c r="AT162" s="197"/>
      <c r="AU162" s="31"/>
      <c r="AV162" s="31"/>
      <c r="AW162" s="31"/>
      <c r="AX162" s="31"/>
      <c r="AY162" s="74"/>
    </row>
    <row r="163" spans="3:51">
      <c r="C163" s="177" t="s">
        <v>38</v>
      </c>
      <c r="D163" s="4">
        <v>0.48</v>
      </c>
      <c r="E163" s="191" t="s">
        <v>197</v>
      </c>
      <c r="I163" s="53">
        <v>158</v>
      </c>
      <c r="J163" s="31">
        <f t="shared" si="79"/>
        <v>0</v>
      </c>
      <c r="K163" s="31">
        <f t="shared" si="80"/>
        <v>0</v>
      </c>
      <c r="L163" s="31">
        <f t="shared" si="81"/>
        <v>0</v>
      </c>
      <c r="M163" s="31">
        <f t="shared" si="82"/>
        <v>0</v>
      </c>
      <c r="N163" s="31">
        <f t="shared" si="68"/>
        <v>0</v>
      </c>
      <c r="O163" s="32">
        <f t="shared" si="69"/>
        <v>0</v>
      </c>
      <c r="P163" s="53">
        <v>158</v>
      </c>
      <c r="Q163" s="31">
        <f t="shared" si="77"/>
        <v>0</v>
      </c>
      <c r="R163" s="31">
        <f t="shared" si="83"/>
        <v>0</v>
      </c>
      <c r="S163" s="31">
        <f t="shared" si="84"/>
        <v>0</v>
      </c>
      <c r="T163" s="31">
        <f t="shared" si="70"/>
        <v>0</v>
      </c>
      <c r="U163" s="31">
        <f t="shared" si="78"/>
        <v>0</v>
      </c>
      <c r="V163" s="31">
        <f t="shared" si="71"/>
        <v>0</v>
      </c>
      <c r="W163" s="31">
        <v>0</v>
      </c>
      <c r="X163" s="31">
        <f t="shared" si="72"/>
        <v>0</v>
      </c>
      <c r="Y163" s="36">
        <f t="shared" si="73"/>
        <v>0</v>
      </c>
      <c r="AA163" s="69">
        <v>158</v>
      </c>
      <c r="AB163" s="31">
        <f t="shared" si="74"/>
        <v>0</v>
      </c>
      <c r="AC163" s="212">
        <f t="shared" si="89"/>
        <v>0</v>
      </c>
      <c r="AD163" s="99">
        <f t="shared" si="75"/>
        <v>0</v>
      </c>
      <c r="AE163" s="99">
        <f t="shared" si="76"/>
        <v>0</v>
      </c>
      <c r="AF163" s="197">
        <f t="shared" si="85"/>
        <v>0</v>
      </c>
      <c r="AG163" s="197">
        <f t="shared" si="86"/>
        <v>0</v>
      </c>
      <c r="AH163" s="197">
        <f t="shared" si="87"/>
        <v>0</v>
      </c>
      <c r="AI163" s="202">
        <f t="shared" si="88"/>
        <v>0</v>
      </c>
      <c r="AK163" s="69">
        <v>158</v>
      </c>
      <c r="AL163" s="31"/>
      <c r="AM163" s="31"/>
      <c r="AN163" s="31"/>
      <c r="AO163" s="31"/>
      <c r="AP163" s="31"/>
      <c r="AQ163" s="197"/>
      <c r="AR163" s="197"/>
      <c r="AS163" s="197"/>
      <c r="AT163" s="197"/>
      <c r="AU163" s="31"/>
      <c r="AV163" s="31"/>
      <c r="AW163" s="31"/>
      <c r="AX163" s="31"/>
      <c r="AY163" s="74"/>
    </row>
    <row r="164" spans="3:51">
      <c r="C164" s="177" t="s">
        <v>39</v>
      </c>
      <c r="D164" s="4">
        <v>0.42</v>
      </c>
      <c r="E164" s="191" t="s">
        <v>197</v>
      </c>
      <c r="I164" s="53">
        <v>159</v>
      </c>
      <c r="J164" s="31">
        <f t="shared" si="79"/>
        <v>0</v>
      </c>
      <c r="K164" s="31">
        <f t="shared" si="80"/>
        <v>0</v>
      </c>
      <c r="L164" s="31">
        <f t="shared" si="81"/>
        <v>0</v>
      </c>
      <c r="M164" s="31">
        <f t="shared" si="82"/>
        <v>0</v>
      </c>
      <c r="N164" s="31">
        <f t="shared" si="68"/>
        <v>0</v>
      </c>
      <c r="O164" s="32">
        <f t="shared" si="69"/>
        <v>0</v>
      </c>
      <c r="P164" s="53">
        <v>159</v>
      </c>
      <c r="Q164" s="31">
        <f t="shared" si="77"/>
        <v>0</v>
      </c>
      <c r="R164" s="31">
        <f t="shared" si="83"/>
        <v>0</v>
      </c>
      <c r="S164" s="31">
        <f t="shared" si="84"/>
        <v>0</v>
      </c>
      <c r="T164" s="31">
        <f t="shared" si="70"/>
        <v>0</v>
      </c>
      <c r="U164" s="31">
        <f t="shared" si="78"/>
        <v>0</v>
      </c>
      <c r="V164" s="31">
        <f t="shared" si="71"/>
        <v>0</v>
      </c>
      <c r="W164" s="31">
        <v>0</v>
      </c>
      <c r="X164" s="31">
        <f t="shared" si="72"/>
        <v>0</v>
      </c>
      <c r="Y164" s="36">
        <f t="shared" si="73"/>
        <v>0</v>
      </c>
      <c r="AA164" s="69">
        <v>159</v>
      </c>
      <c r="AB164" s="31">
        <f t="shared" si="74"/>
        <v>0</v>
      </c>
      <c r="AC164" s="212">
        <f t="shared" si="89"/>
        <v>0</v>
      </c>
      <c r="AD164" s="99">
        <f t="shared" si="75"/>
        <v>0</v>
      </c>
      <c r="AE164" s="99">
        <f t="shared" si="76"/>
        <v>0</v>
      </c>
      <c r="AF164" s="197">
        <f t="shared" si="85"/>
        <v>0</v>
      </c>
      <c r="AG164" s="197">
        <f t="shared" si="86"/>
        <v>0</v>
      </c>
      <c r="AH164" s="197">
        <f t="shared" si="87"/>
        <v>0</v>
      </c>
      <c r="AI164" s="202">
        <f t="shared" si="88"/>
        <v>0</v>
      </c>
      <c r="AK164" s="69">
        <v>159</v>
      </c>
      <c r="AL164" s="31"/>
      <c r="AM164" s="31"/>
      <c r="AN164" s="31"/>
      <c r="AO164" s="31"/>
      <c r="AP164" s="31"/>
      <c r="AQ164" s="197"/>
      <c r="AR164" s="197"/>
      <c r="AS164" s="197"/>
      <c r="AT164" s="197"/>
      <c r="AU164" s="31"/>
      <c r="AV164" s="31"/>
      <c r="AW164" s="31"/>
      <c r="AX164" s="31"/>
      <c r="AY164" s="74"/>
    </row>
    <row r="165" spans="3:51">
      <c r="C165" s="177" t="s">
        <v>40</v>
      </c>
      <c r="D165" s="4">
        <v>0.5</v>
      </c>
      <c r="E165" s="191" t="s">
        <v>196</v>
      </c>
      <c r="I165" s="53">
        <v>160</v>
      </c>
      <c r="J165" s="31">
        <f t="shared" si="79"/>
        <v>0</v>
      </c>
      <c r="K165" s="31">
        <f t="shared" si="80"/>
        <v>0</v>
      </c>
      <c r="L165" s="31">
        <f t="shared" si="81"/>
        <v>0</v>
      </c>
      <c r="M165" s="31">
        <f t="shared" si="82"/>
        <v>0</v>
      </c>
      <c r="N165" s="31">
        <f t="shared" si="68"/>
        <v>0</v>
      </c>
      <c r="O165" s="32">
        <f t="shared" si="69"/>
        <v>0</v>
      </c>
      <c r="P165" s="53">
        <v>160</v>
      </c>
      <c r="Q165" s="31">
        <f t="shared" si="77"/>
        <v>0</v>
      </c>
      <c r="R165" s="31">
        <f t="shared" si="83"/>
        <v>0</v>
      </c>
      <c r="S165" s="31">
        <f t="shared" si="84"/>
        <v>0</v>
      </c>
      <c r="T165" s="31">
        <f t="shared" si="70"/>
        <v>0</v>
      </c>
      <c r="U165" s="31">
        <f t="shared" si="78"/>
        <v>0</v>
      </c>
      <c r="V165" s="31">
        <f t="shared" si="71"/>
        <v>0</v>
      </c>
      <c r="W165" s="31">
        <v>0</v>
      </c>
      <c r="X165" s="31">
        <f t="shared" si="72"/>
        <v>0</v>
      </c>
      <c r="Y165" s="36">
        <f t="shared" si="73"/>
        <v>0</v>
      </c>
      <c r="AA165" s="69">
        <v>160</v>
      </c>
      <c r="AB165" s="31">
        <f t="shared" si="74"/>
        <v>0</v>
      </c>
      <c r="AC165" s="212">
        <f t="shared" si="89"/>
        <v>0</v>
      </c>
      <c r="AD165" s="99">
        <f t="shared" si="75"/>
        <v>0</v>
      </c>
      <c r="AE165" s="99">
        <f t="shared" si="76"/>
        <v>0</v>
      </c>
      <c r="AF165" s="197">
        <f t="shared" si="85"/>
        <v>0</v>
      </c>
      <c r="AG165" s="197">
        <f t="shared" si="86"/>
        <v>0</v>
      </c>
      <c r="AH165" s="197">
        <f t="shared" si="87"/>
        <v>0</v>
      </c>
      <c r="AI165" s="202">
        <f t="shared" si="88"/>
        <v>0</v>
      </c>
      <c r="AK165" s="69">
        <v>160</v>
      </c>
      <c r="AL165" s="31"/>
      <c r="AM165" s="31"/>
      <c r="AN165" s="31"/>
      <c r="AO165" s="31"/>
      <c r="AP165" s="31"/>
      <c r="AQ165" s="197"/>
      <c r="AR165" s="197"/>
      <c r="AS165" s="197"/>
      <c r="AT165" s="197"/>
      <c r="AU165" s="31"/>
      <c r="AV165" s="31"/>
      <c r="AW165" s="31"/>
      <c r="AX165" s="31"/>
      <c r="AY165" s="74"/>
    </row>
    <row r="166" spans="3:51">
      <c r="C166" s="177" t="s">
        <v>41</v>
      </c>
      <c r="D166" s="4">
        <v>0.55000000000000004</v>
      </c>
      <c r="E166" s="191" t="s">
        <v>196</v>
      </c>
      <c r="I166" s="53">
        <v>161</v>
      </c>
      <c r="J166" s="31">
        <f t="shared" si="79"/>
        <v>0</v>
      </c>
      <c r="K166" s="31">
        <f t="shared" si="80"/>
        <v>0</v>
      </c>
      <c r="L166" s="31">
        <f t="shared" si="81"/>
        <v>0</v>
      </c>
      <c r="M166" s="31">
        <f t="shared" si="82"/>
        <v>0</v>
      </c>
      <c r="N166" s="31">
        <f t="shared" si="68"/>
        <v>0</v>
      </c>
      <c r="O166" s="32">
        <f t="shared" si="69"/>
        <v>0</v>
      </c>
      <c r="P166" s="53">
        <v>161</v>
      </c>
      <c r="Q166" s="31">
        <f t="shared" si="77"/>
        <v>0</v>
      </c>
      <c r="R166" s="31">
        <f t="shared" si="83"/>
        <v>0</v>
      </c>
      <c r="S166" s="31">
        <f t="shared" si="84"/>
        <v>0</v>
      </c>
      <c r="T166" s="31">
        <f t="shared" si="70"/>
        <v>0</v>
      </c>
      <c r="U166" s="31">
        <f t="shared" si="78"/>
        <v>0</v>
      </c>
      <c r="V166" s="31">
        <f t="shared" si="71"/>
        <v>0</v>
      </c>
      <c r="W166" s="31">
        <v>0</v>
      </c>
      <c r="X166" s="31">
        <f t="shared" si="72"/>
        <v>0</v>
      </c>
      <c r="Y166" s="36">
        <f t="shared" si="73"/>
        <v>0</v>
      </c>
      <c r="AA166" s="69">
        <v>161</v>
      </c>
      <c r="AB166" s="31">
        <f t="shared" si="74"/>
        <v>0</v>
      </c>
      <c r="AC166" s="212">
        <f t="shared" si="89"/>
        <v>0</v>
      </c>
      <c r="AD166" s="99">
        <f t="shared" si="75"/>
        <v>0</v>
      </c>
      <c r="AE166" s="99">
        <f t="shared" si="76"/>
        <v>0</v>
      </c>
      <c r="AF166" s="197">
        <f t="shared" si="85"/>
        <v>0</v>
      </c>
      <c r="AG166" s="197">
        <f t="shared" si="86"/>
        <v>0</v>
      </c>
      <c r="AH166" s="197">
        <f t="shared" si="87"/>
        <v>0</v>
      </c>
      <c r="AI166" s="202">
        <f t="shared" si="88"/>
        <v>0</v>
      </c>
      <c r="AK166" s="69">
        <v>161</v>
      </c>
      <c r="AL166" s="31"/>
      <c r="AM166" s="31"/>
      <c r="AN166" s="31"/>
      <c r="AO166" s="31"/>
      <c r="AP166" s="31"/>
      <c r="AQ166" s="197"/>
      <c r="AR166" s="197"/>
      <c r="AS166" s="197"/>
      <c r="AT166" s="197"/>
      <c r="AU166" s="31"/>
      <c r="AV166" s="31"/>
      <c r="AW166" s="31"/>
      <c r="AX166" s="31"/>
      <c r="AY166" s="74"/>
    </row>
    <row r="167" spans="3:51">
      <c r="C167" s="177" t="s">
        <v>42</v>
      </c>
      <c r="D167" s="4">
        <v>0.53</v>
      </c>
      <c r="E167" s="191" t="s">
        <v>196</v>
      </c>
      <c r="I167" s="53">
        <v>162</v>
      </c>
      <c r="J167" s="31">
        <f t="shared" si="79"/>
        <v>0</v>
      </c>
      <c r="K167" s="31">
        <f t="shared" si="80"/>
        <v>0</v>
      </c>
      <c r="L167" s="31">
        <f t="shared" si="81"/>
        <v>0</v>
      </c>
      <c r="M167" s="31">
        <f t="shared" si="82"/>
        <v>0</v>
      </c>
      <c r="N167" s="31">
        <f t="shared" si="68"/>
        <v>0</v>
      </c>
      <c r="O167" s="32">
        <f t="shared" si="69"/>
        <v>0</v>
      </c>
      <c r="P167" s="53">
        <v>162</v>
      </c>
      <c r="Q167" s="31">
        <f t="shared" si="77"/>
        <v>0</v>
      </c>
      <c r="R167" s="31">
        <f t="shared" si="83"/>
        <v>0</v>
      </c>
      <c r="S167" s="31">
        <f t="shared" si="84"/>
        <v>0</v>
      </c>
      <c r="T167" s="31">
        <f t="shared" si="70"/>
        <v>0</v>
      </c>
      <c r="U167" s="31">
        <f t="shared" si="78"/>
        <v>0</v>
      </c>
      <c r="V167" s="31">
        <f t="shared" si="71"/>
        <v>0</v>
      </c>
      <c r="W167" s="31">
        <v>0</v>
      </c>
      <c r="X167" s="31">
        <f t="shared" si="72"/>
        <v>0</v>
      </c>
      <c r="Y167" s="36">
        <f t="shared" si="73"/>
        <v>0</v>
      </c>
      <c r="AA167" s="69">
        <v>162</v>
      </c>
      <c r="AB167" s="31">
        <f t="shared" si="74"/>
        <v>0</v>
      </c>
      <c r="AC167" s="212">
        <f t="shared" si="89"/>
        <v>0</v>
      </c>
      <c r="AD167" s="99">
        <f t="shared" si="75"/>
        <v>0</v>
      </c>
      <c r="AE167" s="99">
        <f t="shared" si="76"/>
        <v>0</v>
      </c>
      <c r="AF167" s="197">
        <f t="shared" si="85"/>
        <v>0</v>
      </c>
      <c r="AG167" s="197">
        <f t="shared" si="86"/>
        <v>0</v>
      </c>
      <c r="AH167" s="197">
        <f t="shared" si="87"/>
        <v>0</v>
      </c>
      <c r="AI167" s="202">
        <f t="shared" si="88"/>
        <v>0</v>
      </c>
      <c r="AK167" s="69">
        <v>162</v>
      </c>
      <c r="AL167" s="31"/>
      <c r="AM167" s="31"/>
      <c r="AN167" s="31"/>
      <c r="AO167" s="31"/>
      <c r="AP167" s="31"/>
      <c r="AQ167" s="197"/>
      <c r="AR167" s="197"/>
      <c r="AS167" s="197"/>
      <c r="AT167" s="197"/>
      <c r="AU167" s="31"/>
      <c r="AV167" s="31"/>
      <c r="AW167" s="31"/>
      <c r="AX167" s="31"/>
      <c r="AY167" s="74"/>
    </row>
    <row r="168" spans="3:51">
      <c r="C168" s="177" t="s">
        <v>43</v>
      </c>
      <c r="D168" s="4">
        <v>0.52</v>
      </c>
      <c r="E168" s="191" t="s">
        <v>196</v>
      </c>
      <c r="I168" s="53">
        <v>163</v>
      </c>
      <c r="J168" s="31">
        <f t="shared" si="79"/>
        <v>0</v>
      </c>
      <c r="K168" s="31">
        <f t="shared" si="80"/>
        <v>0</v>
      </c>
      <c r="L168" s="31">
        <f t="shared" si="81"/>
        <v>0</v>
      </c>
      <c r="M168" s="31">
        <f t="shared" si="82"/>
        <v>0</v>
      </c>
      <c r="N168" s="31">
        <f t="shared" si="68"/>
        <v>0</v>
      </c>
      <c r="O168" s="32">
        <f t="shared" si="69"/>
        <v>0</v>
      </c>
      <c r="P168" s="53">
        <v>163</v>
      </c>
      <c r="Q168" s="31">
        <f t="shared" si="77"/>
        <v>0</v>
      </c>
      <c r="R168" s="31">
        <f t="shared" si="83"/>
        <v>0</v>
      </c>
      <c r="S168" s="31">
        <f t="shared" si="84"/>
        <v>0</v>
      </c>
      <c r="T168" s="31">
        <f t="shared" si="70"/>
        <v>0</v>
      </c>
      <c r="U168" s="31">
        <f t="shared" si="78"/>
        <v>0</v>
      </c>
      <c r="V168" s="31">
        <f t="shared" si="71"/>
        <v>0</v>
      </c>
      <c r="W168" s="31">
        <v>0</v>
      </c>
      <c r="X168" s="31">
        <f t="shared" si="72"/>
        <v>0</v>
      </c>
      <c r="Y168" s="36">
        <f t="shared" si="73"/>
        <v>0</v>
      </c>
      <c r="AA168" s="69">
        <v>163</v>
      </c>
      <c r="AB168" s="31">
        <f t="shared" si="74"/>
        <v>0</v>
      </c>
      <c r="AC168" s="212">
        <f t="shared" si="89"/>
        <v>0</v>
      </c>
      <c r="AD168" s="99">
        <f t="shared" si="75"/>
        <v>0</v>
      </c>
      <c r="AE168" s="99">
        <f t="shared" si="76"/>
        <v>0</v>
      </c>
      <c r="AF168" s="197">
        <f t="shared" si="85"/>
        <v>0</v>
      </c>
      <c r="AG168" s="197">
        <f t="shared" si="86"/>
        <v>0</v>
      </c>
      <c r="AH168" s="197">
        <f t="shared" si="87"/>
        <v>0</v>
      </c>
      <c r="AI168" s="202">
        <f t="shared" si="88"/>
        <v>0</v>
      </c>
      <c r="AK168" s="69">
        <v>163</v>
      </c>
      <c r="AL168" s="31"/>
      <c r="AM168" s="31"/>
      <c r="AN168" s="31"/>
      <c r="AO168" s="31"/>
      <c r="AP168" s="31"/>
      <c r="AQ168" s="197"/>
      <c r="AR168" s="197"/>
      <c r="AS168" s="197"/>
      <c r="AT168" s="197"/>
      <c r="AU168" s="31"/>
      <c r="AV168" s="31"/>
      <c r="AW168" s="31"/>
      <c r="AX168" s="31"/>
      <c r="AY168" s="74"/>
    </row>
    <row r="169" spans="3:51">
      <c r="C169" s="177" t="s">
        <v>44</v>
      </c>
      <c r="D169" s="4">
        <v>0.52</v>
      </c>
      <c r="E169" s="191" t="s">
        <v>196</v>
      </c>
      <c r="I169" s="53">
        <v>164</v>
      </c>
      <c r="J169" s="31">
        <f t="shared" si="79"/>
        <v>0</v>
      </c>
      <c r="K169" s="31">
        <f t="shared" si="80"/>
        <v>0</v>
      </c>
      <c r="L169" s="31">
        <f t="shared" si="81"/>
        <v>0</v>
      </c>
      <c r="M169" s="31">
        <f t="shared" si="82"/>
        <v>0</v>
      </c>
      <c r="N169" s="31">
        <f t="shared" si="68"/>
        <v>0</v>
      </c>
      <c r="O169" s="32">
        <f t="shared" si="69"/>
        <v>0</v>
      </c>
      <c r="P169" s="53">
        <v>164</v>
      </c>
      <c r="Q169" s="31">
        <f t="shared" si="77"/>
        <v>0</v>
      </c>
      <c r="R169" s="31">
        <f t="shared" si="83"/>
        <v>0</v>
      </c>
      <c r="S169" s="31">
        <f t="shared" si="84"/>
        <v>0</v>
      </c>
      <c r="T169" s="31">
        <f t="shared" si="70"/>
        <v>0</v>
      </c>
      <c r="U169" s="31">
        <f t="shared" si="78"/>
        <v>0</v>
      </c>
      <c r="V169" s="31">
        <f t="shared" si="71"/>
        <v>0</v>
      </c>
      <c r="W169" s="31">
        <v>0</v>
      </c>
      <c r="X169" s="31">
        <f t="shared" si="72"/>
        <v>0</v>
      </c>
      <c r="Y169" s="36">
        <f t="shared" si="73"/>
        <v>0</v>
      </c>
      <c r="AA169" s="69">
        <v>164</v>
      </c>
      <c r="AB169" s="31">
        <f t="shared" si="74"/>
        <v>0</v>
      </c>
      <c r="AC169" s="212">
        <f t="shared" si="89"/>
        <v>0</v>
      </c>
      <c r="AD169" s="99">
        <f t="shared" si="75"/>
        <v>0</v>
      </c>
      <c r="AE169" s="99">
        <f t="shared" si="76"/>
        <v>0</v>
      </c>
      <c r="AF169" s="197">
        <f t="shared" si="85"/>
        <v>0</v>
      </c>
      <c r="AG169" s="197">
        <f t="shared" si="86"/>
        <v>0</v>
      </c>
      <c r="AH169" s="197">
        <f t="shared" si="87"/>
        <v>0</v>
      </c>
      <c r="AI169" s="202">
        <f t="shared" si="88"/>
        <v>0</v>
      </c>
      <c r="AK169" s="69">
        <v>164</v>
      </c>
      <c r="AL169" s="31"/>
      <c r="AM169" s="31"/>
      <c r="AN169" s="31"/>
      <c r="AO169" s="31"/>
      <c r="AP169" s="31"/>
      <c r="AQ169" s="197"/>
      <c r="AR169" s="197"/>
      <c r="AS169" s="197"/>
      <c r="AT169" s="197"/>
      <c r="AU169" s="31"/>
      <c r="AV169" s="31"/>
      <c r="AW169" s="31"/>
      <c r="AX169" s="31"/>
      <c r="AY169" s="74"/>
    </row>
    <row r="170" spans="3:51">
      <c r="C170" s="177" t="s">
        <v>45</v>
      </c>
      <c r="D170" s="4">
        <v>0.75</v>
      </c>
      <c r="E170" s="191" t="s">
        <v>196</v>
      </c>
      <c r="I170" s="53">
        <v>165</v>
      </c>
      <c r="J170" s="31">
        <f t="shared" si="79"/>
        <v>0</v>
      </c>
      <c r="K170" s="31">
        <f t="shared" si="80"/>
        <v>0</v>
      </c>
      <c r="L170" s="31">
        <f t="shared" si="81"/>
        <v>0</v>
      </c>
      <c r="M170" s="31">
        <f t="shared" si="82"/>
        <v>0</v>
      </c>
      <c r="N170" s="31">
        <f t="shared" si="68"/>
        <v>0</v>
      </c>
      <c r="O170" s="32">
        <f t="shared" si="69"/>
        <v>0</v>
      </c>
      <c r="P170" s="53">
        <v>165</v>
      </c>
      <c r="Q170" s="31">
        <f t="shared" si="77"/>
        <v>0</v>
      </c>
      <c r="R170" s="31">
        <f t="shared" si="83"/>
        <v>0</v>
      </c>
      <c r="S170" s="31">
        <f t="shared" si="84"/>
        <v>0</v>
      </c>
      <c r="T170" s="31">
        <f t="shared" si="70"/>
        <v>0</v>
      </c>
      <c r="U170" s="31">
        <f t="shared" si="78"/>
        <v>0</v>
      </c>
      <c r="V170" s="31">
        <f t="shared" si="71"/>
        <v>0</v>
      </c>
      <c r="W170" s="31">
        <v>0</v>
      </c>
      <c r="X170" s="31">
        <f t="shared" si="72"/>
        <v>0</v>
      </c>
      <c r="Y170" s="36">
        <f t="shared" si="73"/>
        <v>0</v>
      </c>
      <c r="AA170" s="69">
        <v>165</v>
      </c>
      <c r="AB170" s="31">
        <f t="shared" si="74"/>
        <v>0</v>
      </c>
      <c r="AC170" s="212">
        <f t="shared" si="89"/>
        <v>0</v>
      </c>
      <c r="AD170" s="99">
        <f t="shared" si="75"/>
        <v>0</v>
      </c>
      <c r="AE170" s="99">
        <f t="shared" si="76"/>
        <v>0</v>
      </c>
      <c r="AF170" s="197">
        <f t="shared" si="85"/>
        <v>0</v>
      </c>
      <c r="AG170" s="197">
        <f t="shared" si="86"/>
        <v>0</v>
      </c>
      <c r="AH170" s="197">
        <f t="shared" si="87"/>
        <v>0</v>
      </c>
      <c r="AI170" s="202">
        <f t="shared" si="88"/>
        <v>0</v>
      </c>
      <c r="AK170" s="69">
        <v>165</v>
      </c>
      <c r="AL170" s="31"/>
      <c r="AM170" s="31"/>
      <c r="AN170" s="31"/>
      <c r="AO170" s="31"/>
      <c r="AP170" s="31"/>
      <c r="AQ170" s="197"/>
      <c r="AR170" s="197"/>
      <c r="AS170" s="197"/>
      <c r="AT170" s="197"/>
      <c r="AU170" s="31"/>
      <c r="AV170" s="31"/>
      <c r="AW170" s="31"/>
      <c r="AX170" s="31"/>
      <c r="AY170" s="74"/>
    </row>
    <row r="171" spans="3:51">
      <c r="C171" s="177" t="s">
        <v>46</v>
      </c>
      <c r="D171" s="4">
        <v>0.52</v>
      </c>
      <c r="E171" s="191" t="s">
        <v>196</v>
      </c>
      <c r="I171" s="53">
        <v>166</v>
      </c>
      <c r="J171" s="31">
        <f t="shared" si="79"/>
        <v>0</v>
      </c>
      <c r="K171" s="31">
        <f t="shared" si="80"/>
        <v>0</v>
      </c>
      <c r="L171" s="31">
        <f t="shared" si="81"/>
        <v>0</v>
      </c>
      <c r="M171" s="31">
        <f t="shared" si="82"/>
        <v>0</v>
      </c>
      <c r="N171" s="31">
        <f t="shared" si="68"/>
        <v>0</v>
      </c>
      <c r="O171" s="32">
        <f t="shared" si="69"/>
        <v>0</v>
      </c>
      <c r="P171" s="53">
        <v>166</v>
      </c>
      <c r="Q171" s="31">
        <f t="shared" si="77"/>
        <v>0</v>
      </c>
      <c r="R171" s="31">
        <f t="shared" si="83"/>
        <v>0</v>
      </c>
      <c r="S171" s="31">
        <f t="shared" si="84"/>
        <v>0</v>
      </c>
      <c r="T171" s="31">
        <f t="shared" si="70"/>
        <v>0</v>
      </c>
      <c r="U171" s="31">
        <f t="shared" si="78"/>
        <v>0</v>
      </c>
      <c r="V171" s="31">
        <f t="shared" si="71"/>
        <v>0</v>
      </c>
      <c r="W171" s="31">
        <v>0</v>
      </c>
      <c r="X171" s="31">
        <f t="shared" si="72"/>
        <v>0</v>
      </c>
      <c r="Y171" s="36">
        <f t="shared" si="73"/>
        <v>0</v>
      </c>
      <c r="AA171" s="69">
        <v>166</v>
      </c>
      <c r="AB171" s="31">
        <f t="shared" si="74"/>
        <v>0</v>
      </c>
      <c r="AC171" s="212">
        <f t="shared" si="89"/>
        <v>0</v>
      </c>
      <c r="AD171" s="99">
        <f t="shared" si="75"/>
        <v>0</v>
      </c>
      <c r="AE171" s="99">
        <f t="shared" si="76"/>
        <v>0</v>
      </c>
      <c r="AF171" s="197">
        <f t="shared" si="85"/>
        <v>0</v>
      </c>
      <c r="AG171" s="197">
        <f t="shared" si="86"/>
        <v>0</v>
      </c>
      <c r="AH171" s="197">
        <f t="shared" si="87"/>
        <v>0</v>
      </c>
      <c r="AI171" s="202">
        <f t="shared" si="88"/>
        <v>0</v>
      </c>
      <c r="AK171" s="69">
        <v>166</v>
      </c>
      <c r="AL171" s="31"/>
      <c r="AM171" s="31"/>
      <c r="AN171" s="31"/>
      <c r="AO171" s="31"/>
      <c r="AP171" s="31"/>
      <c r="AQ171" s="197"/>
      <c r="AR171" s="197"/>
      <c r="AS171" s="197"/>
      <c r="AT171" s="197"/>
      <c r="AU171" s="31"/>
      <c r="AV171" s="31"/>
      <c r="AW171" s="31"/>
      <c r="AX171" s="31"/>
      <c r="AY171" s="74"/>
    </row>
    <row r="172" spans="3:51">
      <c r="C172" s="177" t="s">
        <v>47</v>
      </c>
      <c r="D172" s="4">
        <v>0.35</v>
      </c>
      <c r="E172" s="191" t="s">
        <v>198</v>
      </c>
      <c r="I172" s="53">
        <v>167</v>
      </c>
      <c r="J172" s="31">
        <f t="shared" si="79"/>
        <v>0</v>
      </c>
      <c r="K172" s="31">
        <f t="shared" si="80"/>
        <v>0</v>
      </c>
      <c r="L172" s="31">
        <f t="shared" si="81"/>
        <v>0</v>
      </c>
      <c r="M172" s="31">
        <f t="shared" si="82"/>
        <v>0</v>
      </c>
      <c r="N172" s="31">
        <f t="shared" si="68"/>
        <v>0</v>
      </c>
      <c r="O172" s="32">
        <f t="shared" si="69"/>
        <v>0</v>
      </c>
      <c r="P172" s="53">
        <v>167</v>
      </c>
      <c r="Q172" s="31">
        <f t="shared" si="77"/>
        <v>0</v>
      </c>
      <c r="R172" s="31">
        <f t="shared" si="83"/>
        <v>0</v>
      </c>
      <c r="S172" s="31">
        <f t="shared" si="84"/>
        <v>0</v>
      </c>
      <c r="T172" s="31">
        <f t="shared" si="70"/>
        <v>0</v>
      </c>
      <c r="U172" s="31">
        <f t="shared" si="78"/>
        <v>0</v>
      </c>
      <c r="V172" s="31">
        <f t="shared" si="71"/>
        <v>0</v>
      </c>
      <c r="W172" s="31">
        <v>0</v>
      </c>
      <c r="X172" s="31">
        <f t="shared" si="72"/>
        <v>0</v>
      </c>
      <c r="Y172" s="36">
        <f t="shared" si="73"/>
        <v>0</v>
      </c>
      <c r="AA172" s="69">
        <v>167</v>
      </c>
      <c r="AB172" s="31">
        <f t="shared" si="74"/>
        <v>0</v>
      </c>
      <c r="AC172" s="212">
        <f t="shared" si="89"/>
        <v>0</v>
      </c>
      <c r="AD172" s="99">
        <f t="shared" si="75"/>
        <v>0</v>
      </c>
      <c r="AE172" s="99">
        <f t="shared" si="76"/>
        <v>0</v>
      </c>
      <c r="AF172" s="197">
        <f t="shared" si="85"/>
        <v>0</v>
      </c>
      <c r="AG172" s="197">
        <f t="shared" si="86"/>
        <v>0</v>
      </c>
      <c r="AH172" s="197">
        <f t="shared" si="87"/>
        <v>0</v>
      </c>
      <c r="AI172" s="202">
        <f t="shared" si="88"/>
        <v>0</v>
      </c>
      <c r="AK172" s="69">
        <v>167</v>
      </c>
      <c r="AL172" s="31"/>
      <c r="AM172" s="31"/>
      <c r="AN172" s="31"/>
      <c r="AO172" s="31"/>
      <c r="AP172" s="31"/>
      <c r="AQ172" s="197"/>
      <c r="AR172" s="197"/>
      <c r="AS172" s="197"/>
      <c r="AT172" s="197"/>
      <c r="AU172" s="31"/>
      <c r="AV172" s="31"/>
      <c r="AW172" s="31"/>
      <c r="AX172" s="31"/>
      <c r="AY172" s="74"/>
    </row>
    <row r="173" spans="3:51">
      <c r="C173" s="177" t="s">
        <v>48</v>
      </c>
      <c r="D173" s="4">
        <v>0.37</v>
      </c>
      <c r="E173" s="191" t="s">
        <v>196</v>
      </c>
      <c r="I173" s="53">
        <v>168</v>
      </c>
      <c r="J173" s="31">
        <f t="shared" si="79"/>
        <v>0</v>
      </c>
      <c r="K173" s="31">
        <f t="shared" si="80"/>
        <v>0</v>
      </c>
      <c r="L173" s="31">
        <f t="shared" si="81"/>
        <v>0</v>
      </c>
      <c r="M173" s="31">
        <f t="shared" si="82"/>
        <v>0</v>
      </c>
      <c r="N173" s="31">
        <f t="shared" si="68"/>
        <v>0</v>
      </c>
      <c r="O173" s="32">
        <f t="shared" si="69"/>
        <v>0</v>
      </c>
      <c r="P173" s="53">
        <v>168</v>
      </c>
      <c r="Q173" s="31">
        <f t="shared" si="77"/>
        <v>0</v>
      </c>
      <c r="R173" s="31">
        <f t="shared" si="83"/>
        <v>0</v>
      </c>
      <c r="S173" s="31">
        <f t="shared" si="84"/>
        <v>0</v>
      </c>
      <c r="T173" s="31">
        <f t="shared" si="70"/>
        <v>0</v>
      </c>
      <c r="U173" s="31">
        <f t="shared" si="78"/>
        <v>0</v>
      </c>
      <c r="V173" s="31">
        <f t="shared" si="71"/>
        <v>0</v>
      </c>
      <c r="W173" s="31">
        <v>0</v>
      </c>
      <c r="X173" s="31">
        <f t="shared" si="72"/>
        <v>0</v>
      </c>
      <c r="Y173" s="36">
        <f t="shared" si="73"/>
        <v>0</v>
      </c>
      <c r="AA173" s="69">
        <v>168</v>
      </c>
      <c r="AB173" s="31">
        <f t="shared" si="74"/>
        <v>0</v>
      </c>
      <c r="AC173" s="212">
        <f t="shared" si="89"/>
        <v>0</v>
      </c>
      <c r="AD173" s="99">
        <f t="shared" si="75"/>
        <v>0</v>
      </c>
      <c r="AE173" s="99">
        <f t="shared" si="76"/>
        <v>0</v>
      </c>
      <c r="AF173" s="197">
        <f t="shared" si="85"/>
        <v>0</v>
      </c>
      <c r="AG173" s="197">
        <f t="shared" si="86"/>
        <v>0</v>
      </c>
      <c r="AH173" s="197">
        <f t="shared" si="87"/>
        <v>0</v>
      </c>
      <c r="AI173" s="202">
        <f t="shared" si="88"/>
        <v>0</v>
      </c>
      <c r="AK173" s="69">
        <v>168</v>
      </c>
      <c r="AL173" s="31"/>
      <c r="AM173" s="31"/>
      <c r="AN173" s="31"/>
      <c r="AO173" s="31"/>
      <c r="AP173" s="31"/>
      <c r="AQ173" s="197"/>
      <c r="AR173" s="197"/>
      <c r="AS173" s="197"/>
      <c r="AT173" s="197"/>
      <c r="AU173" s="31"/>
      <c r="AV173" s="31"/>
      <c r="AW173" s="31"/>
      <c r="AX173" s="31"/>
      <c r="AY173" s="74"/>
    </row>
    <row r="174" spans="3:51">
      <c r="C174" s="177" t="s">
        <v>49</v>
      </c>
      <c r="D174" s="4">
        <v>0.45</v>
      </c>
      <c r="E174" s="191" t="s">
        <v>197</v>
      </c>
      <c r="I174" s="53">
        <v>169</v>
      </c>
      <c r="J174" s="31">
        <f t="shared" si="79"/>
        <v>0</v>
      </c>
      <c r="K174" s="31">
        <f t="shared" si="80"/>
        <v>0</v>
      </c>
      <c r="L174" s="31">
        <f t="shared" si="81"/>
        <v>0</v>
      </c>
      <c r="M174" s="31">
        <f t="shared" si="82"/>
        <v>0</v>
      </c>
      <c r="N174" s="31">
        <f t="shared" si="68"/>
        <v>0</v>
      </c>
      <c r="O174" s="32">
        <f t="shared" si="69"/>
        <v>0</v>
      </c>
      <c r="P174" s="53">
        <v>169</v>
      </c>
      <c r="Q174" s="31">
        <f t="shared" si="77"/>
        <v>0</v>
      </c>
      <c r="R174" s="31">
        <f t="shared" si="83"/>
        <v>0</v>
      </c>
      <c r="S174" s="31">
        <f t="shared" si="84"/>
        <v>0</v>
      </c>
      <c r="T174" s="31">
        <f t="shared" si="70"/>
        <v>0</v>
      </c>
      <c r="U174" s="31">
        <f t="shared" si="78"/>
        <v>0</v>
      </c>
      <c r="V174" s="31">
        <f t="shared" si="71"/>
        <v>0</v>
      </c>
      <c r="W174" s="31">
        <v>0</v>
      </c>
      <c r="X174" s="31">
        <f t="shared" si="72"/>
        <v>0</v>
      </c>
      <c r="Y174" s="36">
        <f t="shared" si="73"/>
        <v>0</v>
      </c>
      <c r="AA174" s="69">
        <v>169</v>
      </c>
      <c r="AB174" s="31">
        <f t="shared" si="74"/>
        <v>0</v>
      </c>
      <c r="AC174" s="212">
        <f t="shared" si="89"/>
        <v>0</v>
      </c>
      <c r="AD174" s="99">
        <f t="shared" si="75"/>
        <v>0</v>
      </c>
      <c r="AE174" s="99">
        <f t="shared" si="76"/>
        <v>0</v>
      </c>
      <c r="AF174" s="197">
        <f t="shared" si="85"/>
        <v>0</v>
      </c>
      <c r="AG174" s="197">
        <f t="shared" si="86"/>
        <v>0</v>
      </c>
      <c r="AH174" s="197">
        <f t="shared" si="87"/>
        <v>0</v>
      </c>
      <c r="AI174" s="202">
        <f t="shared" si="88"/>
        <v>0</v>
      </c>
      <c r="AK174" s="69">
        <v>169</v>
      </c>
      <c r="AL174" s="31"/>
      <c r="AM174" s="31"/>
      <c r="AN174" s="31"/>
      <c r="AO174" s="31"/>
      <c r="AP174" s="31"/>
      <c r="AQ174" s="197"/>
      <c r="AR174" s="197"/>
      <c r="AS174" s="197"/>
      <c r="AT174" s="197"/>
      <c r="AU174" s="31"/>
      <c r="AV174" s="31"/>
      <c r="AW174" s="31"/>
      <c r="AX174" s="31"/>
      <c r="AY174" s="74"/>
    </row>
    <row r="175" spans="3:51">
      <c r="C175" s="177" t="s">
        <v>50</v>
      </c>
      <c r="D175" s="4">
        <v>0.39</v>
      </c>
      <c r="E175" s="191" t="s">
        <v>197</v>
      </c>
      <c r="I175" s="53">
        <v>170</v>
      </c>
      <c r="J175" s="31">
        <f t="shared" si="79"/>
        <v>0</v>
      </c>
      <c r="K175" s="31">
        <f t="shared" si="80"/>
        <v>0</v>
      </c>
      <c r="L175" s="31">
        <f t="shared" si="81"/>
        <v>0</v>
      </c>
      <c r="M175" s="31">
        <f t="shared" si="82"/>
        <v>0</v>
      </c>
      <c r="N175" s="31">
        <f t="shared" si="68"/>
        <v>0</v>
      </c>
      <c r="O175" s="32">
        <f t="shared" si="69"/>
        <v>0</v>
      </c>
      <c r="P175" s="53">
        <v>170</v>
      </c>
      <c r="Q175" s="31">
        <f t="shared" si="77"/>
        <v>0</v>
      </c>
      <c r="R175" s="31">
        <f t="shared" si="83"/>
        <v>0</v>
      </c>
      <c r="S175" s="31">
        <f t="shared" si="84"/>
        <v>0</v>
      </c>
      <c r="T175" s="31">
        <f t="shared" si="70"/>
        <v>0</v>
      </c>
      <c r="U175" s="31">
        <f t="shared" si="78"/>
        <v>0</v>
      </c>
      <c r="V175" s="31">
        <f t="shared" si="71"/>
        <v>0</v>
      </c>
      <c r="W175" s="31">
        <v>0</v>
      </c>
      <c r="X175" s="31">
        <f t="shared" si="72"/>
        <v>0</v>
      </c>
      <c r="Y175" s="36">
        <f t="shared" si="73"/>
        <v>0</v>
      </c>
      <c r="AA175" s="69">
        <v>170</v>
      </c>
      <c r="AB175" s="31">
        <f t="shared" si="74"/>
        <v>0</v>
      </c>
      <c r="AC175" s="212">
        <f t="shared" si="89"/>
        <v>0</v>
      </c>
      <c r="AD175" s="99">
        <f t="shared" si="75"/>
        <v>0</v>
      </c>
      <c r="AE175" s="99">
        <f t="shared" si="76"/>
        <v>0</v>
      </c>
      <c r="AF175" s="197">
        <f t="shared" si="85"/>
        <v>0</v>
      </c>
      <c r="AG175" s="197">
        <f t="shared" si="86"/>
        <v>0</v>
      </c>
      <c r="AH175" s="197">
        <f t="shared" si="87"/>
        <v>0</v>
      </c>
      <c r="AI175" s="202">
        <f t="shared" si="88"/>
        <v>0</v>
      </c>
      <c r="AK175" s="69">
        <v>170</v>
      </c>
      <c r="AL175" s="31"/>
      <c r="AM175" s="31"/>
      <c r="AN175" s="31"/>
      <c r="AO175" s="31"/>
      <c r="AP175" s="31"/>
      <c r="AQ175" s="197"/>
      <c r="AR175" s="197"/>
      <c r="AS175" s="197"/>
      <c r="AT175" s="197"/>
      <c r="AU175" s="31"/>
      <c r="AV175" s="31"/>
      <c r="AW175" s="31"/>
      <c r="AX175" s="31"/>
      <c r="AY175" s="74"/>
    </row>
    <row r="176" spans="3:51">
      <c r="C176" s="177" t="s">
        <v>51</v>
      </c>
      <c r="D176" s="4">
        <v>0.44</v>
      </c>
      <c r="E176" s="191" t="s">
        <v>197</v>
      </c>
      <c r="I176" s="53">
        <v>171</v>
      </c>
      <c r="J176" s="31">
        <f t="shared" si="79"/>
        <v>0</v>
      </c>
      <c r="K176" s="31">
        <f t="shared" si="80"/>
        <v>0</v>
      </c>
      <c r="L176" s="31">
        <f t="shared" si="81"/>
        <v>0</v>
      </c>
      <c r="M176" s="31">
        <f t="shared" si="82"/>
        <v>0</v>
      </c>
      <c r="N176" s="31">
        <f t="shared" si="68"/>
        <v>0</v>
      </c>
      <c r="O176" s="32">
        <f t="shared" si="69"/>
        <v>0</v>
      </c>
      <c r="P176" s="53">
        <v>171</v>
      </c>
      <c r="Q176" s="31">
        <f t="shared" si="77"/>
        <v>0</v>
      </c>
      <c r="R176" s="31">
        <f t="shared" si="83"/>
        <v>0</v>
      </c>
      <c r="S176" s="31">
        <f t="shared" si="84"/>
        <v>0</v>
      </c>
      <c r="T176" s="31">
        <f t="shared" si="70"/>
        <v>0</v>
      </c>
      <c r="U176" s="31">
        <f t="shared" si="78"/>
        <v>0</v>
      </c>
      <c r="V176" s="31">
        <f t="shared" si="71"/>
        <v>0</v>
      </c>
      <c r="W176" s="31">
        <v>0</v>
      </c>
      <c r="X176" s="31">
        <f t="shared" si="72"/>
        <v>0</v>
      </c>
      <c r="Y176" s="36">
        <f t="shared" si="73"/>
        <v>0</v>
      </c>
      <c r="AA176" s="69">
        <v>171</v>
      </c>
      <c r="AB176" s="31">
        <f t="shared" si="74"/>
        <v>0</v>
      </c>
      <c r="AC176" s="212">
        <f t="shared" si="89"/>
        <v>0</v>
      </c>
      <c r="AD176" s="99">
        <f t="shared" si="75"/>
        <v>0</v>
      </c>
      <c r="AE176" s="99">
        <f t="shared" si="76"/>
        <v>0</v>
      </c>
      <c r="AF176" s="197">
        <f t="shared" si="85"/>
        <v>0</v>
      </c>
      <c r="AG176" s="197">
        <f t="shared" si="86"/>
        <v>0</v>
      </c>
      <c r="AH176" s="197">
        <f t="shared" si="87"/>
        <v>0</v>
      </c>
      <c r="AI176" s="202">
        <f t="shared" si="88"/>
        <v>0</v>
      </c>
      <c r="AK176" s="69">
        <v>171</v>
      </c>
      <c r="AL176" s="31"/>
      <c r="AM176" s="31"/>
      <c r="AN176" s="31"/>
      <c r="AO176" s="31"/>
      <c r="AP176" s="31"/>
      <c r="AQ176" s="197"/>
      <c r="AR176" s="197"/>
      <c r="AS176" s="197"/>
      <c r="AT176" s="197"/>
      <c r="AU176" s="31"/>
      <c r="AV176" s="31"/>
      <c r="AW176" s="31"/>
      <c r="AX176" s="31"/>
      <c r="AY176" s="74"/>
    </row>
    <row r="177" spans="3:51">
      <c r="C177" s="177" t="s">
        <v>52</v>
      </c>
      <c r="D177" s="4">
        <v>0.46</v>
      </c>
      <c r="E177" s="191" t="s">
        <v>197</v>
      </c>
      <c r="I177" s="53">
        <v>172</v>
      </c>
      <c r="J177" s="31">
        <f t="shared" si="79"/>
        <v>0</v>
      </c>
      <c r="K177" s="31">
        <f t="shared" si="80"/>
        <v>0</v>
      </c>
      <c r="L177" s="31">
        <f t="shared" si="81"/>
        <v>0</v>
      </c>
      <c r="M177" s="31">
        <f t="shared" si="82"/>
        <v>0</v>
      </c>
      <c r="N177" s="31">
        <f t="shared" si="68"/>
        <v>0</v>
      </c>
      <c r="O177" s="32">
        <f t="shared" si="69"/>
        <v>0</v>
      </c>
      <c r="P177" s="53">
        <v>172</v>
      </c>
      <c r="Q177" s="31">
        <f t="shared" si="77"/>
        <v>0</v>
      </c>
      <c r="R177" s="31">
        <f t="shared" si="83"/>
        <v>0</v>
      </c>
      <c r="S177" s="31">
        <f t="shared" si="84"/>
        <v>0</v>
      </c>
      <c r="T177" s="31">
        <f t="shared" si="70"/>
        <v>0</v>
      </c>
      <c r="U177" s="31">
        <f t="shared" si="78"/>
        <v>0</v>
      </c>
      <c r="V177" s="31">
        <f t="shared" si="71"/>
        <v>0</v>
      </c>
      <c r="W177" s="31">
        <v>0</v>
      </c>
      <c r="X177" s="31">
        <f t="shared" si="72"/>
        <v>0</v>
      </c>
      <c r="Y177" s="36">
        <f t="shared" si="73"/>
        <v>0</v>
      </c>
      <c r="AA177" s="69">
        <v>172</v>
      </c>
      <c r="AB177" s="31">
        <f t="shared" si="74"/>
        <v>0</v>
      </c>
      <c r="AC177" s="212">
        <f t="shared" si="89"/>
        <v>0</v>
      </c>
      <c r="AD177" s="99">
        <f t="shared" si="75"/>
        <v>0</v>
      </c>
      <c r="AE177" s="99">
        <f t="shared" si="76"/>
        <v>0</v>
      </c>
      <c r="AF177" s="197">
        <f t="shared" si="85"/>
        <v>0</v>
      </c>
      <c r="AG177" s="197">
        <f t="shared" si="86"/>
        <v>0</v>
      </c>
      <c r="AH177" s="197">
        <f t="shared" si="87"/>
        <v>0</v>
      </c>
      <c r="AI177" s="202">
        <f t="shared" si="88"/>
        <v>0</v>
      </c>
      <c r="AK177" s="69">
        <v>172</v>
      </c>
      <c r="AL177" s="31"/>
      <c r="AM177" s="31"/>
      <c r="AN177" s="31"/>
      <c r="AO177" s="31"/>
      <c r="AP177" s="31"/>
      <c r="AQ177" s="197"/>
      <c r="AR177" s="197"/>
      <c r="AS177" s="197"/>
      <c r="AT177" s="197"/>
      <c r="AU177" s="31"/>
      <c r="AV177" s="31"/>
      <c r="AW177" s="31"/>
      <c r="AX177" s="31"/>
      <c r="AY177" s="74"/>
    </row>
    <row r="178" spans="3:51" ht="30">
      <c r="C178" s="177" t="s">
        <v>53</v>
      </c>
      <c r="D178" s="4">
        <v>0.46</v>
      </c>
      <c r="E178" s="191" t="s">
        <v>199</v>
      </c>
      <c r="I178" s="53">
        <v>173</v>
      </c>
      <c r="J178" s="31">
        <f t="shared" si="79"/>
        <v>0</v>
      </c>
      <c r="K178" s="31">
        <f t="shared" si="80"/>
        <v>0</v>
      </c>
      <c r="L178" s="31">
        <f t="shared" si="81"/>
        <v>0</v>
      </c>
      <c r="M178" s="31">
        <f t="shared" si="82"/>
        <v>0</v>
      </c>
      <c r="N178" s="31">
        <f t="shared" si="68"/>
        <v>0</v>
      </c>
      <c r="O178" s="32">
        <f t="shared" si="69"/>
        <v>0</v>
      </c>
      <c r="P178" s="53">
        <v>173</v>
      </c>
      <c r="Q178" s="31">
        <f t="shared" si="77"/>
        <v>0</v>
      </c>
      <c r="R178" s="31">
        <f t="shared" si="83"/>
        <v>0</v>
      </c>
      <c r="S178" s="31">
        <f t="shared" si="84"/>
        <v>0</v>
      </c>
      <c r="T178" s="31">
        <f t="shared" si="70"/>
        <v>0</v>
      </c>
      <c r="U178" s="31">
        <f t="shared" si="78"/>
        <v>0</v>
      </c>
      <c r="V178" s="31">
        <f t="shared" si="71"/>
        <v>0</v>
      </c>
      <c r="W178" s="31">
        <v>0</v>
      </c>
      <c r="X178" s="31">
        <f t="shared" si="72"/>
        <v>0</v>
      </c>
      <c r="Y178" s="36">
        <f t="shared" si="73"/>
        <v>0</v>
      </c>
      <c r="AA178" s="69">
        <v>173</v>
      </c>
      <c r="AB178" s="31">
        <f t="shared" si="74"/>
        <v>0</v>
      </c>
      <c r="AC178" s="212">
        <f t="shared" si="89"/>
        <v>0</v>
      </c>
      <c r="AD178" s="99">
        <f t="shared" si="75"/>
        <v>0</v>
      </c>
      <c r="AE178" s="99">
        <f t="shared" si="76"/>
        <v>0</v>
      </c>
      <c r="AF178" s="197">
        <f t="shared" si="85"/>
        <v>0</v>
      </c>
      <c r="AG178" s="197">
        <f t="shared" si="86"/>
        <v>0</v>
      </c>
      <c r="AH178" s="197">
        <f t="shared" si="87"/>
        <v>0</v>
      </c>
      <c r="AI178" s="202">
        <f t="shared" si="88"/>
        <v>0</v>
      </c>
      <c r="AK178" s="69">
        <v>173</v>
      </c>
      <c r="AL178" s="31"/>
      <c r="AM178" s="31"/>
      <c r="AN178" s="31"/>
      <c r="AO178" s="31"/>
      <c r="AP178" s="31"/>
      <c r="AQ178" s="197"/>
      <c r="AR178" s="197"/>
      <c r="AS178" s="197"/>
      <c r="AT178" s="197"/>
      <c r="AU178" s="31"/>
      <c r="AV178" s="31"/>
      <c r="AW178" s="31"/>
      <c r="AX178" s="31"/>
      <c r="AY178" s="74"/>
    </row>
    <row r="179" spans="3:51">
      <c r="C179" s="177" t="s">
        <v>54</v>
      </c>
      <c r="D179" s="4">
        <v>0.44</v>
      </c>
      <c r="E179" s="191" t="s">
        <v>197</v>
      </c>
      <c r="I179" s="53">
        <v>174</v>
      </c>
      <c r="J179" s="31">
        <f t="shared" si="79"/>
        <v>0</v>
      </c>
      <c r="K179" s="31">
        <f t="shared" si="80"/>
        <v>0</v>
      </c>
      <c r="L179" s="31">
        <f t="shared" si="81"/>
        <v>0</v>
      </c>
      <c r="M179" s="31">
        <f t="shared" si="82"/>
        <v>0</v>
      </c>
      <c r="N179" s="31">
        <f t="shared" si="68"/>
        <v>0</v>
      </c>
      <c r="O179" s="32">
        <f t="shared" si="69"/>
        <v>0</v>
      </c>
      <c r="P179" s="53">
        <v>174</v>
      </c>
      <c r="Q179" s="31">
        <f t="shared" si="77"/>
        <v>0</v>
      </c>
      <c r="R179" s="31">
        <f t="shared" si="83"/>
        <v>0</v>
      </c>
      <c r="S179" s="31">
        <f t="shared" si="84"/>
        <v>0</v>
      </c>
      <c r="T179" s="31">
        <f t="shared" si="70"/>
        <v>0</v>
      </c>
      <c r="U179" s="31">
        <f t="shared" si="78"/>
        <v>0</v>
      </c>
      <c r="V179" s="31">
        <f t="shared" si="71"/>
        <v>0</v>
      </c>
      <c r="W179" s="31">
        <v>0</v>
      </c>
      <c r="X179" s="31">
        <f t="shared" si="72"/>
        <v>0</v>
      </c>
      <c r="Y179" s="36">
        <f t="shared" si="73"/>
        <v>0</v>
      </c>
      <c r="AA179" s="69">
        <v>174</v>
      </c>
      <c r="AB179" s="31">
        <f t="shared" si="74"/>
        <v>0</v>
      </c>
      <c r="AC179" s="212">
        <f t="shared" si="89"/>
        <v>0</v>
      </c>
      <c r="AD179" s="99">
        <f t="shared" si="75"/>
        <v>0</v>
      </c>
      <c r="AE179" s="99">
        <f t="shared" si="76"/>
        <v>0</v>
      </c>
      <c r="AF179" s="197">
        <f t="shared" si="85"/>
        <v>0</v>
      </c>
      <c r="AG179" s="197">
        <f t="shared" si="86"/>
        <v>0</v>
      </c>
      <c r="AH179" s="197">
        <f t="shared" si="87"/>
        <v>0</v>
      </c>
      <c r="AI179" s="202">
        <f t="shared" si="88"/>
        <v>0</v>
      </c>
      <c r="AK179" s="69">
        <v>174</v>
      </c>
      <c r="AL179" s="31"/>
      <c r="AM179" s="31"/>
      <c r="AN179" s="31"/>
      <c r="AO179" s="31"/>
      <c r="AP179" s="31"/>
      <c r="AQ179" s="197"/>
      <c r="AR179" s="197"/>
      <c r="AS179" s="197"/>
      <c r="AT179" s="197"/>
      <c r="AU179" s="31"/>
      <c r="AV179" s="31"/>
      <c r="AW179" s="31"/>
      <c r="AX179" s="31"/>
      <c r="AY179" s="74"/>
    </row>
    <row r="180" spans="3:51">
      <c r="C180" s="177" t="s">
        <v>55</v>
      </c>
      <c r="D180" s="4">
        <v>0.46</v>
      </c>
      <c r="E180" s="191" t="s">
        <v>197</v>
      </c>
      <c r="I180" s="53">
        <v>175</v>
      </c>
      <c r="J180" s="31">
        <f t="shared" si="79"/>
        <v>0</v>
      </c>
      <c r="K180" s="31">
        <f t="shared" si="80"/>
        <v>0</v>
      </c>
      <c r="L180" s="31">
        <f t="shared" si="81"/>
        <v>0</v>
      </c>
      <c r="M180" s="31">
        <f t="shared" si="82"/>
        <v>0</v>
      </c>
      <c r="N180" s="31">
        <f t="shared" si="68"/>
        <v>0</v>
      </c>
      <c r="O180" s="32">
        <f t="shared" si="69"/>
        <v>0</v>
      </c>
      <c r="P180" s="53">
        <v>175</v>
      </c>
      <c r="Q180" s="31">
        <f t="shared" si="77"/>
        <v>0</v>
      </c>
      <c r="R180" s="31">
        <f t="shared" si="83"/>
        <v>0</v>
      </c>
      <c r="S180" s="31">
        <f t="shared" si="84"/>
        <v>0</v>
      </c>
      <c r="T180" s="31">
        <f t="shared" si="70"/>
        <v>0</v>
      </c>
      <c r="U180" s="31">
        <f t="shared" si="78"/>
        <v>0</v>
      </c>
      <c r="V180" s="31">
        <f t="shared" si="71"/>
        <v>0</v>
      </c>
      <c r="W180" s="31">
        <v>0</v>
      </c>
      <c r="X180" s="31">
        <f t="shared" si="72"/>
        <v>0</v>
      </c>
      <c r="Y180" s="36">
        <f t="shared" si="73"/>
        <v>0</v>
      </c>
      <c r="AA180" s="69">
        <v>175</v>
      </c>
      <c r="AB180" s="31">
        <f t="shared" si="74"/>
        <v>0</v>
      </c>
      <c r="AC180" s="212">
        <f t="shared" si="89"/>
        <v>0</v>
      </c>
      <c r="AD180" s="99">
        <f t="shared" si="75"/>
        <v>0</v>
      </c>
      <c r="AE180" s="99">
        <f t="shared" si="76"/>
        <v>0</v>
      </c>
      <c r="AF180" s="197">
        <f t="shared" si="85"/>
        <v>0</v>
      </c>
      <c r="AG180" s="197">
        <f t="shared" si="86"/>
        <v>0</v>
      </c>
      <c r="AH180" s="197">
        <f t="shared" si="87"/>
        <v>0</v>
      </c>
      <c r="AI180" s="202">
        <f t="shared" si="88"/>
        <v>0</v>
      </c>
      <c r="AK180" s="69">
        <v>175</v>
      </c>
      <c r="AL180" s="31"/>
      <c r="AM180" s="31"/>
      <c r="AN180" s="31"/>
      <c r="AO180" s="31"/>
      <c r="AP180" s="31"/>
      <c r="AQ180" s="197"/>
      <c r="AR180" s="197"/>
      <c r="AS180" s="197"/>
      <c r="AT180" s="197"/>
      <c r="AU180" s="31"/>
      <c r="AV180" s="31"/>
      <c r="AW180" s="31"/>
      <c r="AX180" s="31"/>
      <c r="AY180" s="74"/>
    </row>
    <row r="181" spans="3:51">
      <c r="C181" s="177" t="s">
        <v>56</v>
      </c>
      <c r="D181" s="4">
        <v>0.48</v>
      </c>
      <c r="E181" s="191" t="s">
        <v>197</v>
      </c>
      <c r="I181" s="53">
        <v>176</v>
      </c>
      <c r="J181" s="31">
        <f t="shared" si="79"/>
        <v>0</v>
      </c>
      <c r="K181" s="31">
        <f t="shared" si="80"/>
        <v>0</v>
      </c>
      <c r="L181" s="31">
        <f t="shared" si="81"/>
        <v>0</v>
      </c>
      <c r="M181" s="31">
        <f t="shared" si="82"/>
        <v>0</v>
      </c>
      <c r="N181" s="31">
        <f t="shared" si="68"/>
        <v>0</v>
      </c>
      <c r="O181" s="32">
        <f t="shared" si="69"/>
        <v>0</v>
      </c>
      <c r="P181" s="53">
        <v>176</v>
      </c>
      <c r="Q181" s="31">
        <f t="shared" si="77"/>
        <v>0</v>
      </c>
      <c r="R181" s="31">
        <f t="shared" si="83"/>
        <v>0</v>
      </c>
      <c r="S181" s="31">
        <f t="shared" si="84"/>
        <v>0</v>
      </c>
      <c r="T181" s="31">
        <f t="shared" si="70"/>
        <v>0</v>
      </c>
      <c r="U181" s="31">
        <f t="shared" si="78"/>
        <v>0</v>
      </c>
      <c r="V181" s="31">
        <f t="shared" si="71"/>
        <v>0</v>
      </c>
      <c r="W181" s="31">
        <v>0</v>
      </c>
      <c r="X181" s="31">
        <f t="shared" si="72"/>
        <v>0</v>
      </c>
      <c r="Y181" s="36">
        <f t="shared" si="73"/>
        <v>0</v>
      </c>
      <c r="AA181" s="69">
        <v>176</v>
      </c>
      <c r="AB181" s="31">
        <f t="shared" si="74"/>
        <v>0</v>
      </c>
      <c r="AC181" s="212">
        <f t="shared" si="89"/>
        <v>0</v>
      </c>
      <c r="AD181" s="99">
        <f t="shared" si="75"/>
        <v>0</v>
      </c>
      <c r="AE181" s="99">
        <f t="shared" si="76"/>
        <v>0</v>
      </c>
      <c r="AF181" s="197">
        <f t="shared" si="85"/>
        <v>0</v>
      </c>
      <c r="AG181" s="197">
        <f t="shared" si="86"/>
        <v>0</v>
      </c>
      <c r="AH181" s="197">
        <f t="shared" si="87"/>
        <v>0</v>
      </c>
      <c r="AI181" s="202">
        <f t="shared" si="88"/>
        <v>0</v>
      </c>
      <c r="AK181" s="69">
        <v>176</v>
      </c>
      <c r="AL181" s="31"/>
      <c r="AM181" s="31"/>
      <c r="AN181" s="31"/>
      <c r="AO181" s="31"/>
      <c r="AP181" s="31"/>
      <c r="AQ181" s="197"/>
      <c r="AR181" s="197"/>
      <c r="AS181" s="197"/>
      <c r="AT181" s="197"/>
      <c r="AU181" s="31"/>
      <c r="AV181" s="31"/>
      <c r="AW181" s="31"/>
      <c r="AX181" s="31"/>
      <c r="AY181" s="74"/>
    </row>
    <row r="182" spans="3:51">
      <c r="C182" s="177" t="s">
        <v>57</v>
      </c>
      <c r="D182" s="4">
        <v>0.44</v>
      </c>
      <c r="E182" s="191" t="s">
        <v>197</v>
      </c>
      <c r="I182" s="53">
        <v>177</v>
      </c>
      <c r="J182" s="31">
        <f t="shared" si="79"/>
        <v>0</v>
      </c>
      <c r="K182" s="31">
        <f t="shared" si="80"/>
        <v>0</v>
      </c>
      <c r="L182" s="31">
        <f t="shared" si="81"/>
        <v>0</v>
      </c>
      <c r="M182" s="31">
        <f t="shared" si="82"/>
        <v>0</v>
      </c>
      <c r="N182" s="31">
        <f t="shared" si="68"/>
        <v>0</v>
      </c>
      <c r="O182" s="32">
        <f t="shared" si="69"/>
        <v>0</v>
      </c>
      <c r="P182" s="53">
        <v>177</v>
      </c>
      <c r="Q182" s="31">
        <f t="shared" si="77"/>
        <v>0</v>
      </c>
      <c r="R182" s="31">
        <f t="shared" si="83"/>
        <v>0</v>
      </c>
      <c r="S182" s="31">
        <f t="shared" si="84"/>
        <v>0</v>
      </c>
      <c r="T182" s="31">
        <f t="shared" si="70"/>
        <v>0</v>
      </c>
      <c r="U182" s="31">
        <f t="shared" si="78"/>
        <v>0</v>
      </c>
      <c r="V182" s="31">
        <f t="shared" si="71"/>
        <v>0</v>
      </c>
      <c r="W182" s="31">
        <v>0</v>
      </c>
      <c r="X182" s="31">
        <f t="shared" si="72"/>
        <v>0</v>
      </c>
      <c r="Y182" s="36">
        <f t="shared" si="73"/>
        <v>0</v>
      </c>
      <c r="AA182" s="69">
        <v>177</v>
      </c>
      <c r="AB182" s="31">
        <f t="shared" si="74"/>
        <v>0</v>
      </c>
      <c r="AC182" s="212">
        <f t="shared" si="89"/>
        <v>0</v>
      </c>
      <c r="AD182" s="99">
        <f t="shared" si="75"/>
        <v>0</v>
      </c>
      <c r="AE182" s="99">
        <f t="shared" si="76"/>
        <v>0</v>
      </c>
      <c r="AF182" s="197">
        <f t="shared" si="85"/>
        <v>0</v>
      </c>
      <c r="AG182" s="197">
        <f t="shared" si="86"/>
        <v>0</v>
      </c>
      <c r="AH182" s="197">
        <f t="shared" si="87"/>
        <v>0</v>
      </c>
      <c r="AI182" s="202">
        <f t="shared" si="88"/>
        <v>0</v>
      </c>
      <c r="AK182" s="69">
        <v>177</v>
      </c>
      <c r="AL182" s="31"/>
      <c r="AM182" s="31"/>
      <c r="AN182" s="31"/>
      <c r="AO182" s="31"/>
      <c r="AP182" s="31"/>
      <c r="AQ182" s="197"/>
      <c r="AR182" s="197"/>
      <c r="AS182" s="197"/>
      <c r="AT182" s="197"/>
      <c r="AU182" s="31"/>
      <c r="AV182" s="31"/>
      <c r="AW182" s="31"/>
      <c r="AX182" s="31"/>
      <c r="AY182" s="74"/>
    </row>
    <row r="183" spans="3:51">
      <c r="C183" s="177" t="s">
        <v>58</v>
      </c>
      <c r="D183" s="4">
        <v>0.34</v>
      </c>
      <c r="E183" s="191" t="s">
        <v>197</v>
      </c>
      <c r="I183" s="53">
        <v>178</v>
      </c>
      <c r="J183" s="31">
        <f t="shared" si="79"/>
        <v>0</v>
      </c>
      <c r="K183" s="31">
        <f t="shared" si="80"/>
        <v>0</v>
      </c>
      <c r="L183" s="31">
        <f t="shared" si="81"/>
        <v>0</v>
      </c>
      <c r="M183" s="31">
        <f t="shared" si="82"/>
        <v>0</v>
      </c>
      <c r="N183" s="31">
        <f t="shared" si="68"/>
        <v>0</v>
      </c>
      <c r="O183" s="32">
        <f t="shared" si="69"/>
        <v>0</v>
      </c>
      <c r="P183" s="53">
        <v>178</v>
      </c>
      <c r="Q183" s="31">
        <f t="shared" si="77"/>
        <v>0</v>
      </c>
      <c r="R183" s="31">
        <f t="shared" si="83"/>
        <v>0</v>
      </c>
      <c r="S183" s="31">
        <f t="shared" si="84"/>
        <v>0</v>
      </c>
      <c r="T183" s="31">
        <f t="shared" si="70"/>
        <v>0</v>
      </c>
      <c r="U183" s="31">
        <f t="shared" si="78"/>
        <v>0</v>
      </c>
      <c r="V183" s="31">
        <f t="shared" si="71"/>
        <v>0</v>
      </c>
      <c r="W183" s="31">
        <v>0</v>
      </c>
      <c r="X183" s="31">
        <f t="shared" si="72"/>
        <v>0</v>
      </c>
      <c r="Y183" s="36">
        <f t="shared" si="73"/>
        <v>0</v>
      </c>
      <c r="AA183" s="69">
        <v>178</v>
      </c>
      <c r="AB183" s="31">
        <f t="shared" si="74"/>
        <v>0</v>
      </c>
      <c r="AC183" s="212">
        <f t="shared" si="89"/>
        <v>0</v>
      </c>
      <c r="AD183" s="99">
        <f t="shared" si="75"/>
        <v>0</v>
      </c>
      <c r="AE183" s="99">
        <f t="shared" si="76"/>
        <v>0</v>
      </c>
      <c r="AF183" s="197">
        <f t="shared" si="85"/>
        <v>0</v>
      </c>
      <c r="AG183" s="197">
        <f t="shared" si="86"/>
        <v>0</v>
      </c>
      <c r="AH183" s="197">
        <f t="shared" si="87"/>
        <v>0</v>
      </c>
      <c r="AI183" s="202">
        <f t="shared" si="88"/>
        <v>0</v>
      </c>
      <c r="AK183" s="69">
        <v>178</v>
      </c>
      <c r="AL183" s="31"/>
      <c r="AM183" s="31"/>
      <c r="AN183" s="31"/>
      <c r="AO183" s="31"/>
      <c r="AP183" s="31"/>
      <c r="AQ183" s="197"/>
      <c r="AR183" s="197"/>
      <c r="AS183" s="197"/>
      <c r="AT183" s="197"/>
      <c r="AU183" s="31"/>
      <c r="AV183" s="31"/>
      <c r="AW183" s="31"/>
      <c r="AX183" s="31"/>
      <c r="AY183" s="74"/>
    </row>
    <row r="184" spans="3:51">
      <c r="C184" s="177" t="s">
        <v>59</v>
      </c>
      <c r="D184" s="4">
        <v>0.5</v>
      </c>
      <c r="E184" s="191" t="s">
        <v>196</v>
      </c>
      <c r="I184" s="53">
        <v>179</v>
      </c>
      <c r="J184" s="31">
        <f t="shared" si="79"/>
        <v>0</v>
      </c>
      <c r="K184" s="31">
        <f t="shared" si="80"/>
        <v>0</v>
      </c>
      <c r="L184" s="31">
        <f t="shared" si="81"/>
        <v>0</v>
      </c>
      <c r="M184" s="31">
        <f t="shared" si="82"/>
        <v>0</v>
      </c>
      <c r="N184" s="31">
        <f t="shared" si="68"/>
        <v>0</v>
      </c>
      <c r="O184" s="32">
        <f t="shared" si="69"/>
        <v>0</v>
      </c>
      <c r="P184" s="53">
        <v>179</v>
      </c>
      <c r="Q184" s="31">
        <f t="shared" si="77"/>
        <v>0</v>
      </c>
      <c r="R184" s="31">
        <f t="shared" si="83"/>
        <v>0</v>
      </c>
      <c r="S184" s="31">
        <f t="shared" si="84"/>
        <v>0</v>
      </c>
      <c r="T184" s="31">
        <f t="shared" si="70"/>
        <v>0</v>
      </c>
      <c r="U184" s="31">
        <f t="shared" si="78"/>
        <v>0</v>
      </c>
      <c r="V184" s="31">
        <f t="shared" si="71"/>
        <v>0</v>
      </c>
      <c r="W184" s="31">
        <v>0</v>
      </c>
      <c r="X184" s="31">
        <f t="shared" si="72"/>
        <v>0</v>
      </c>
      <c r="Y184" s="36">
        <f t="shared" si="73"/>
        <v>0</v>
      </c>
      <c r="AA184" s="69">
        <v>179</v>
      </c>
      <c r="AB184" s="31">
        <f t="shared" si="74"/>
        <v>0</v>
      </c>
      <c r="AC184" s="212">
        <f t="shared" si="89"/>
        <v>0</v>
      </c>
      <c r="AD184" s="99">
        <f t="shared" si="75"/>
        <v>0</v>
      </c>
      <c r="AE184" s="99">
        <f t="shared" si="76"/>
        <v>0</v>
      </c>
      <c r="AF184" s="197">
        <f t="shared" si="85"/>
        <v>0</v>
      </c>
      <c r="AG184" s="197">
        <f t="shared" si="86"/>
        <v>0</v>
      </c>
      <c r="AH184" s="197">
        <f t="shared" si="87"/>
        <v>0</v>
      </c>
      <c r="AI184" s="202">
        <f t="shared" si="88"/>
        <v>0</v>
      </c>
      <c r="AK184" s="69">
        <v>179</v>
      </c>
      <c r="AL184" s="31"/>
      <c r="AM184" s="31"/>
      <c r="AN184" s="31"/>
      <c r="AO184" s="31"/>
      <c r="AP184" s="31"/>
      <c r="AQ184" s="197"/>
      <c r="AR184" s="197"/>
      <c r="AS184" s="197"/>
      <c r="AT184" s="197"/>
      <c r="AU184" s="31"/>
      <c r="AV184" s="31"/>
      <c r="AW184" s="31"/>
      <c r="AX184" s="31"/>
      <c r="AY184" s="74"/>
    </row>
    <row r="185" spans="3:51">
      <c r="C185" s="177" t="s">
        <v>60</v>
      </c>
      <c r="D185" s="4">
        <v>0.57999999999999996</v>
      </c>
      <c r="E185" s="191" t="s">
        <v>196</v>
      </c>
      <c r="I185" s="53">
        <v>180</v>
      </c>
      <c r="J185" s="31">
        <f t="shared" si="79"/>
        <v>0</v>
      </c>
      <c r="K185" s="31">
        <f t="shared" si="80"/>
        <v>0</v>
      </c>
      <c r="L185" s="31">
        <f t="shared" si="81"/>
        <v>0</v>
      </c>
      <c r="M185" s="31">
        <f t="shared" si="82"/>
        <v>0</v>
      </c>
      <c r="N185" s="31">
        <f t="shared" si="68"/>
        <v>0</v>
      </c>
      <c r="O185" s="32">
        <f t="shared" si="69"/>
        <v>0</v>
      </c>
      <c r="P185" s="53">
        <v>180</v>
      </c>
      <c r="Q185" s="31">
        <f t="shared" si="77"/>
        <v>0</v>
      </c>
      <c r="R185" s="31">
        <f t="shared" si="83"/>
        <v>0</v>
      </c>
      <c r="S185" s="31">
        <f t="shared" si="84"/>
        <v>0</v>
      </c>
      <c r="T185" s="31">
        <f t="shared" si="70"/>
        <v>0</v>
      </c>
      <c r="U185" s="31">
        <f t="shared" si="78"/>
        <v>0</v>
      </c>
      <c r="V185" s="31">
        <f t="shared" si="71"/>
        <v>0</v>
      </c>
      <c r="W185" s="31">
        <v>0</v>
      </c>
      <c r="X185" s="31">
        <f t="shared" si="72"/>
        <v>0</v>
      </c>
      <c r="Y185" s="36">
        <f t="shared" si="73"/>
        <v>0</v>
      </c>
      <c r="AA185" s="69">
        <v>180</v>
      </c>
      <c r="AB185" s="31">
        <f t="shared" si="74"/>
        <v>0</v>
      </c>
      <c r="AC185" s="212">
        <f t="shared" si="89"/>
        <v>0</v>
      </c>
      <c r="AD185" s="99">
        <f t="shared" si="75"/>
        <v>0</v>
      </c>
      <c r="AE185" s="99">
        <f t="shared" si="76"/>
        <v>0</v>
      </c>
      <c r="AF185" s="197">
        <f t="shared" si="85"/>
        <v>0</v>
      </c>
      <c r="AG185" s="197">
        <f t="shared" si="86"/>
        <v>0</v>
      </c>
      <c r="AH185" s="197">
        <f t="shared" si="87"/>
        <v>0</v>
      </c>
      <c r="AI185" s="202">
        <f t="shared" si="88"/>
        <v>0</v>
      </c>
      <c r="AK185" s="69">
        <v>180</v>
      </c>
      <c r="AL185" s="31"/>
      <c r="AM185" s="31"/>
      <c r="AN185" s="31"/>
      <c r="AO185" s="31"/>
      <c r="AP185" s="31"/>
      <c r="AQ185" s="197"/>
      <c r="AR185" s="197"/>
      <c r="AS185" s="197"/>
      <c r="AT185" s="197"/>
      <c r="AU185" s="31"/>
      <c r="AV185" s="31"/>
      <c r="AW185" s="31"/>
      <c r="AX185" s="31"/>
      <c r="AY185" s="74"/>
    </row>
    <row r="186" spans="3:51">
      <c r="C186" s="177" t="s">
        <v>61</v>
      </c>
      <c r="D186" s="4">
        <v>0.37</v>
      </c>
      <c r="E186" s="191" t="s">
        <v>197</v>
      </c>
      <c r="I186" s="53">
        <v>181</v>
      </c>
      <c r="J186" s="31">
        <f t="shared" si="79"/>
        <v>0</v>
      </c>
      <c r="K186" s="31">
        <f t="shared" si="80"/>
        <v>0</v>
      </c>
      <c r="L186" s="31">
        <f t="shared" si="81"/>
        <v>0</v>
      </c>
      <c r="M186" s="31">
        <f t="shared" si="82"/>
        <v>0</v>
      </c>
      <c r="N186" s="31">
        <f t="shared" si="68"/>
        <v>0</v>
      </c>
      <c r="O186" s="32">
        <f t="shared" si="69"/>
        <v>0</v>
      </c>
      <c r="P186" s="53">
        <v>181</v>
      </c>
      <c r="Q186" s="31">
        <f t="shared" si="77"/>
        <v>0</v>
      </c>
      <c r="R186" s="31">
        <f t="shared" si="83"/>
        <v>0</v>
      </c>
      <c r="S186" s="31">
        <f t="shared" si="84"/>
        <v>0</v>
      </c>
      <c r="T186" s="31">
        <f t="shared" si="70"/>
        <v>0</v>
      </c>
      <c r="U186" s="31">
        <f t="shared" si="78"/>
        <v>0</v>
      </c>
      <c r="V186" s="31">
        <f t="shared" si="71"/>
        <v>0</v>
      </c>
      <c r="W186" s="31">
        <v>0</v>
      </c>
      <c r="X186" s="31">
        <f t="shared" si="72"/>
        <v>0</v>
      </c>
      <c r="Y186" s="36">
        <f t="shared" si="73"/>
        <v>0</v>
      </c>
      <c r="AA186" s="69">
        <v>181</v>
      </c>
      <c r="AB186" s="31">
        <f t="shared" si="74"/>
        <v>0</v>
      </c>
      <c r="AC186" s="212">
        <f t="shared" si="89"/>
        <v>0</v>
      </c>
      <c r="AD186" s="99">
        <f t="shared" si="75"/>
        <v>0</v>
      </c>
      <c r="AE186" s="99">
        <f t="shared" si="76"/>
        <v>0</v>
      </c>
      <c r="AF186" s="197">
        <f t="shared" si="85"/>
        <v>0</v>
      </c>
      <c r="AG186" s="197">
        <f t="shared" si="86"/>
        <v>0</v>
      </c>
      <c r="AH186" s="197">
        <f t="shared" si="87"/>
        <v>0</v>
      </c>
      <c r="AI186" s="202">
        <f t="shared" si="88"/>
        <v>0</v>
      </c>
      <c r="AK186" s="69">
        <v>181</v>
      </c>
      <c r="AL186" s="31"/>
      <c r="AM186" s="31"/>
      <c r="AN186" s="31"/>
      <c r="AO186" s="31"/>
      <c r="AP186" s="31"/>
      <c r="AQ186" s="197"/>
      <c r="AR186" s="197"/>
      <c r="AS186" s="197"/>
      <c r="AT186" s="197"/>
      <c r="AU186" s="31"/>
      <c r="AV186" s="31"/>
      <c r="AW186" s="31"/>
      <c r="AX186" s="31"/>
      <c r="AY186" s="74"/>
    </row>
    <row r="187" spans="3:51">
      <c r="C187" s="177" t="s">
        <v>62</v>
      </c>
      <c r="D187" s="4">
        <v>0.37</v>
      </c>
      <c r="E187" s="191" t="s">
        <v>197</v>
      </c>
      <c r="I187" s="53">
        <v>182</v>
      </c>
      <c r="J187" s="31">
        <f t="shared" si="79"/>
        <v>0</v>
      </c>
      <c r="K187" s="31">
        <f t="shared" si="80"/>
        <v>0</v>
      </c>
      <c r="L187" s="31">
        <f t="shared" si="81"/>
        <v>0</v>
      </c>
      <c r="M187" s="31">
        <f t="shared" si="82"/>
        <v>0</v>
      </c>
      <c r="N187" s="31">
        <f t="shared" si="68"/>
        <v>0</v>
      </c>
      <c r="O187" s="32">
        <f t="shared" si="69"/>
        <v>0</v>
      </c>
      <c r="P187" s="53">
        <v>182</v>
      </c>
      <c r="Q187" s="31">
        <f t="shared" si="77"/>
        <v>0</v>
      </c>
      <c r="R187" s="31">
        <f t="shared" si="83"/>
        <v>0</v>
      </c>
      <c r="S187" s="31">
        <f t="shared" si="84"/>
        <v>0</v>
      </c>
      <c r="T187" s="31">
        <f t="shared" si="70"/>
        <v>0</v>
      </c>
      <c r="U187" s="31">
        <f t="shared" si="78"/>
        <v>0</v>
      </c>
      <c r="V187" s="31">
        <f t="shared" si="71"/>
        <v>0</v>
      </c>
      <c r="W187" s="31">
        <v>0</v>
      </c>
      <c r="X187" s="31">
        <f t="shared" si="72"/>
        <v>0</v>
      </c>
      <c r="Y187" s="36">
        <f t="shared" si="73"/>
        <v>0</v>
      </c>
      <c r="AA187" s="69">
        <v>182</v>
      </c>
      <c r="AB187" s="31">
        <f t="shared" si="74"/>
        <v>0</v>
      </c>
      <c r="AC187" s="212">
        <f t="shared" si="89"/>
        <v>0</v>
      </c>
      <c r="AD187" s="99">
        <f t="shared" si="75"/>
        <v>0</v>
      </c>
      <c r="AE187" s="99">
        <f t="shared" si="76"/>
        <v>0</v>
      </c>
      <c r="AF187" s="197">
        <f t="shared" si="85"/>
        <v>0</v>
      </c>
      <c r="AG187" s="197">
        <f t="shared" si="86"/>
        <v>0</v>
      </c>
      <c r="AH187" s="197">
        <f t="shared" si="87"/>
        <v>0</v>
      </c>
      <c r="AI187" s="202">
        <f t="shared" si="88"/>
        <v>0</v>
      </c>
      <c r="AK187" s="69">
        <v>182</v>
      </c>
      <c r="AL187" s="31"/>
      <c r="AM187" s="31"/>
      <c r="AN187" s="31"/>
      <c r="AO187" s="31"/>
      <c r="AP187" s="31"/>
      <c r="AQ187" s="197"/>
      <c r="AR187" s="197"/>
      <c r="AS187" s="197"/>
      <c r="AT187" s="197"/>
      <c r="AU187" s="31"/>
      <c r="AV187" s="31"/>
      <c r="AW187" s="31"/>
      <c r="AX187" s="31"/>
      <c r="AY187" s="74"/>
    </row>
    <row r="188" spans="3:51">
      <c r="C188" s="177" t="s">
        <v>63</v>
      </c>
      <c r="D188" s="4">
        <v>0.38</v>
      </c>
      <c r="E188" s="191" t="s">
        <v>197</v>
      </c>
      <c r="I188" s="53">
        <v>183</v>
      </c>
      <c r="J188" s="31">
        <f t="shared" si="79"/>
        <v>0</v>
      </c>
      <c r="K188" s="31">
        <f t="shared" si="80"/>
        <v>0</v>
      </c>
      <c r="L188" s="31">
        <f t="shared" si="81"/>
        <v>0</v>
      </c>
      <c r="M188" s="31">
        <f t="shared" si="82"/>
        <v>0</v>
      </c>
      <c r="N188" s="31">
        <f t="shared" si="68"/>
        <v>0</v>
      </c>
      <c r="O188" s="32">
        <f t="shared" si="69"/>
        <v>0</v>
      </c>
      <c r="P188" s="53">
        <v>183</v>
      </c>
      <c r="Q188" s="31">
        <f t="shared" si="77"/>
        <v>0</v>
      </c>
      <c r="R188" s="31">
        <f t="shared" si="83"/>
        <v>0</v>
      </c>
      <c r="S188" s="31">
        <f t="shared" si="84"/>
        <v>0</v>
      </c>
      <c r="T188" s="31">
        <f t="shared" si="70"/>
        <v>0</v>
      </c>
      <c r="U188" s="31">
        <f t="shared" si="78"/>
        <v>0</v>
      </c>
      <c r="V188" s="31">
        <f t="shared" si="71"/>
        <v>0</v>
      </c>
      <c r="W188" s="31">
        <v>0</v>
      </c>
      <c r="X188" s="31">
        <f t="shared" si="72"/>
        <v>0</v>
      </c>
      <c r="Y188" s="36">
        <f t="shared" si="73"/>
        <v>0</v>
      </c>
      <c r="AA188" s="69">
        <v>183</v>
      </c>
      <c r="AB188" s="31">
        <f t="shared" si="74"/>
        <v>0</v>
      </c>
      <c r="AC188" s="212">
        <f t="shared" si="89"/>
        <v>0</v>
      </c>
      <c r="AD188" s="99">
        <f t="shared" si="75"/>
        <v>0</v>
      </c>
      <c r="AE188" s="99">
        <f t="shared" si="76"/>
        <v>0</v>
      </c>
      <c r="AF188" s="197">
        <f t="shared" si="85"/>
        <v>0</v>
      </c>
      <c r="AG188" s="197">
        <f t="shared" si="86"/>
        <v>0</v>
      </c>
      <c r="AH188" s="197">
        <f t="shared" si="87"/>
        <v>0</v>
      </c>
      <c r="AI188" s="202">
        <f t="shared" si="88"/>
        <v>0</v>
      </c>
      <c r="AK188" s="69">
        <v>183</v>
      </c>
      <c r="AL188" s="31"/>
      <c r="AM188" s="31"/>
      <c r="AN188" s="31"/>
      <c r="AO188" s="31"/>
      <c r="AP188" s="31"/>
      <c r="AQ188" s="197"/>
      <c r="AR188" s="197"/>
      <c r="AS188" s="197"/>
      <c r="AT188" s="197"/>
      <c r="AU188" s="31"/>
      <c r="AV188" s="31"/>
      <c r="AW188" s="31"/>
      <c r="AX188" s="31"/>
      <c r="AY188" s="74"/>
    </row>
    <row r="189" spans="3:51">
      <c r="C189" s="177" t="s">
        <v>64</v>
      </c>
      <c r="D189" s="4">
        <v>0.36</v>
      </c>
      <c r="E189" s="191" t="s">
        <v>197</v>
      </c>
      <c r="I189" s="53">
        <v>184</v>
      </c>
      <c r="J189" s="31">
        <f t="shared" si="79"/>
        <v>0</v>
      </c>
      <c r="K189" s="31">
        <f t="shared" si="80"/>
        <v>0</v>
      </c>
      <c r="L189" s="31">
        <f t="shared" si="81"/>
        <v>0</v>
      </c>
      <c r="M189" s="31">
        <f t="shared" si="82"/>
        <v>0</v>
      </c>
      <c r="N189" s="31">
        <f t="shared" si="68"/>
        <v>0</v>
      </c>
      <c r="O189" s="32">
        <f t="shared" si="69"/>
        <v>0</v>
      </c>
      <c r="P189" s="53">
        <v>184</v>
      </c>
      <c r="Q189" s="31">
        <f t="shared" si="77"/>
        <v>0</v>
      </c>
      <c r="R189" s="31">
        <f t="shared" si="83"/>
        <v>0</v>
      </c>
      <c r="S189" s="31">
        <f t="shared" si="84"/>
        <v>0</v>
      </c>
      <c r="T189" s="31">
        <f t="shared" si="70"/>
        <v>0</v>
      </c>
      <c r="U189" s="31">
        <f t="shared" si="78"/>
        <v>0</v>
      </c>
      <c r="V189" s="31">
        <f t="shared" si="71"/>
        <v>0</v>
      </c>
      <c r="W189" s="31">
        <v>0</v>
      </c>
      <c r="X189" s="31">
        <f t="shared" si="72"/>
        <v>0</v>
      </c>
      <c r="Y189" s="36">
        <f t="shared" si="73"/>
        <v>0</v>
      </c>
      <c r="AA189" s="69">
        <v>184</v>
      </c>
      <c r="AB189" s="31">
        <f t="shared" si="74"/>
        <v>0</v>
      </c>
      <c r="AC189" s="212">
        <f t="shared" si="89"/>
        <v>0</v>
      </c>
      <c r="AD189" s="99">
        <f t="shared" si="75"/>
        <v>0</v>
      </c>
      <c r="AE189" s="99">
        <f t="shared" si="76"/>
        <v>0</v>
      </c>
      <c r="AF189" s="197">
        <f t="shared" si="85"/>
        <v>0</v>
      </c>
      <c r="AG189" s="197">
        <f t="shared" si="86"/>
        <v>0</v>
      </c>
      <c r="AH189" s="197">
        <f t="shared" si="87"/>
        <v>0</v>
      </c>
      <c r="AI189" s="202">
        <f t="shared" si="88"/>
        <v>0</v>
      </c>
      <c r="AK189" s="69">
        <v>184</v>
      </c>
      <c r="AL189" s="31"/>
      <c r="AM189" s="31"/>
      <c r="AN189" s="31"/>
      <c r="AO189" s="31"/>
      <c r="AP189" s="31"/>
      <c r="AQ189" s="197"/>
      <c r="AR189" s="197"/>
      <c r="AS189" s="197"/>
      <c r="AT189" s="197"/>
      <c r="AU189" s="31"/>
      <c r="AV189" s="31"/>
      <c r="AW189" s="31"/>
      <c r="AX189" s="31"/>
      <c r="AY189" s="74"/>
    </row>
    <row r="190" spans="3:51">
      <c r="C190" s="177" t="s">
        <v>65</v>
      </c>
      <c r="D190" s="4">
        <v>0.37</v>
      </c>
      <c r="E190" s="191" t="s">
        <v>196</v>
      </c>
      <c r="I190" s="53">
        <v>185</v>
      </c>
      <c r="J190" s="31">
        <f t="shared" si="79"/>
        <v>0</v>
      </c>
      <c r="K190" s="31">
        <f t="shared" si="80"/>
        <v>0</v>
      </c>
      <c r="L190" s="31">
        <f t="shared" si="81"/>
        <v>0</v>
      </c>
      <c r="M190" s="31">
        <f t="shared" si="82"/>
        <v>0</v>
      </c>
      <c r="N190" s="31">
        <f t="shared" si="68"/>
        <v>0</v>
      </c>
      <c r="O190" s="32">
        <f t="shared" si="69"/>
        <v>0</v>
      </c>
      <c r="P190" s="53">
        <v>185</v>
      </c>
      <c r="Q190" s="31">
        <f t="shared" si="77"/>
        <v>0</v>
      </c>
      <c r="R190" s="31">
        <f t="shared" si="83"/>
        <v>0</v>
      </c>
      <c r="S190" s="31">
        <f t="shared" si="84"/>
        <v>0</v>
      </c>
      <c r="T190" s="31">
        <f t="shared" si="70"/>
        <v>0</v>
      </c>
      <c r="U190" s="31">
        <f t="shared" si="78"/>
        <v>0</v>
      </c>
      <c r="V190" s="31">
        <f t="shared" si="71"/>
        <v>0</v>
      </c>
      <c r="W190" s="31">
        <v>0</v>
      </c>
      <c r="X190" s="31">
        <f t="shared" si="72"/>
        <v>0</v>
      </c>
      <c r="Y190" s="36">
        <f t="shared" si="73"/>
        <v>0</v>
      </c>
      <c r="AA190" s="69">
        <v>185</v>
      </c>
      <c r="AB190" s="31">
        <f t="shared" si="74"/>
        <v>0</v>
      </c>
      <c r="AC190" s="212">
        <f t="shared" si="89"/>
        <v>0</v>
      </c>
      <c r="AD190" s="99">
        <f t="shared" si="75"/>
        <v>0</v>
      </c>
      <c r="AE190" s="99">
        <f t="shared" si="76"/>
        <v>0</v>
      </c>
      <c r="AF190" s="197">
        <f t="shared" si="85"/>
        <v>0</v>
      </c>
      <c r="AG190" s="197">
        <f t="shared" si="86"/>
        <v>0</v>
      </c>
      <c r="AH190" s="197">
        <f t="shared" si="87"/>
        <v>0</v>
      </c>
      <c r="AI190" s="202">
        <f t="shared" si="88"/>
        <v>0</v>
      </c>
      <c r="AK190" s="69">
        <v>185</v>
      </c>
      <c r="AL190" s="31"/>
      <c r="AM190" s="31"/>
      <c r="AN190" s="31"/>
      <c r="AO190" s="31"/>
      <c r="AP190" s="31"/>
      <c r="AQ190" s="197"/>
      <c r="AR190" s="197"/>
      <c r="AS190" s="197"/>
      <c r="AT190" s="197"/>
      <c r="AU190" s="31"/>
      <c r="AV190" s="31"/>
      <c r="AW190" s="31"/>
      <c r="AX190" s="31"/>
      <c r="AY190" s="74"/>
    </row>
    <row r="191" spans="3:51">
      <c r="C191" s="177" t="s">
        <v>66</v>
      </c>
      <c r="D191" s="4">
        <v>0.53</v>
      </c>
      <c r="E191" s="191" t="s">
        <v>196</v>
      </c>
      <c r="I191" s="53">
        <v>186</v>
      </c>
      <c r="J191" s="31">
        <f t="shared" si="79"/>
        <v>0</v>
      </c>
      <c r="K191" s="31">
        <f t="shared" si="80"/>
        <v>0</v>
      </c>
      <c r="L191" s="31">
        <f t="shared" si="81"/>
        <v>0</v>
      </c>
      <c r="M191" s="31">
        <f t="shared" si="82"/>
        <v>0</v>
      </c>
      <c r="N191" s="31">
        <f t="shared" si="68"/>
        <v>0</v>
      </c>
      <c r="O191" s="32">
        <f t="shared" si="69"/>
        <v>0</v>
      </c>
      <c r="P191" s="53">
        <v>186</v>
      </c>
      <c r="Q191" s="31">
        <f t="shared" si="77"/>
        <v>0</v>
      </c>
      <c r="R191" s="31">
        <f t="shared" si="83"/>
        <v>0</v>
      </c>
      <c r="S191" s="31">
        <f t="shared" si="84"/>
        <v>0</v>
      </c>
      <c r="T191" s="31">
        <f t="shared" si="70"/>
        <v>0</v>
      </c>
      <c r="U191" s="31">
        <f t="shared" si="78"/>
        <v>0</v>
      </c>
      <c r="V191" s="31">
        <f t="shared" si="71"/>
        <v>0</v>
      </c>
      <c r="W191" s="31">
        <v>0</v>
      </c>
      <c r="X191" s="31">
        <f t="shared" si="72"/>
        <v>0</v>
      </c>
      <c r="Y191" s="36">
        <f t="shared" si="73"/>
        <v>0</v>
      </c>
      <c r="AA191" s="69">
        <v>186</v>
      </c>
      <c r="AB191" s="31">
        <f t="shared" si="74"/>
        <v>0</v>
      </c>
      <c r="AC191" s="212">
        <f t="shared" si="89"/>
        <v>0</v>
      </c>
      <c r="AD191" s="99">
        <f t="shared" si="75"/>
        <v>0</v>
      </c>
      <c r="AE191" s="99">
        <f t="shared" si="76"/>
        <v>0</v>
      </c>
      <c r="AF191" s="197">
        <f t="shared" si="85"/>
        <v>0</v>
      </c>
      <c r="AG191" s="197">
        <f t="shared" si="86"/>
        <v>0</v>
      </c>
      <c r="AH191" s="197">
        <f t="shared" si="87"/>
        <v>0</v>
      </c>
      <c r="AI191" s="202">
        <f t="shared" si="88"/>
        <v>0</v>
      </c>
      <c r="AK191" s="69">
        <v>186</v>
      </c>
      <c r="AL191" s="31"/>
      <c r="AM191" s="31"/>
      <c r="AN191" s="31"/>
      <c r="AO191" s="31"/>
      <c r="AP191" s="31"/>
      <c r="AQ191" s="197"/>
      <c r="AR191" s="197"/>
      <c r="AS191" s="197"/>
      <c r="AT191" s="197"/>
      <c r="AU191" s="31"/>
      <c r="AV191" s="31"/>
      <c r="AW191" s="31"/>
      <c r="AX191" s="31"/>
      <c r="AY191" s="74"/>
    </row>
    <row r="192" spans="3:51">
      <c r="C192" s="177" t="s">
        <v>67</v>
      </c>
      <c r="D192" s="4">
        <v>0.43</v>
      </c>
      <c r="E192" s="191" t="s">
        <v>196</v>
      </c>
      <c r="I192" s="53">
        <v>187</v>
      </c>
      <c r="J192" s="31">
        <f t="shared" si="79"/>
        <v>0</v>
      </c>
      <c r="K192" s="31">
        <f t="shared" si="80"/>
        <v>0</v>
      </c>
      <c r="L192" s="31">
        <f t="shared" si="81"/>
        <v>0</v>
      </c>
      <c r="M192" s="31">
        <f t="shared" si="82"/>
        <v>0</v>
      </c>
      <c r="N192" s="31">
        <f t="shared" si="68"/>
        <v>0</v>
      </c>
      <c r="O192" s="32">
        <f t="shared" si="69"/>
        <v>0</v>
      </c>
      <c r="P192" s="53">
        <v>187</v>
      </c>
      <c r="Q192" s="31">
        <f t="shared" si="77"/>
        <v>0</v>
      </c>
      <c r="R192" s="31">
        <f t="shared" si="83"/>
        <v>0</v>
      </c>
      <c r="S192" s="31">
        <f t="shared" si="84"/>
        <v>0</v>
      </c>
      <c r="T192" s="31">
        <f t="shared" si="70"/>
        <v>0</v>
      </c>
      <c r="U192" s="31">
        <f t="shared" si="78"/>
        <v>0</v>
      </c>
      <c r="V192" s="31">
        <f t="shared" si="71"/>
        <v>0</v>
      </c>
      <c r="W192" s="31">
        <v>0</v>
      </c>
      <c r="X192" s="31">
        <f t="shared" si="72"/>
        <v>0</v>
      </c>
      <c r="Y192" s="36">
        <f t="shared" si="73"/>
        <v>0</v>
      </c>
      <c r="AA192" s="69">
        <v>187</v>
      </c>
      <c r="AB192" s="31">
        <f t="shared" si="74"/>
        <v>0</v>
      </c>
      <c r="AC192" s="212">
        <f t="shared" si="89"/>
        <v>0</v>
      </c>
      <c r="AD192" s="99">
        <f t="shared" si="75"/>
        <v>0</v>
      </c>
      <c r="AE192" s="99">
        <f t="shared" si="76"/>
        <v>0</v>
      </c>
      <c r="AF192" s="197">
        <f t="shared" si="85"/>
        <v>0</v>
      </c>
      <c r="AG192" s="197">
        <f t="shared" si="86"/>
        <v>0</v>
      </c>
      <c r="AH192" s="197">
        <f t="shared" si="87"/>
        <v>0</v>
      </c>
      <c r="AI192" s="202">
        <f t="shared" si="88"/>
        <v>0</v>
      </c>
      <c r="AK192" s="69">
        <v>187</v>
      </c>
      <c r="AL192" s="31"/>
      <c r="AM192" s="31"/>
      <c r="AN192" s="31"/>
      <c r="AO192" s="31"/>
      <c r="AP192" s="31"/>
      <c r="AQ192" s="197"/>
      <c r="AR192" s="197"/>
      <c r="AS192" s="197"/>
      <c r="AT192" s="197"/>
      <c r="AU192" s="31"/>
      <c r="AV192" s="31"/>
      <c r="AW192" s="31"/>
      <c r="AX192" s="31"/>
      <c r="AY192" s="74"/>
    </row>
    <row r="193" spans="3:51">
      <c r="C193" s="177" t="s">
        <v>68</v>
      </c>
      <c r="D193" s="4">
        <v>0.38</v>
      </c>
      <c r="E193" s="191" t="s">
        <v>196</v>
      </c>
      <c r="I193" s="53">
        <v>188</v>
      </c>
      <c r="J193" s="31">
        <f t="shared" si="79"/>
        <v>0</v>
      </c>
      <c r="K193" s="31">
        <f t="shared" si="80"/>
        <v>0</v>
      </c>
      <c r="L193" s="31">
        <f t="shared" si="81"/>
        <v>0</v>
      </c>
      <c r="M193" s="31">
        <f t="shared" si="82"/>
        <v>0</v>
      </c>
      <c r="N193" s="31">
        <f t="shared" si="68"/>
        <v>0</v>
      </c>
      <c r="O193" s="32">
        <f t="shared" si="69"/>
        <v>0</v>
      </c>
      <c r="P193" s="53">
        <v>188</v>
      </c>
      <c r="Q193" s="31">
        <f t="shared" si="77"/>
        <v>0</v>
      </c>
      <c r="R193" s="31">
        <f t="shared" si="83"/>
        <v>0</v>
      </c>
      <c r="S193" s="31">
        <f t="shared" si="84"/>
        <v>0</v>
      </c>
      <c r="T193" s="31">
        <f t="shared" si="70"/>
        <v>0</v>
      </c>
      <c r="U193" s="31">
        <f t="shared" si="78"/>
        <v>0</v>
      </c>
      <c r="V193" s="31">
        <f t="shared" si="71"/>
        <v>0</v>
      </c>
      <c r="W193" s="31">
        <v>0</v>
      </c>
      <c r="X193" s="31">
        <f t="shared" si="72"/>
        <v>0</v>
      </c>
      <c r="Y193" s="36">
        <f t="shared" si="73"/>
        <v>0</v>
      </c>
      <c r="AA193" s="69">
        <v>188</v>
      </c>
      <c r="AB193" s="31">
        <f t="shared" si="74"/>
        <v>0</v>
      </c>
      <c r="AC193" s="212">
        <f t="shared" si="89"/>
        <v>0</v>
      </c>
      <c r="AD193" s="99">
        <f t="shared" si="75"/>
        <v>0</v>
      </c>
      <c r="AE193" s="99">
        <f t="shared" si="76"/>
        <v>0</v>
      </c>
      <c r="AF193" s="197">
        <f t="shared" si="85"/>
        <v>0</v>
      </c>
      <c r="AG193" s="197">
        <f t="shared" si="86"/>
        <v>0</v>
      </c>
      <c r="AH193" s="197">
        <f t="shared" si="87"/>
        <v>0</v>
      </c>
      <c r="AI193" s="202">
        <f t="shared" si="88"/>
        <v>0</v>
      </c>
      <c r="AK193" s="69">
        <v>188</v>
      </c>
      <c r="AL193" s="31"/>
      <c r="AM193" s="31"/>
      <c r="AN193" s="31"/>
      <c r="AO193" s="31"/>
      <c r="AP193" s="31"/>
      <c r="AQ193" s="197"/>
      <c r="AR193" s="197"/>
      <c r="AS193" s="197"/>
      <c r="AT193" s="197"/>
      <c r="AU193" s="31"/>
      <c r="AV193" s="31"/>
      <c r="AW193" s="31"/>
      <c r="AX193" s="31"/>
      <c r="AY193" s="74"/>
    </row>
    <row r="194" spans="3:51">
      <c r="C194" s="179" t="s">
        <v>69</v>
      </c>
      <c r="D194" s="3">
        <v>0.42</v>
      </c>
      <c r="E194" s="191" t="s">
        <v>197</v>
      </c>
      <c r="I194" s="53">
        <v>189</v>
      </c>
      <c r="J194" s="31">
        <f t="shared" si="79"/>
        <v>0</v>
      </c>
      <c r="K194" s="31">
        <f t="shared" si="80"/>
        <v>0</v>
      </c>
      <c r="L194" s="31">
        <f t="shared" si="81"/>
        <v>0</v>
      </c>
      <c r="M194" s="31">
        <f t="shared" si="82"/>
        <v>0</v>
      </c>
      <c r="N194" s="31">
        <f t="shared" si="68"/>
        <v>0</v>
      </c>
      <c r="O194" s="32">
        <f t="shared" si="69"/>
        <v>0</v>
      </c>
      <c r="P194" s="53">
        <v>189</v>
      </c>
      <c r="Q194" s="31">
        <f t="shared" si="77"/>
        <v>0</v>
      </c>
      <c r="R194" s="31">
        <f t="shared" si="83"/>
        <v>0</v>
      </c>
      <c r="S194" s="31">
        <f t="shared" si="84"/>
        <v>0</v>
      </c>
      <c r="T194" s="31">
        <f t="shared" si="70"/>
        <v>0</v>
      </c>
      <c r="U194" s="31">
        <f t="shared" si="78"/>
        <v>0</v>
      </c>
      <c r="V194" s="31">
        <f t="shared" si="71"/>
        <v>0</v>
      </c>
      <c r="W194" s="31">
        <v>0</v>
      </c>
      <c r="X194" s="31">
        <f t="shared" si="72"/>
        <v>0</v>
      </c>
      <c r="Y194" s="36">
        <f t="shared" si="73"/>
        <v>0</v>
      </c>
      <c r="AA194" s="69">
        <v>189</v>
      </c>
      <c r="AB194" s="31">
        <f t="shared" si="74"/>
        <v>0</v>
      </c>
      <c r="AC194" s="212">
        <f t="shared" si="89"/>
        <v>0</v>
      </c>
      <c r="AD194" s="99">
        <f t="shared" si="75"/>
        <v>0</v>
      </c>
      <c r="AE194" s="99">
        <f t="shared" si="76"/>
        <v>0</v>
      </c>
      <c r="AF194" s="197">
        <f t="shared" si="85"/>
        <v>0</v>
      </c>
      <c r="AG194" s="197">
        <f t="shared" si="86"/>
        <v>0</v>
      </c>
      <c r="AH194" s="197">
        <f t="shared" si="87"/>
        <v>0</v>
      </c>
      <c r="AI194" s="202">
        <f t="shared" si="88"/>
        <v>0</v>
      </c>
      <c r="AK194" s="69">
        <v>189</v>
      </c>
      <c r="AL194" s="31"/>
      <c r="AM194" s="31"/>
      <c r="AN194" s="31"/>
      <c r="AO194" s="31"/>
      <c r="AP194" s="31"/>
      <c r="AQ194" s="197"/>
      <c r="AR194" s="197"/>
      <c r="AS194" s="197"/>
      <c r="AT194" s="197"/>
      <c r="AU194" s="31"/>
      <c r="AV194" s="31"/>
      <c r="AW194" s="31"/>
      <c r="AX194" s="31"/>
      <c r="AY194" s="74"/>
    </row>
    <row r="195" spans="3:51">
      <c r="C195" s="179" t="s">
        <v>70</v>
      </c>
      <c r="D195" s="3">
        <v>0.56999999999999995</v>
      </c>
      <c r="E195" s="191" t="s">
        <v>196</v>
      </c>
      <c r="I195" s="53">
        <v>190</v>
      </c>
      <c r="J195" s="31">
        <f t="shared" si="79"/>
        <v>0</v>
      </c>
      <c r="K195" s="31">
        <f t="shared" si="80"/>
        <v>0</v>
      </c>
      <c r="L195" s="31">
        <f t="shared" si="81"/>
        <v>0</v>
      </c>
      <c r="M195" s="31">
        <f t="shared" si="82"/>
        <v>0</v>
      </c>
      <c r="N195" s="31">
        <f t="shared" si="68"/>
        <v>0</v>
      </c>
      <c r="O195" s="32">
        <f t="shared" si="69"/>
        <v>0</v>
      </c>
      <c r="P195" s="53">
        <v>190</v>
      </c>
      <c r="Q195" s="31">
        <f t="shared" si="77"/>
        <v>0</v>
      </c>
      <c r="R195" s="31">
        <f t="shared" si="83"/>
        <v>0</v>
      </c>
      <c r="S195" s="31">
        <f t="shared" si="84"/>
        <v>0</v>
      </c>
      <c r="T195" s="31">
        <f t="shared" si="70"/>
        <v>0</v>
      </c>
      <c r="U195" s="31">
        <f t="shared" si="78"/>
        <v>0</v>
      </c>
      <c r="V195" s="31">
        <f t="shared" si="71"/>
        <v>0</v>
      </c>
      <c r="W195" s="31">
        <v>0</v>
      </c>
      <c r="X195" s="31">
        <f t="shared" si="72"/>
        <v>0</v>
      </c>
      <c r="Y195" s="36">
        <f t="shared" si="73"/>
        <v>0</v>
      </c>
      <c r="AA195" s="69">
        <v>190</v>
      </c>
      <c r="AB195" s="31">
        <f t="shared" si="74"/>
        <v>0</v>
      </c>
      <c r="AC195" s="212">
        <f t="shared" si="89"/>
        <v>0</v>
      </c>
      <c r="AD195" s="99">
        <f t="shared" si="75"/>
        <v>0</v>
      </c>
      <c r="AE195" s="99">
        <f t="shared" si="76"/>
        <v>0</v>
      </c>
      <c r="AF195" s="197">
        <f t="shared" si="85"/>
        <v>0</v>
      </c>
      <c r="AG195" s="197">
        <f t="shared" si="86"/>
        <v>0</v>
      </c>
      <c r="AH195" s="197">
        <f t="shared" si="87"/>
        <v>0</v>
      </c>
      <c r="AI195" s="202">
        <f t="shared" si="88"/>
        <v>0</v>
      </c>
      <c r="AK195" s="69">
        <v>190</v>
      </c>
      <c r="AL195" s="31"/>
      <c r="AM195" s="31"/>
      <c r="AN195" s="31"/>
      <c r="AO195" s="31"/>
      <c r="AP195" s="31"/>
      <c r="AQ195" s="197"/>
      <c r="AR195" s="197"/>
      <c r="AS195" s="197"/>
      <c r="AT195" s="197"/>
      <c r="AU195" s="31"/>
      <c r="AV195" s="31"/>
      <c r="AW195" s="31"/>
      <c r="AX195" s="31"/>
      <c r="AY195" s="74"/>
    </row>
    <row r="196" spans="3:51">
      <c r="C196" s="179" t="s">
        <v>71</v>
      </c>
      <c r="D196" s="3">
        <v>0.54</v>
      </c>
      <c r="E196" s="191"/>
      <c r="I196" s="53">
        <v>191</v>
      </c>
      <c r="J196" s="31">
        <f t="shared" si="79"/>
        <v>0</v>
      </c>
      <c r="K196" s="31">
        <f t="shared" si="80"/>
        <v>0</v>
      </c>
      <c r="L196" s="31">
        <f t="shared" si="81"/>
        <v>0</v>
      </c>
      <c r="M196" s="31">
        <f t="shared" si="82"/>
        <v>0</v>
      </c>
      <c r="N196" s="31">
        <f t="shared" si="68"/>
        <v>0</v>
      </c>
      <c r="O196" s="32">
        <f t="shared" si="69"/>
        <v>0</v>
      </c>
      <c r="P196" s="53">
        <v>191</v>
      </c>
      <c r="Q196" s="31">
        <f t="shared" si="77"/>
        <v>0</v>
      </c>
      <c r="R196" s="31">
        <f t="shared" si="83"/>
        <v>0</v>
      </c>
      <c r="S196" s="31">
        <f t="shared" si="84"/>
        <v>0</v>
      </c>
      <c r="T196" s="31">
        <f t="shared" si="70"/>
        <v>0</v>
      </c>
      <c r="U196" s="31">
        <f t="shared" si="78"/>
        <v>0</v>
      </c>
      <c r="V196" s="31">
        <f t="shared" si="71"/>
        <v>0</v>
      </c>
      <c r="W196" s="31">
        <v>0</v>
      </c>
      <c r="X196" s="31">
        <f t="shared" si="72"/>
        <v>0</v>
      </c>
      <c r="Y196" s="36">
        <f t="shared" si="73"/>
        <v>0</v>
      </c>
      <c r="AA196" s="69">
        <v>191</v>
      </c>
      <c r="AB196" s="31">
        <f t="shared" si="74"/>
        <v>0</v>
      </c>
      <c r="AC196" s="212">
        <f t="shared" si="89"/>
        <v>0</v>
      </c>
      <c r="AD196" s="99">
        <f t="shared" si="75"/>
        <v>0</v>
      </c>
      <c r="AE196" s="99">
        <f t="shared" si="76"/>
        <v>0</v>
      </c>
      <c r="AF196" s="197">
        <f t="shared" si="85"/>
        <v>0</v>
      </c>
      <c r="AG196" s="197">
        <f t="shared" si="86"/>
        <v>0</v>
      </c>
      <c r="AH196" s="197">
        <f t="shared" si="87"/>
        <v>0</v>
      </c>
      <c r="AI196" s="202">
        <f t="shared" si="88"/>
        <v>0</v>
      </c>
      <c r="AK196" s="69">
        <v>191</v>
      </c>
      <c r="AL196" s="31"/>
      <c r="AM196" s="31"/>
      <c r="AN196" s="31"/>
      <c r="AO196" s="31"/>
      <c r="AP196" s="31"/>
      <c r="AQ196" s="197"/>
      <c r="AR196" s="197"/>
      <c r="AS196" s="197"/>
      <c r="AT196" s="197"/>
      <c r="AU196" s="31"/>
      <c r="AV196" s="31"/>
      <c r="AW196" s="31"/>
      <c r="AX196" s="31"/>
      <c r="AY196" s="74"/>
    </row>
    <row r="197" spans="3:51">
      <c r="E197" s="22"/>
      <c r="I197" s="53">
        <v>192</v>
      </c>
      <c r="J197" s="31">
        <f t="shared" si="79"/>
        <v>0</v>
      </c>
      <c r="K197" s="31">
        <f t="shared" si="80"/>
        <v>0</v>
      </c>
      <c r="L197" s="31">
        <f t="shared" si="81"/>
        <v>0</v>
      </c>
      <c r="M197" s="31">
        <f t="shared" si="82"/>
        <v>0</v>
      </c>
      <c r="N197" s="31">
        <f t="shared" ref="N197:N204" si="90">IF(P198&lt;=$F$18,0,)</f>
        <v>0</v>
      </c>
      <c r="O197" s="32">
        <f t="shared" ref="O197:O205" si="91">((J197+K197)*0.475+L197+M197+N197)*44/12</f>
        <v>0</v>
      </c>
      <c r="P197" s="53">
        <v>192</v>
      </c>
      <c r="Q197" s="31">
        <f t="shared" si="77"/>
        <v>0</v>
      </c>
      <c r="R197" s="31">
        <f t="shared" si="83"/>
        <v>0</v>
      </c>
      <c r="S197" s="31">
        <f t="shared" si="84"/>
        <v>0</v>
      </c>
      <c r="T197" s="31">
        <f t="shared" ref="T197:T205" si="92">IF(S197=0,0,EXP(-1.0587+0.8836*LN(S197)+0.284))</f>
        <v>0</v>
      </c>
      <c r="U197" s="31">
        <f t="shared" si="78"/>
        <v>0</v>
      </c>
      <c r="V197" s="31">
        <f t="shared" ref="V197:V205" si="93">IF(P197&lt;=$F$18,IF(P197&lt;=30,P197*($F$16-$F$6)/30,$F$16-$F$6),)</f>
        <v>0</v>
      </c>
      <c r="W197" s="31">
        <v>0</v>
      </c>
      <c r="X197" s="31">
        <f t="shared" ref="X197:X205" si="94">((S197+T197)*0.475+U197+V197+W197)*44/12</f>
        <v>0</v>
      </c>
      <c r="Y197" s="36">
        <f t="shared" ref="Y197:Y205" si="95">IF(P197&lt;=$F$18,X197-O197,)</f>
        <v>0</v>
      </c>
      <c r="AA197" s="69">
        <v>192</v>
      </c>
      <c r="AB197" s="31">
        <f t="shared" ref="AB197:AB205" si="96">IF(AA197&lt;=$F$18,IFERROR(VLOOKUP($AA197,$B$82:$G$94,2,FALSE),0),)</f>
        <v>0</v>
      </c>
      <c r="AC197" s="212">
        <f t="shared" si="89"/>
        <v>0</v>
      </c>
      <c r="AD197" s="99">
        <f t="shared" ref="AD197:AD205" si="97">IF(AA197&lt;=$F$18,IFERROR(VLOOKUP($AA197,$B$82:$G$94,4,FALSE),0),)</f>
        <v>0</v>
      </c>
      <c r="AE197" s="99">
        <f t="shared" ref="AE197:AE205" si="98">IF(AA197&lt;=$F$18,IFERROR(VLOOKUP($AA197,$B$82:$G$94,5,FALSE),0),)</f>
        <v>0</v>
      </c>
      <c r="AF197" s="197">
        <f t="shared" si="85"/>
        <v>0</v>
      </c>
      <c r="AG197" s="197">
        <f t="shared" si="86"/>
        <v>0</v>
      </c>
      <c r="AH197" s="197">
        <f t="shared" si="87"/>
        <v>0</v>
      </c>
      <c r="AI197" s="202">
        <f t="shared" si="88"/>
        <v>0</v>
      </c>
      <c r="AK197" s="69">
        <v>192</v>
      </c>
      <c r="AL197" s="31"/>
      <c r="AM197" s="31"/>
      <c r="AN197" s="31"/>
      <c r="AO197" s="31"/>
      <c r="AP197" s="31"/>
      <c r="AQ197" s="197"/>
      <c r="AR197" s="197"/>
      <c r="AS197" s="197"/>
      <c r="AT197" s="197"/>
      <c r="AU197" s="31"/>
      <c r="AV197" s="31"/>
      <c r="AW197" s="31"/>
      <c r="AX197" s="31"/>
      <c r="AY197" s="74"/>
    </row>
    <row r="198" spans="3:51">
      <c r="E198" s="22"/>
      <c r="I198" s="53">
        <v>193</v>
      </c>
      <c r="J198" s="31">
        <f t="shared" si="79"/>
        <v>0</v>
      </c>
      <c r="K198" s="31">
        <f t="shared" si="80"/>
        <v>0</v>
      </c>
      <c r="L198" s="31">
        <f t="shared" si="81"/>
        <v>0</v>
      </c>
      <c r="M198" s="31">
        <f t="shared" si="82"/>
        <v>0</v>
      </c>
      <c r="N198" s="31">
        <f t="shared" si="90"/>
        <v>0</v>
      </c>
      <c r="O198" s="32">
        <f t="shared" si="91"/>
        <v>0</v>
      </c>
      <c r="P198" s="53">
        <v>193</v>
      </c>
      <c r="Q198" s="31">
        <f t="shared" ref="Q198:Q205" si="99">IF(P198&lt;=$F$18,LOOKUP(P198-1,$B$25:$B$78,$G$25:$G$78),)</f>
        <v>0</v>
      </c>
      <c r="R198" s="31">
        <f t="shared" si="83"/>
        <v>0</v>
      </c>
      <c r="S198" s="31">
        <f t="shared" si="84"/>
        <v>0</v>
      </c>
      <c r="T198" s="31">
        <f t="shared" si="92"/>
        <v>0</v>
      </c>
      <c r="U198" s="31">
        <f t="shared" ref="U198:U205" si="100">IF(P198&lt;=$F$18,$F$5+($F$15-$F$5)*(1-EXP(-0.0175*P198)),)</f>
        <v>0</v>
      </c>
      <c r="V198" s="31">
        <f t="shared" si="93"/>
        <v>0</v>
      </c>
      <c r="W198" s="31">
        <v>0</v>
      </c>
      <c r="X198" s="31">
        <f t="shared" si="94"/>
        <v>0</v>
      </c>
      <c r="Y198" s="36">
        <f t="shared" si="95"/>
        <v>0</v>
      </c>
      <c r="AA198" s="69">
        <v>193</v>
      </c>
      <c r="AB198" s="31">
        <f t="shared" si="96"/>
        <v>0</v>
      </c>
      <c r="AC198" s="212">
        <f t="shared" si="89"/>
        <v>0</v>
      </c>
      <c r="AD198" s="99">
        <f t="shared" si="97"/>
        <v>0</v>
      </c>
      <c r="AE198" s="99">
        <f t="shared" si="98"/>
        <v>0</v>
      </c>
      <c r="AF198" s="197">
        <f t="shared" si="85"/>
        <v>0</v>
      </c>
      <c r="AG198" s="197">
        <f t="shared" si="86"/>
        <v>0</v>
      </c>
      <c r="AH198" s="197">
        <f t="shared" si="87"/>
        <v>0</v>
      </c>
      <c r="AI198" s="202">
        <f t="shared" si="88"/>
        <v>0</v>
      </c>
      <c r="AK198" s="69">
        <v>193</v>
      </c>
      <c r="AL198" s="31"/>
      <c r="AM198" s="31"/>
      <c r="AN198" s="31"/>
      <c r="AO198" s="31"/>
      <c r="AP198" s="31"/>
      <c r="AQ198" s="197"/>
      <c r="AR198" s="197"/>
      <c r="AS198" s="197"/>
      <c r="AT198" s="197"/>
      <c r="AU198" s="31"/>
      <c r="AV198" s="31"/>
      <c r="AW198" s="31"/>
      <c r="AX198" s="31"/>
      <c r="AY198" s="74"/>
    </row>
    <row r="199" spans="3:51">
      <c r="E199" s="22"/>
      <c r="I199" s="53">
        <v>194</v>
      </c>
      <c r="J199" s="31">
        <f t="shared" ref="J199:J205" si="101">IF($I199&lt;=$F$10,$F$11*$F$13+J198,)</f>
        <v>0</v>
      </c>
      <c r="K199" s="31">
        <f t="shared" ref="K199:K205" si="102">IF(J199=0,0,EXP(-1.0587+0.8836*LN(J199)+0.284))</f>
        <v>0</v>
      </c>
      <c r="L199" s="31">
        <f t="shared" ref="L199:L205" si="103">IF(I199&lt;=$F$10,$F$5+($F$8-$F$5)*(1-EXP(-0.0175*I199)),)</f>
        <v>0</v>
      </c>
      <c r="M199" s="31">
        <f t="shared" ref="M199:M205" si="104">IF(I199&lt;=$F$10,IF(I199&lt;=30,I199*($F$9-$F$6)/30,$F$9-$F$6),)</f>
        <v>0</v>
      </c>
      <c r="N199" s="31">
        <f t="shared" si="90"/>
        <v>0</v>
      </c>
      <c r="O199" s="32">
        <f t="shared" si="91"/>
        <v>0</v>
      </c>
      <c r="P199" s="53">
        <v>194</v>
      </c>
      <c r="Q199" s="31">
        <f t="shared" si="99"/>
        <v>0</v>
      </c>
      <c r="R199" s="31">
        <f t="shared" ref="R199:R205" si="105">IF(P199&lt;=$F$18,Q199+R198,)</f>
        <v>0</v>
      </c>
      <c r="S199" s="31">
        <f t="shared" ref="S199:S205" si="106">$F$19*R199</f>
        <v>0</v>
      </c>
      <c r="T199" s="31">
        <f t="shared" si="92"/>
        <v>0</v>
      </c>
      <c r="U199" s="31">
        <f t="shared" si="100"/>
        <v>0</v>
      </c>
      <c r="V199" s="31">
        <f t="shared" si="93"/>
        <v>0</v>
      </c>
      <c r="W199" s="31">
        <v>0</v>
      </c>
      <c r="X199" s="31">
        <f t="shared" si="94"/>
        <v>0</v>
      </c>
      <c r="Y199" s="36">
        <f t="shared" si="95"/>
        <v>0</v>
      </c>
      <c r="AA199" s="69">
        <v>194</v>
      </c>
      <c r="AB199" s="31">
        <f t="shared" si="96"/>
        <v>0</v>
      </c>
      <c r="AC199" s="212">
        <f t="shared" si="89"/>
        <v>0</v>
      </c>
      <c r="AD199" s="99">
        <f t="shared" si="97"/>
        <v>0</v>
      </c>
      <c r="AE199" s="99">
        <f t="shared" si="98"/>
        <v>0</v>
      </c>
      <c r="AF199" s="197">
        <f t="shared" si="85"/>
        <v>0</v>
      </c>
      <c r="AG199" s="197">
        <f t="shared" si="86"/>
        <v>0</v>
      </c>
      <c r="AH199" s="197">
        <f t="shared" si="87"/>
        <v>0</v>
      </c>
      <c r="AI199" s="202">
        <f t="shared" si="88"/>
        <v>0</v>
      </c>
      <c r="AK199" s="69">
        <v>194</v>
      </c>
      <c r="AL199" s="31"/>
      <c r="AM199" s="31"/>
      <c r="AN199" s="31"/>
      <c r="AO199" s="31"/>
      <c r="AP199" s="31"/>
      <c r="AQ199" s="197"/>
      <c r="AR199" s="197"/>
      <c r="AS199" s="197"/>
      <c r="AT199" s="197"/>
      <c r="AU199" s="31"/>
      <c r="AV199" s="31"/>
      <c r="AW199" s="31"/>
      <c r="AX199" s="31"/>
      <c r="AY199" s="74"/>
    </row>
    <row r="200" spans="3:51">
      <c r="E200" s="22"/>
      <c r="I200" s="53">
        <v>195</v>
      </c>
      <c r="J200" s="31">
        <f t="shared" si="101"/>
        <v>0</v>
      </c>
      <c r="K200" s="31">
        <f t="shared" si="102"/>
        <v>0</v>
      </c>
      <c r="L200" s="31">
        <f t="shared" si="103"/>
        <v>0</v>
      </c>
      <c r="M200" s="31">
        <f t="shared" si="104"/>
        <v>0</v>
      </c>
      <c r="N200" s="31">
        <f t="shared" si="90"/>
        <v>0</v>
      </c>
      <c r="O200" s="32">
        <f t="shared" si="91"/>
        <v>0</v>
      </c>
      <c r="P200" s="53">
        <v>195</v>
      </c>
      <c r="Q200" s="31">
        <f t="shared" si="99"/>
        <v>0</v>
      </c>
      <c r="R200" s="31">
        <f t="shared" si="105"/>
        <v>0</v>
      </c>
      <c r="S200" s="31">
        <f t="shared" si="106"/>
        <v>0</v>
      </c>
      <c r="T200" s="31">
        <f t="shared" si="92"/>
        <v>0</v>
      </c>
      <c r="U200" s="31">
        <f t="shared" si="100"/>
        <v>0</v>
      </c>
      <c r="V200" s="31">
        <f t="shared" si="93"/>
        <v>0</v>
      </c>
      <c r="W200" s="31">
        <v>0</v>
      </c>
      <c r="X200" s="31">
        <f t="shared" si="94"/>
        <v>0</v>
      </c>
      <c r="Y200" s="36">
        <f t="shared" si="95"/>
        <v>0</v>
      </c>
      <c r="AA200" s="69">
        <v>195</v>
      </c>
      <c r="AB200" s="31">
        <f t="shared" si="96"/>
        <v>0</v>
      </c>
      <c r="AC200" s="212">
        <f t="shared" si="89"/>
        <v>0</v>
      </c>
      <c r="AD200" s="99">
        <f t="shared" si="97"/>
        <v>0</v>
      </c>
      <c r="AE200" s="99">
        <f t="shared" si="98"/>
        <v>0</v>
      </c>
      <c r="AF200" s="197">
        <f t="shared" si="85"/>
        <v>0</v>
      </c>
      <c r="AG200" s="197">
        <f t="shared" si="86"/>
        <v>0</v>
      </c>
      <c r="AH200" s="197">
        <f t="shared" si="87"/>
        <v>0</v>
      </c>
      <c r="AI200" s="202">
        <f t="shared" si="88"/>
        <v>0</v>
      </c>
      <c r="AK200" s="69">
        <v>195</v>
      </c>
      <c r="AL200" s="31"/>
      <c r="AM200" s="31"/>
      <c r="AN200" s="31"/>
      <c r="AO200" s="31"/>
      <c r="AP200" s="31"/>
      <c r="AQ200" s="197"/>
      <c r="AR200" s="197"/>
      <c r="AS200" s="197"/>
      <c r="AT200" s="197"/>
      <c r="AU200" s="31"/>
      <c r="AV200" s="31"/>
      <c r="AW200" s="31"/>
      <c r="AX200" s="31"/>
      <c r="AY200" s="74"/>
    </row>
    <row r="201" spans="3:51">
      <c r="E201" s="22"/>
      <c r="I201" s="53">
        <v>196</v>
      </c>
      <c r="J201" s="31">
        <f t="shared" si="101"/>
        <v>0</v>
      </c>
      <c r="K201" s="31">
        <f t="shared" si="102"/>
        <v>0</v>
      </c>
      <c r="L201" s="31">
        <f t="shared" si="103"/>
        <v>0</v>
      </c>
      <c r="M201" s="31">
        <f t="shared" si="104"/>
        <v>0</v>
      </c>
      <c r="N201" s="31">
        <f t="shared" si="90"/>
        <v>0</v>
      </c>
      <c r="O201" s="32">
        <f t="shared" si="91"/>
        <v>0</v>
      </c>
      <c r="P201" s="53">
        <v>196</v>
      </c>
      <c r="Q201" s="31">
        <f t="shared" si="99"/>
        <v>0</v>
      </c>
      <c r="R201" s="31">
        <f t="shared" si="105"/>
        <v>0</v>
      </c>
      <c r="S201" s="31">
        <f t="shared" si="106"/>
        <v>0</v>
      </c>
      <c r="T201" s="31">
        <f t="shared" si="92"/>
        <v>0</v>
      </c>
      <c r="U201" s="31">
        <f t="shared" si="100"/>
        <v>0</v>
      </c>
      <c r="V201" s="31">
        <f t="shared" si="93"/>
        <v>0</v>
      </c>
      <c r="W201" s="31">
        <v>0</v>
      </c>
      <c r="X201" s="31">
        <f t="shared" si="94"/>
        <v>0</v>
      </c>
      <c r="Y201" s="36">
        <f t="shared" si="95"/>
        <v>0</v>
      </c>
      <c r="AA201" s="69">
        <v>196</v>
      </c>
      <c r="AB201" s="31">
        <f t="shared" si="96"/>
        <v>0</v>
      </c>
      <c r="AC201" s="212">
        <f t="shared" si="89"/>
        <v>0</v>
      </c>
      <c r="AD201" s="99">
        <f t="shared" si="97"/>
        <v>0</v>
      </c>
      <c r="AE201" s="99">
        <f t="shared" si="98"/>
        <v>0</v>
      </c>
      <c r="AF201" s="197">
        <f t="shared" si="85"/>
        <v>0</v>
      </c>
      <c r="AG201" s="197">
        <f t="shared" si="86"/>
        <v>0</v>
      </c>
      <c r="AH201" s="197">
        <f t="shared" si="87"/>
        <v>0</v>
      </c>
      <c r="AI201" s="202">
        <f t="shared" si="88"/>
        <v>0</v>
      </c>
      <c r="AK201" s="69">
        <v>196</v>
      </c>
      <c r="AL201" s="31"/>
      <c r="AM201" s="31"/>
      <c r="AN201" s="31"/>
      <c r="AO201" s="31"/>
      <c r="AP201" s="31"/>
      <c r="AQ201" s="197"/>
      <c r="AR201" s="197"/>
      <c r="AS201" s="197"/>
      <c r="AT201" s="197"/>
      <c r="AU201" s="31"/>
      <c r="AV201" s="31"/>
      <c r="AW201" s="31"/>
      <c r="AX201" s="31"/>
      <c r="AY201" s="74"/>
    </row>
    <row r="202" spans="3:51">
      <c r="E202" s="22"/>
      <c r="I202" s="53">
        <v>197</v>
      </c>
      <c r="J202" s="31">
        <f t="shared" si="101"/>
        <v>0</v>
      </c>
      <c r="K202" s="31">
        <f t="shared" si="102"/>
        <v>0</v>
      </c>
      <c r="L202" s="31">
        <f t="shared" si="103"/>
        <v>0</v>
      </c>
      <c r="M202" s="31">
        <f t="shared" si="104"/>
        <v>0</v>
      </c>
      <c r="N202" s="31">
        <f t="shared" si="90"/>
        <v>0</v>
      </c>
      <c r="O202" s="32">
        <f t="shared" si="91"/>
        <v>0</v>
      </c>
      <c r="P202" s="53">
        <v>197</v>
      </c>
      <c r="Q202" s="31">
        <f t="shared" si="99"/>
        <v>0</v>
      </c>
      <c r="R202" s="31">
        <f t="shared" si="105"/>
        <v>0</v>
      </c>
      <c r="S202" s="31">
        <f t="shared" si="106"/>
        <v>0</v>
      </c>
      <c r="T202" s="31">
        <f t="shared" si="92"/>
        <v>0</v>
      </c>
      <c r="U202" s="31">
        <f t="shared" si="100"/>
        <v>0</v>
      </c>
      <c r="V202" s="31">
        <f t="shared" si="93"/>
        <v>0</v>
      </c>
      <c r="W202" s="31">
        <v>0</v>
      </c>
      <c r="X202" s="31">
        <f t="shared" si="94"/>
        <v>0</v>
      </c>
      <c r="Y202" s="36">
        <f t="shared" si="95"/>
        <v>0</v>
      </c>
      <c r="AA202" s="69">
        <v>197</v>
      </c>
      <c r="AB202" s="31">
        <f t="shared" si="96"/>
        <v>0</v>
      </c>
      <c r="AC202" s="212">
        <f t="shared" si="89"/>
        <v>0</v>
      </c>
      <c r="AD202" s="99">
        <f t="shared" si="97"/>
        <v>0</v>
      </c>
      <c r="AE202" s="99">
        <f t="shared" si="98"/>
        <v>0</v>
      </c>
      <c r="AF202" s="197">
        <f t="shared" si="85"/>
        <v>0</v>
      </c>
      <c r="AG202" s="197">
        <f t="shared" si="86"/>
        <v>0</v>
      </c>
      <c r="AH202" s="197">
        <f t="shared" si="87"/>
        <v>0</v>
      </c>
      <c r="AI202" s="202">
        <f t="shared" si="88"/>
        <v>0</v>
      </c>
      <c r="AK202" s="69">
        <v>197</v>
      </c>
      <c r="AL202" s="31"/>
      <c r="AM202" s="31"/>
      <c r="AN202" s="31"/>
      <c r="AO202" s="31"/>
      <c r="AP202" s="31"/>
      <c r="AQ202" s="197"/>
      <c r="AR202" s="197"/>
      <c r="AS202" s="197"/>
      <c r="AT202" s="197"/>
      <c r="AU202" s="31"/>
      <c r="AV202" s="31"/>
      <c r="AW202" s="31"/>
      <c r="AX202" s="31"/>
      <c r="AY202" s="74"/>
    </row>
    <row r="203" spans="3:51">
      <c r="E203" s="22"/>
      <c r="I203" s="53">
        <v>198</v>
      </c>
      <c r="J203" s="31">
        <f t="shared" si="101"/>
        <v>0</v>
      </c>
      <c r="K203" s="31">
        <f t="shared" si="102"/>
        <v>0</v>
      </c>
      <c r="L203" s="31">
        <f t="shared" si="103"/>
        <v>0</v>
      </c>
      <c r="M203" s="31">
        <f t="shared" si="104"/>
        <v>0</v>
      </c>
      <c r="N203" s="31">
        <f t="shared" si="90"/>
        <v>0</v>
      </c>
      <c r="O203" s="32">
        <f t="shared" si="91"/>
        <v>0</v>
      </c>
      <c r="P203" s="53">
        <v>198</v>
      </c>
      <c r="Q203" s="31">
        <f t="shared" si="99"/>
        <v>0</v>
      </c>
      <c r="R203" s="31">
        <f t="shared" si="105"/>
        <v>0</v>
      </c>
      <c r="S203" s="31">
        <f t="shared" si="106"/>
        <v>0</v>
      </c>
      <c r="T203" s="31">
        <f t="shared" si="92"/>
        <v>0</v>
      </c>
      <c r="U203" s="31">
        <f t="shared" si="100"/>
        <v>0</v>
      </c>
      <c r="V203" s="31">
        <f t="shared" si="93"/>
        <v>0</v>
      </c>
      <c r="W203" s="31">
        <v>0</v>
      </c>
      <c r="X203" s="31">
        <f t="shared" si="94"/>
        <v>0</v>
      </c>
      <c r="Y203" s="36">
        <f t="shared" si="95"/>
        <v>0</v>
      </c>
      <c r="AA203" s="69">
        <v>198</v>
      </c>
      <c r="AB203" s="31">
        <f t="shared" si="96"/>
        <v>0</v>
      </c>
      <c r="AC203" s="212">
        <f t="shared" si="89"/>
        <v>0</v>
      </c>
      <c r="AD203" s="99">
        <f t="shared" si="97"/>
        <v>0</v>
      </c>
      <c r="AE203" s="99">
        <f t="shared" si="98"/>
        <v>0</v>
      </c>
      <c r="AF203" s="197">
        <f t="shared" si="85"/>
        <v>0</v>
      </c>
      <c r="AG203" s="197">
        <f t="shared" si="86"/>
        <v>0</v>
      </c>
      <c r="AH203" s="197">
        <f t="shared" si="87"/>
        <v>0</v>
      </c>
      <c r="AI203" s="202">
        <f t="shared" si="88"/>
        <v>0</v>
      </c>
      <c r="AK203" s="69">
        <v>198</v>
      </c>
      <c r="AL203" s="31"/>
      <c r="AM203" s="31"/>
      <c r="AN203" s="31"/>
      <c r="AO203" s="31"/>
      <c r="AP203" s="31"/>
      <c r="AQ203" s="197"/>
      <c r="AR203" s="197"/>
      <c r="AS203" s="197"/>
      <c r="AT203" s="197"/>
      <c r="AU203" s="31"/>
      <c r="AV203" s="31"/>
      <c r="AW203" s="31"/>
      <c r="AX203" s="31"/>
      <c r="AY203" s="74"/>
    </row>
    <row r="204" spans="3:51">
      <c r="E204" s="22"/>
      <c r="I204" s="53">
        <v>199</v>
      </c>
      <c r="J204" s="31">
        <f t="shared" si="101"/>
        <v>0</v>
      </c>
      <c r="K204" s="31">
        <f t="shared" si="102"/>
        <v>0</v>
      </c>
      <c r="L204" s="31">
        <f t="shared" si="103"/>
        <v>0</v>
      </c>
      <c r="M204" s="31">
        <f t="shared" si="104"/>
        <v>0</v>
      </c>
      <c r="N204" s="31">
        <f t="shared" si="90"/>
        <v>0</v>
      </c>
      <c r="O204" s="32">
        <f t="shared" si="91"/>
        <v>0</v>
      </c>
      <c r="P204" s="53">
        <v>199</v>
      </c>
      <c r="Q204" s="31">
        <f t="shared" si="99"/>
        <v>0</v>
      </c>
      <c r="R204" s="31">
        <f t="shared" si="105"/>
        <v>0</v>
      </c>
      <c r="S204" s="31">
        <f t="shared" si="106"/>
        <v>0</v>
      </c>
      <c r="T204" s="31">
        <f t="shared" si="92"/>
        <v>0</v>
      </c>
      <c r="U204" s="31">
        <f t="shared" si="100"/>
        <v>0</v>
      </c>
      <c r="V204" s="31">
        <f t="shared" si="93"/>
        <v>0</v>
      </c>
      <c r="W204" s="31">
        <v>0</v>
      </c>
      <c r="X204" s="31">
        <f t="shared" si="94"/>
        <v>0</v>
      </c>
      <c r="Y204" s="36">
        <f t="shared" si="95"/>
        <v>0</v>
      </c>
      <c r="AA204" s="69">
        <v>199</v>
      </c>
      <c r="AB204" s="31">
        <f t="shared" si="96"/>
        <v>0</v>
      </c>
      <c r="AC204" s="212">
        <f t="shared" si="89"/>
        <v>0</v>
      </c>
      <c r="AD204" s="99">
        <f t="shared" si="97"/>
        <v>0</v>
      </c>
      <c r="AE204" s="99">
        <f t="shared" si="98"/>
        <v>0</v>
      </c>
      <c r="AF204" s="197">
        <f t="shared" si="85"/>
        <v>0</v>
      </c>
      <c r="AG204" s="197">
        <f t="shared" si="86"/>
        <v>0</v>
      </c>
      <c r="AH204" s="197">
        <f t="shared" si="87"/>
        <v>0</v>
      </c>
      <c r="AI204" s="202">
        <f t="shared" si="88"/>
        <v>0</v>
      </c>
      <c r="AK204" s="69">
        <v>199</v>
      </c>
      <c r="AL204" s="31"/>
      <c r="AM204" s="31"/>
      <c r="AN204" s="31"/>
      <c r="AO204" s="31"/>
      <c r="AP204" s="31"/>
      <c r="AQ204" s="197"/>
      <c r="AR204" s="197"/>
      <c r="AS204" s="197"/>
      <c r="AT204" s="197"/>
      <c r="AU204" s="31"/>
      <c r="AV204" s="31"/>
      <c r="AW204" s="31"/>
      <c r="AX204" s="31"/>
      <c r="AY204" s="74"/>
    </row>
    <row r="205" spans="3:51">
      <c r="E205" s="22"/>
      <c r="I205" s="54">
        <v>200</v>
      </c>
      <c r="J205" s="31">
        <f t="shared" si="101"/>
        <v>0</v>
      </c>
      <c r="K205" s="31">
        <f t="shared" si="102"/>
        <v>0</v>
      </c>
      <c r="L205" s="31">
        <f t="shared" si="103"/>
        <v>0</v>
      </c>
      <c r="M205" s="31">
        <f t="shared" si="104"/>
        <v>0</v>
      </c>
      <c r="N205" s="33">
        <f>IF(F208&lt;=$F$18,0,)</f>
        <v>0</v>
      </c>
      <c r="O205" s="32">
        <f t="shared" si="91"/>
        <v>0</v>
      </c>
      <c r="P205" s="54">
        <v>200</v>
      </c>
      <c r="Q205" s="33">
        <f t="shared" si="99"/>
        <v>0</v>
      </c>
      <c r="R205" s="33">
        <f t="shared" si="105"/>
        <v>0</v>
      </c>
      <c r="S205" s="33">
        <f t="shared" si="106"/>
        <v>0</v>
      </c>
      <c r="T205" s="33">
        <f t="shared" si="92"/>
        <v>0</v>
      </c>
      <c r="U205" s="33">
        <f t="shared" si="100"/>
        <v>0</v>
      </c>
      <c r="V205" s="33">
        <f t="shared" si="93"/>
        <v>0</v>
      </c>
      <c r="W205" s="33">
        <v>0</v>
      </c>
      <c r="X205" s="164">
        <f t="shared" si="94"/>
        <v>0</v>
      </c>
      <c r="Y205" s="37">
        <f t="shared" si="95"/>
        <v>0</v>
      </c>
      <c r="AA205" s="70">
        <v>200</v>
      </c>
      <c r="AB205" s="148">
        <f t="shared" si="96"/>
        <v>0</v>
      </c>
      <c r="AC205" s="212">
        <f t="shared" si="89"/>
        <v>0</v>
      </c>
      <c r="AD205" s="100">
        <f t="shared" si="97"/>
        <v>0</v>
      </c>
      <c r="AE205" s="100">
        <f t="shared" si="98"/>
        <v>0</v>
      </c>
      <c r="AF205" s="199">
        <f t="shared" si="85"/>
        <v>0</v>
      </c>
      <c r="AG205" s="199">
        <f t="shared" si="86"/>
        <v>0</v>
      </c>
      <c r="AH205" s="199">
        <f t="shared" si="87"/>
        <v>0</v>
      </c>
      <c r="AI205" s="206">
        <f t="shared" si="88"/>
        <v>0</v>
      </c>
      <c r="AK205" s="70">
        <v>200</v>
      </c>
      <c r="AL205" s="148"/>
      <c r="AM205" s="33"/>
      <c r="AN205" s="33"/>
      <c r="AO205" s="33"/>
      <c r="AP205" s="33"/>
      <c r="AQ205" s="199"/>
      <c r="AR205" s="199"/>
      <c r="AS205" s="199"/>
      <c r="AT205" s="199"/>
      <c r="AU205" s="33"/>
      <c r="AV205" s="33"/>
      <c r="AW205" s="33"/>
      <c r="AX205" s="33"/>
      <c r="AY205" s="75"/>
    </row>
    <row r="206" spans="3:51">
      <c r="E206" s="22"/>
    </row>
    <row r="207" spans="3:51">
      <c r="E207" s="22"/>
    </row>
  </sheetData>
  <mergeCells count="29">
    <mergeCell ref="P3:X3"/>
    <mergeCell ref="AA3:AI3"/>
    <mergeCell ref="AK3:AY3"/>
    <mergeCell ref="B4:F4"/>
    <mergeCell ref="B7:B13"/>
    <mergeCell ref="C7:F7"/>
    <mergeCell ref="D8:E8"/>
    <mergeCell ref="D9:E9"/>
    <mergeCell ref="C10:C13"/>
    <mergeCell ref="D10:E10"/>
    <mergeCell ref="D11:E11"/>
    <mergeCell ref="D12:E12"/>
    <mergeCell ref="D13:E13"/>
    <mergeCell ref="B5:B6"/>
    <mergeCell ref="D5:E5"/>
    <mergeCell ref="D6:E6"/>
    <mergeCell ref="I3:O3"/>
    <mergeCell ref="B23:G23"/>
    <mergeCell ref="B80:G80"/>
    <mergeCell ref="B14:B21"/>
    <mergeCell ref="C14:F14"/>
    <mergeCell ref="D15:E15"/>
    <mergeCell ref="D16:E16"/>
    <mergeCell ref="C17:C21"/>
    <mergeCell ref="D17:E17"/>
    <mergeCell ref="D18:E18"/>
    <mergeCell ref="D19:E19"/>
    <mergeCell ref="D20:E20"/>
    <mergeCell ref="D21:E21"/>
  </mergeCells>
  <dataValidations count="5">
    <dataValidation type="list" allowBlank="1" showInputMessage="1" showErrorMessage="1" sqref="F12" xr:uid="{00000000-0002-0000-0600-000000000000}">
      <formula1>$C$194:$C$195</formula1>
    </dataValidation>
    <dataValidation type="list" allowBlank="1" showInputMessage="1" showErrorMessage="1" sqref="F17" xr:uid="{00000000-0002-0000-0600-000001000000}">
      <formula1>$C$130:$C$195</formula1>
    </dataValidation>
    <dataValidation type="list" allowBlank="1" showInputMessage="1" showErrorMessage="1" sqref="D8:E8 D5:E5 D15" xr:uid="{00000000-0002-0000-0600-000002000000}">
      <formula1>$B$97:$B$100</formula1>
    </dataValidation>
    <dataValidation type="list" allowBlank="1" showInputMessage="1" showErrorMessage="1" sqref="D81:G81" xr:uid="{00000000-0002-0000-0600-000003000000}">
      <formula1>$B$104:$B$108</formula1>
    </dataValidation>
    <dataValidation type="list" allowBlank="1" showInputMessage="1" showErrorMessage="1" sqref="F20" xr:uid="{00000000-0002-0000-0600-000004000000}">
      <mc:AlternateContent xmlns:x12ac="http://schemas.microsoft.com/office/spreadsheetml/2011/1/ac" xmlns:mc="http://schemas.openxmlformats.org/markup-compatibility/2006">
        <mc:Choice Requires="x12ac">
          <x12ac:list>"1,3","1,56"</x12ac:list>
        </mc:Choice>
        <mc:Fallback>
          <formula1>"1,3,1,56"</formula1>
        </mc:Fallback>
      </mc:AlternateContent>
    </dataValidation>
  </dataValidations>
  <pageMargins left="0.7" right="0.7" top="0.75" bottom="0.75" header="0.3" footer="0.3"/>
  <pageSetup paperSize="9" orientation="portrait" horizontalDpi="0" verticalDpi="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79998168889431442"/>
  </sheetPr>
  <dimension ref="B3:AY205"/>
  <sheetViews>
    <sheetView topLeftCell="A15" zoomScale="85" zoomScaleNormal="85" workbookViewId="0">
      <selection activeCell="F20" sqref="F20"/>
    </sheetView>
  </sheetViews>
  <sheetFormatPr baseColWidth="10" defaultRowHeight="15"/>
  <cols>
    <col min="3" max="5" width="13.6640625" customWidth="1"/>
    <col min="6" max="6" width="16.5" style="24" customWidth="1"/>
    <col min="7" max="7" width="14.5" style="22" customWidth="1"/>
    <col min="8" max="8" width="11.5" style="22"/>
    <col min="9" max="9" width="10.5" style="22" customWidth="1"/>
    <col min="10" max="11" width="10.5" style="8" customWidth="1"/>
    <col min="12" max="23" width="10.5" customWidth="1"/>
    <col min="24" max="25" width="11.5" customWidth="1"/>
    <col min="26" max="42" width="10.5" customWidth="1"/>
    <col min="43" max="46" width="10.5" style="135" customWidth="1"/>
    <col min="47" max="51" width="10.5" customWidth="1"/>
  </cols>
  <sheetData>
    <row r="3" spans="2:51" ht="16">
      <c r="I3" s="266" t="s">
        <v>172</v>
      </c>
      <c r="J3" s="267"/>
      <c r="K3" s="267"/>
      <c r="L3" s="267"/>
      <c r="M3" s="267"/>
      <c r="N3" s="267"/>
      <c r="O3" s="268"/>
      <c r="P3" s="269" t="s">
        <v>144</v>
      </c>
      <c r="Q3" s="270"/>
      <c r="R3" s="270"/>
      <c r="S3" s="270"/>
      <c r="T3" s="270"/>
      <c r="U3" s="270"/>
      <c r="V3" s="270"/>
      <c r="W3" s="270"/>
      <c r="X3" s="271"/>
      <c r="Y3" s="88"/>
      <c r="Z3" s="88"/>
      <c r="AA3" s="257" t="s">
        <v>159</v>
      </c>
      <c r="AB3" s="258"/>
      <c r="AC3" s="258"/>
      <c r="AD3" s="258"/>
      <c r="AE3" s="258"/>
      <c r="AF3" s="258"/>
      <c r="AG3" s="258"/>
      <c r="AH3" s="258"/>
      <c r="AI3" s="259"/>
      <c r="AJ3" s="88"/>
      <c r="AK3" s="257" t="s">
        <v>171</v>
      </c>
      <c r="AL3" s="258"/>
      <c r="AM3" s="258"/>
      <c r="AN3" s="258"/>
      <c r="AO3" s="258"/>
      <c r="AP3" s="258"/>
      <c r="AQ3" s="258"/>
      <c r="AR3" s="258"/>
      <c r="AS3" s="258"/>
      <c r="AT3" s="258"/>
      <c r="AU3" s="258"/>
      <c r="AV3" s="258"/>
      <c r="AW3" s="258"/>
      <c r="AX3" s="258"/>
      <c r="AY3" s="259"/>
    </row>
    <row r="4" spans="2:51" ht="45" customHeight="1">
      <c r="B4" s="278" t="s">
        <v>173</v>
      </c>
      <c r="C4" s="279"/>
      <c r="D4" s="279"/>
      <c r="E4" s="279"/>
      <c r="F4" s="280"/>
      <c r="I4" s="57" t="s">
        <v>76</v>
      </c>
      <c r="J4" s="58" t="s">
        <v>108</v>
      </c>
      <c r="K4" s="58" t="s">
        <v>109</v>
      </c>
      <c r="L4" s="58" t="s">
        <v>72</v>
      </c>
      <c r="M4" s="58" t="s">
        <v>110</v>
      </c>
      <c r="N4" s="58" t="s">
        <v>111</v>
      </c>
      <c r="O4" s="86" t="s">
        <v>113</v>
      </c>
      <c r="P4" s="57" t="s">
        <v>76</v>
      </c>
      <c r="Q4" s="59" t="s">
        <v>118</v>
      </c>
      <c r="R4" s="59" t="s">
        <v>119</v>
      </c>
      <c r="S4" s="60" t="s">
        <v>105</v>
      </c>
      <c r="T4" s="61" t="s">
        <v>104</v>
      </c>
      <c r="U4" s="58" t="s">
        <v>3</v>
      </c>
      <c r="V4" s="58" t="s">
        <v>106</v>
      </c>
      <c r="W4" s="58" t="s">
        <v>107</v>
      </c>
      <c r="X4" s="87" t="s">
        <v>112</v>
      </c>
      <c r="Y4" s="64" t="s">
        <v>120</v>
      </c>
      <c r="AA4" s="68" t="s">
        <v>76</v>
      </c>
      <c r="AB4" s="59" t="s">
        <v>146</v>
      </c>
      <c r="AC4" s="60" t="s">
        <v>147</v>
      </c>
      <c r="AD4" s="66" t="s">
        <v>148</v>
      </c>
      <c r="AE4" s="62" t="s">
        <v>149</v>
      </c>
      <c r="AF4" s="62" t="s">
        <v>150</v>
      </c>
      <c r="AG4" s="62" t="s">
        <v>151</v>
      </c>
      <c r="AH4" s="62" t="s">
        <v>152</v>
      </c>
      <c r="AI4" s="73" t="s">
        <v>153</v>
      </c>
      <c r="AK4" s="68" t="s">
        <v>76</v>
      </c>
      <c r="AL4" s="59" t="s">
        <v>146</v>
      </c>
      <c r="AM4" s="60" t="s">
        <v>147</v>
      </c>
      <c r="AN4" s="66" t="s">
        <v>148</v>
      </c>
      <c r="AO4" s="62" t="s">
        <v>149</v>
      </c>
      <c r="AP4" s="62" t="s">
        <v>161</v>
      </c>
      <c r="AQ4" s="196" t="s">
        <v>187</v>
      </c>
      <c r="AR4" s="196" t="s">
        <v>188</v>
      </c>
      <c r="AS4" s="196" t="s">
        <v>189</v>
      </c>
      <c r="AT4" s="196" t="s">
        <v>190</v>
      </c>
      <c r="AU4" s="62" t="s">
        <v>162</v>
      </c>
      <c r="AV4" s="62" t="s">
        <v>163</v>
      </c>
      <c r="AW4" s="62" t="s">
        <v>164</v>
      </c>
      <c r="AX4" s="62" t="s">
        <v>165</v>
      </c>
      <c r="AY4" s="73" t="s">
        <v>153</v>
      </c>
    </row>
    <row r="5" spans="2:51">
      <c r="B5" s="250" t="s">
        <v>133</v>
      </c>
      <c r="C5" s="89" t="s">
        <v>73</v>
      </c>
      <c r="D5" s="262" t="s">
        <v>135</v>
      </c>
      <c r="E5" s="262"/>
      <c r="F5" s="90">
        <f>IF(D5="","",VLOOKUP(D5,$B$97:$C$100,2,0))</f>
        <v>70</v>
      </c>
      <c r="I5" s="53">
        <v>0</v>
      </c>
      <c r="J5" s="31">
        <v>0</v>
      </c>
      <c r="K5" s="31">
        <v>0</v>
      </c>
      <c r="L5" s="31">
        <v>0</v>
      </c>
      <c r="M5" s="31">
        <f t="shared" ref="M5:M68" si="0">IF(I5&lt;=$F$10,IF(I5&lt;=30,I5*($F$9-$F$6)/30,$F$9-$F$6),)</f>
        <v>0</v>
      </c>
      <c r="N5" s="31">
        <v>0</v>
      </c>
      <c r="O5" s="32">
        <f t="shared" ref="O5:O68" si="1">((J5+K5)*0.475+L5+M5+N5)*44/12</f>
        <v>0</v>
      </c>
      <c r="P5" s="53">
        <v>0</v>
      </c>
      <c r="Q5" s="31">
        <v>0</v>
      </c>
      <c r="R5" s="31">
        <v>0</v>
      </c>
      <c r="S5" s="31">
        <f t="shared" ref="S5:S68" si="2">$F$19*R5</f>
        <v>0</v>
      </c>
      <c r="T5" s="31">
        <f t="shared" ref="T5:T68" si="3">IF(S5=0,0,EXP(-1.0587+0.8836*LN(S5)+0.284))</f>
        <v>0</v>
      </c>
      <c r="U5" s="31">
        <v>0</v>
      </c>
      <c r="V5" s="31">
        <f t="shared" ref="V5:V68" si="4">IF(P5&lt;=$F$18,IF(P5&lt;=30,P5*($F$16-$F$6)/30,$F$16-$F$6),)</f>
        <v>0</v>
      </c>
      <c r="W5" s="31">
        <v>0</v>
      </c>
      <c r="X5" s="31">
        <f t="shared" ref="X5:X68" si="5">((S5+T5)*0.475+U5+V5+W5)*44/12</f>
        <v>0</v>
      </c>
      <c r="Y5" s="36">
        <f t="shared" ref="Y5:Y68" si="6">IF(P5&lt;=$F$18,X5-O5,)</f>
        <v>0</v>
      </c>
      <c r="AA5" s="69">
        <v>0</v>
      </c>
      <c r="AB5" s="31">
        <f t="shared" ref="AB5:AB68" si="7">IF(AA5&lt;=$F$18,IFERROR(VLOOKUP($AA5,$B$82:$G$94,2,FALSE),0),)</f>
        <v>0</v>
      </c>
      <c r="AC5" s="212">
        <f t="shared" ref="AC5:AC29" si="8">IF(AA5&lt;=$F$18,IFERROR(VLOOKUP($AA5,$B$82:$G$94,3,FALSE),0),)*50%</f>
        <v>0</v>
      </c>
      <c r="AD5" s="99">
        <f t="shared" ref="AD5:AD68" si="9">IF(AA5&lt;=$F$18,IFERROR(VLOOKUP($AA5,$B$82:$G$94,4,FALSE),0),)</f>
        <v>0</v>
      </c>
      <c r="AE5" s="99">
        <f t="shared" ref="AE5:AE68" si="10">IF(AA5&lt;=$F$18,IFERROR(VLOOKUP($AA5,$B$82:$G$94,5,FALSE),0),)</f>
        <v>0</v>
      </c>
      <c r="AF5" s="31">
        <v>0</v>
      </c>
      <c r="AG5" s="31">
        <v>0</v>
      </c>
      <c r="AH5" s="31">
        <v>0</v>
      </c>
      <c r="AI5" s="74">
        <f>SUM(AF5:AH5)</f>
        <v>0</v>
      </c>
      <c r="AK5" s="69">
        <v>0</v>
      </c>
      <c r="AL5" s="31">
        <f t="shared" ref="AL5:AL35" si="11">IF(AK5&lt;=$F$18,IFERROR(VLOOKUP($AA5,$B$82:$G$94,2,FALSE),0),)</f>
        <v>0</v>
      </c>
      <c r="AM5" s="31">
        <f t="shared" ref="AM5:AM35" si="12">IF(AK5&lt;=$F$18,IFERROR(VLOOKUP($AA5,$B$82:$G$94,3,FALSE),0),)</f>
        <v>0</v>
      </c>
      <c r="AN5" s="31">
        <f t="shared" ref="AN5:AN35" si="13">IF(AK5&lt;=$F$18,IFERROR(VLOOKUP($AA5,$B$82:$G$94,4,FALSE),0),)</f>
        <v>0</v>
      </c>
      <c r="AO5" s="31">
        <f t="shared" ref="AO5:AO35" si="14">IF(AK5&lt;=$F$18,IFERROR(VLOOKUP($AA5,$B$82:$G$94,5,FALSE),0),)</f>
        <v>0</v>
      </c>
      <c r="AP5" s="31">
        <f t="shared" ref="AP5:AP35" si="15">IF(AK5&lt;=$F$18,IFERROR(VLOOKUP($AA5,$B$82:$G$94,6,FALSE),0),)</f>
        <v>0</v>
      </c>
      <c r="AQ5" s="197">
        <v>0</v>
      </c>
      <c r="AR5" s="197">
        <v>0</v>
      </c>
      <c r="AS5" s="197">
        <v>0</v>
      </c>
      <c r="AT5" s="197">
        <v>0</v>
      </c>
      <c r="AU5" s="31"/>
      <c r="AV5" s="31"/>
      <c r="AW5" s="31"/>
      <c r="AX5" s="31"/>
      <c r="AY5" s="74">
        <v>0</v>
      </c>
    </row>
    <row r="6" spans="2:51">
      <c r="B6" s="251"/>
      <c r="C6" s="97" t="s">
        <v>74</v>
      </c>
      <c r="D6" s="253" t="s">
        <v>206</v>
      </c>
      <c r="E6" s="253"/>
      <c r="F6" s="98">
        <f>VLOOKUP(D5,$B$97:$D$100,3,FALSE)</f>
        <v>0</v>
      </c>
      <c r="I6" s="53">
        <v>1</v>
      </c>
      <c r="J6" s="31">
        <f>IF(D8&lt;&gt;"Cultures",IF($I6&lt;=$F$10,$F$11*$F$13+J5,),5)</f>
        <v>0</v>
      </c>
      <c r="K6" s="31">
        <f t="shared" ref="K6:K69" si="16">IF(J6=0,0,EXP(-1.0587+0.8836*LN(J6)+0.284))</f>
        <v>0</v>
      </c>
      <c r="L6" s="31">
        <f t="shared" ref="L6:L69" si="17">IF(I6&lt;=$F$10,$F$5+($F$8-$F$5)*(1-EXP(-0.0175*I6)),)</f>
        <v>0</v>
      </c>
      <c r="M6" s="31">
        <f t="shared" si="0"/>
        <v>0</v>
      </c>
      <c r="N6" s="31">
        <v>0</v>
      </c>
      <c r="O6" s="32">
        <f t="shared" si="1"/>
        <v>0</v>
      </c>
      <c r="P6" s="53">
        <v>1</v>
      </c>
      <c r="Q6" s="31">
        <f t="shared" ref="Q6:Q69" si="18">IF(P6&lt;=$F$18,LOOKUP(P6-1,$B$25:$B$78,$G$25:$G$78),)</f>
        <v>0</v>
      </c>
      <c r="R6" s="31">
        <f t="shared" ref="R6:R69" si="19">IF(P6&lt;=$F$18,Q6+R5,)</f>
        <v>0</v>
      </c>
      <c r="S6" s="31">
        <f t="shared" si="2"/>
        <v>0</v>
      </c>
      <c r="T6" s="31">
        <f t="shared" si="3"/>
        <v>0</v>
      </c>
      <c r="U6" s="31">
        <f t="shared" ref="U6:U69" si="20">IF(P6&lt;=$F$18,$F$5+($F$15-$F$5)*(1-EXP(-0.0175*P6)),)</f>
        <v>0</v>
      </c>
      <c r="V6" s="31">
        <f t="shared" si="4"/>
        <v>0</v>
      </c>
      <c r="W6" s="31">
        <v>0</v>
      </c>
      <c r="X6" s="31">
        <f t="shared" si="5"/>
        <v>0</v>
      </c>
      <c r="Y6" s="36">
        <f t="shared" si="6"/>
        <v>0</v>
      </c>
      <c r="Z6" s="7"/>
      <c r="AA6" s="69">
        <v>1</v>
      </c>
      <c r="AB6" s="31">
        <f t="shared" si="7"/>
        <v>0</v>
      </c>
      <c r="AC6" s="212">
        <f t="shared" si="8"/>
        <v>0</v>
      </c>
      <c r="AD6" s="99">
        <f t="shared" si="9"/>
        <v>0</v>
      </c>
      <c r="AE6" s="99">
        <f t="shared" si="10"/>
        <v>0</v>
      </c>
      <c r="AF6" s="197">
        <f>IF(OR(AA6&lt;=$F$18,AA6&lt;=30),EXP(-LN(2)/$D$104)*AF5+((1-EXP(-LN(2)/$D$104))/(LN(2)/$D$104))*$AB6*AC6*0.475*$F$19*44/12,)</f>
        <v>0</v>
      </c>
      <c r="AG6" s="197">
        <f>IF(OR(AA6&lt;=$F$18,AA6&lt;=30),EXP(-LN(2)/$D$106)*AG5+((1-EXP(-LN(2)/$D$106))/(LN(2)/$D$106))*$AB6*AD6*0.475*$F$19*44/12,)</f>
        <v>0</v>
      </c>
      <c r="AH6" s="197">
        <f>IF(OR(AA6&lt;=$F$18,AA6&lt;=30),EXP(-LN(2)/$D$105)*AH5+((1-EXP(-LN(2)/$D$105))/(LN(2)/$D$105))*$AB6*AE6*0.475*$F$19*44/12,)</f>
        <v>0</v>
      </c>
      <c r="AI6" s="202">
        <f>IF(OR(AA6&lt;=$F$18,AA6&lt;=30),SUM(AF6:AH6),)</f>
        <v>0</v>
      </c>
      <c r="AK6" s="69">
        <v>1</v>
      </c>
      <c r="AL6" s="31">
        <f t="shared" si="11"/>
        <v>0</v>
      </c>
      <c r="AM6" s="31">
        <f t="shared" si="12"/>
        <v>0</v>
      </c>
      <c r="AN6" s="31">
        <f t="shared" si="13"/>
        <v>0</v>
      </c>
      <c r="AO6" s="31">
        <f t="shared" si="14"/>
        <v>0</v>
      </c>
      <c r="AP6" s="31">
        <f t="shared" si="15"/>
        <v>0</v>
      </c>
      <c r="AQ6" s="197">
        <f t="shared" ref="AQ6:AT24" si="21">IF($AK6&lt;=$F$18,$AL6*AM6,)</f>
        <v>0</v>
      </c>
      <c r="AR6" s="197">
        <f t="shared" si="21"/>
        <v>0</v>
      </c>
      <c r="AS6" s="197">
        <f t="shared" si="21"/>
        <v>0</v>
      </c>
      <c r="AT6" s="197">
        <f t="shared" si="21"/>
        <v>0</v>
      </c>
      <c r="AU6" s="31"/>
      <c r="AV6" s="31"/>
      <c r="AW6" s="31"/>
      <c r="AX6" s="31"/>
      <c r="AY6" s="172" t="e">
        <f t="shared" ref="AY6:AY24" si="22">IF(OR($AK6&lt;=$F$18,$AK6&lt;=30),AL6*$G$108+AY5,)</f>
        <v>#N/A</v>
      </c>
    </row>
    <row r="7" spans="2:51">
      <c r="B7" s="250" t="s">
        <v>134</v>
      </c>
      <c r="C7" s="263"/>
      <c r="D7" s="264"/>
      <c r="E7" s="264"/>
      <c r="F7" s="265"/>
      <c r="I7" s="53">
        <v>2</v>
      </c>
      <c r="J7" s="31">
        <f t="shared" ref="J7:J69" si="23">IF($I7&lt;=$F$10,$F$11*$F$13+J6,)</f>
        <v>0</v>
      </c>
      <c r="K7" s="31">
        <f t="shared" si="16"/>
        <v>0</v>
      </c>
      <c r="L7" s="31">
        <f t="shared" si="17"/>
        <v>0</v>
      </c>
      <c r="M7" s="31">
        <f t="shared" si="0"/>
        <v>0</v>
      </c>
      <c r="N7" s="31">
        <v>0</v>
      </c>
      <c r="O7" s="32">
        <f t="shared" si="1"/>
        <v>0</v>
      </c>
      <c r="P7" s="53">
        <v>2</v>
      </c>
      <c r="Q7" s="31">
        <f t="shared" si="18"/>
        <v>0</v>
      </c>
      <c r="R7" s="31">
        <f t="shared" si="19"/>
        <v>0</v>
      </c>
      <c r="S7" s="31">
        <f t="shared" si="2"/>
        <v>0</v>
      </c>
      <c r="T7" s="31">
        <f t="shared" si="3"/>
        <v>0</v>
      </c>
      <c r="U7" s="31">
        <f t="shared" si="20"/>
        <v>0</v>
      </c>
      <c r="V7" s="31">
        <f t="shared" si="4"/>
        <v>0</v>
      </c>
      <c r="W7" s="31">
        <v>0</v>
      </c>
      <c r="X7" s="31">
        <f t="shared" si="5"/>
        <v>0</v>
      </c>
      <c r="Y7" s="36">
        <f t="shared" si="6"/>
        <v>0</v>
      </c>
      <c r="AA7" s="69">
        <v>2</v>
      </c>
      <c r="AB7" s="31">
        <f t="shared" si="7"/>
        <v>0</v>
      </c>
      <c r="AC7" s="212">
        <f t="shared" si="8"/>
        <v>0</v>
      </c>
      <c r="AD7" s="99">
        <f t="shared" si="9"/>
        <v>0</v>
      </c>
      <c r="AE7" s="99">
        <f t="shared" si="10"/>
        <v>0</v>
      </c>
      <c r="AF7" s="197">
        <f>IF(OR(AA7&lt;=$F$18,AA7&lt;=30),EXP(-LN(2)/$D$104)*AF6+((1-EXP(-LN(2)/$D$104))/(LN(2)/$D$104))*$AB7*AC7*0.475*$F$19*44/12,)</f>
        <v>0</v>
      </c>
      <c r="AG7" s="197">
        <f>IF(OR(AA7&lt;=$F$18,AA7&lt;=30),EXP(-LN(2)/$D$106)*AG6+((1-EXP(-LN(2)/$D$106))/(LN(2)/$D$106))*$AB7*AD7*0.475*$F$19*44/12,)</f>
        <v>0</v>
      </c>
      <c r="AH7" s="197">
        <f>IF(OR(AA7&lt;=$F$18,AA7&lt;=30),EXP(-LN(2)/$D$105)*AH6+((1-EXP(-LN(2)/$D$105))/(LN(2)/$D$105))*$AB7*AE7*0.475*$F$19*44/12,)</f>
        <v>0</v>
      </c>
      <c r="AI7" s="202">
        <f>IF(OR(AA7&lt;=$F$18,AA7&lt;=30),SUM(AF7:AH7),)</f>
        <v>0</v>
      </c>
      <c r="AK7" s="69">
        <v>2</v>
      </c>
      <c r="AL7" s="31">
        <f t="shared" si="11"/>
        <v>0</v>
      </c>
      <c r="AM7" s="31">
        <f t="shared" si="12"/>
        <v>0</v>
      </c>
      <c r="AN7" s="31">
        <f t="shared" si="13"/>
        <v>0</v>
      </c>
      <c r="AO7" s="31">
        <f t="shared" si="14"/>
        <v>0</v>
      </c>
      <c r="AP7" s="31">
        <f t="shared" si="15"/>
        <v>0</v>
      </c>
      <c r="AQ7" s="197">
        <f t="shared" si="21"/>
        <v>0</v>
      </c>
      <c r="AR7" s="197">
        <f t="shared" si="21"/>
        <v>0</v>
      </c>
      <c r="AS7" s="197">
        <f t="shared" si="21"/>
        <v>0</v>
      </c>
      <c r="AT7" s="197">
        <f t="shared" si="21"/>
        <v>0</v>
      </c>
      <c r="AU7" s="31"/>
      <c r="AV7" s="31"/>
      <c r="AW7" s="31"/>
      <c r="AX7" s="31"/>
      <c r="AY7" s="172" t="e">
        <f t="shared" si="22"/>
        <v>#N/A</v>
      </c>
    </row>
    <row r="8" spans="2:51">
      <c r="B8" s="260"/>
      <c r="C8" s="91" t="s">
        <v>73</v>
      </c>
      <c r="D8" s="256" t="s">
        <v>135</v>
      </c>
      <c r="E8" s="256"/>
      <c r="F8" s="92">
        <f>IF(D8="","",VLOOKUP(D8,$B$97:$C$100,2,0))</f>
        <v>70</v>
      </c>
      <c r="I8" s="53">
        <v>3</v>
      </c>
      <c r="J8" s="31">
        <f t="shared" si="23"/>
        <v>0</v>
      </c>
      <c r="K8" s="31">
        <f t="shared" si="16"/>
        <v>0</v>
      </c>
      <c r="L8" s="31">
        <f t="shared" si="17"/>
        <v>0</v>
      </c>
      <c r="M8" s="31">
        <f t="shared" si="0"/>
        <v>0</v>
      </c>
      <c r="N8" s="31">
        <v>0</v>
      </c>
      <c r="O8" s="32">
        <f t="shared" si="1"/>
        <v>0</v>
      </c>
      <c r="P8" s="53">
        <v>3</v>
      </c>
      <c r="Q8" s="31">
        <f t="shared" si="18"/>
        <v>0</v>
      </c>
      <c r="R8" s="31">
        <f t="shared" si="19"/>
        <v>0</v>
      </c>
      <c r="S8" s="31">
        <f t="shared" si="2"/>
        <v>0</v>
      </c>
      <c r="T8" s="31">
        <f t="shared" si="3"/>
        <v>0</v>
      </c>
      <c r="U8" s="31">
        <f t="shared" si="20"/>
        <v>0</v>
      </c>
      <c r="V8" s="31">
        <f t="shared" si="4"/>
        <v>0</v>
      </c>
      <c r="W8" s="31">
        <v>0</v>
      </c>
      <c r="X8" s="31">
        <f t="shared" si="5"/>
        <v>0</v>
      </c>
      <c r="Y8" s="36">
        <f t="shared" si="6"/>
        <v>0</v>
      </c>
      <c r="AA8" s="69">
        <v>3</v>
      </c>
      <c r="AB8" s="31">
        <f t="shared" si="7"/>
        <v>0</v>
      </c>
      <c r="AC8" s="212">
        <f t="shared" si="8"/>
        <v>0</v>
      </c>
      <c r="AD8" s="99">
        <f t="shared" si="9"/>
        <v>0</v>
      </c>
      <c r="AE8" s="99">
        <f t="shared" si="10"/>
        <v>0</v>
      </c>
      <c r="AF8" s="197">
        <f>IF(OR(AA8&lt;=$F$18,AA8&lt;=30),EXP(-LN(2)/$D$104)*AF7+((1-EXP(-LN(2)/$D$104))/(LN(2)/$D$104))*$AB8*AC8*0.475*$F$19*44/12,)</f>
        <v>0</v>
      </c>
      <c r="AG8" s="197">
        <f>IF(OR(AA8&lt;=$F$18,AA8&lt;=30),EXP(-LN(2)/$D$106)*AG7+((1-EXP(-LN(2)/$D$106))/(LN(2)/$D$106))*$AB8*AD8*0.475*$F$19*44/12,)</f>
        <v>0</v>
      </c>
      <c r="AH8" s="197">
        <f>IF(OR(AA8&lt;=$F$18,AA8&lt;=30),EXP(-LN(2)/$D$105)*AH7+((1-EXP(-LN(2)/$D$105))/(LN(2)/$D$105))*$AB8*AE8*0.475*$F$19*44/12,)</f>
        <v>0</v>
      </c>
      <c r="AI8" s="202">
        <f>IF(OR(AA8&lt;=$F$18,AA8&lt;=30),SUM(AF8:AH8),)</f>
        <v>0</v>
      </c>
      <c r="AK8" s="69">
        <v>3</v>
      </c>
      <c r="AL8" s="31">
        <f t="shared" si="11"/>
        <v>0</v>
      </c>
      <c r="AM8" s="31">
        <f t="shared" si="12"/>
        <v>0</v>
      </c>
      <c r="AN8" s="31">
        <f t="shared" si="13"/>
        <v>0</v>
      </c>
      <c r="AO8" s="31">
        <f t="shared" si="14"/>
        <v>0</v>
      </c>
      <c r="AP8" s="31">
        <f t="shared" si="15"/>
        <v>0</v>
      </c>
      <c r="AQ8" s="197">
        <f t="shared" si="21"/>
        <v>0</v>
      </c>
      <c r="AR8" s="197">
        <f t="shared" si="21"/>
        <v>0</v>
      </c>
      <c r="AS8" s="197">
        <f t="shared" si="21"/>
        <v>0</v>
      </c>
      <c r="AT8" s="197">
        <f t="shared" si="21"/>
        <v>0</v>
      </c>
      <c r="AU8" s="31"/>
      <c r="AV8" s="31"/>
      <c r="AW8" s="31"/>
      <c r="AX8" s="31"/>
      <c r="AY8" s="172" t="e">
        <f t="shared" si="22"/>
        <v>#N/A</v>
      </c>
    </row>
    <row r="9" spans="2:51">
      <c r="B9" s="260"/>
      <c r="C9" s="91" t="s">
        <v>74</v>
      </c>
      <c r="D9" s="252" t="str">
        <f>IF(D8=$B$100,"totale","néant")</f>
        <v>totale</v>
      </c>
      <c r="E9" s="252"/>
      <c r="F9" s="92">
        <f>IF(D8=B100,10,VLOOKUP(D8,$B$97:$D$100,3,FALSE))</f>
        <v>10</v>
      </c>
      <c r="I9" s="53">
        <v>4</v>
      </c>
      <c r="J9" s="31">
        <f t="shared" si="23"/>
        <v>0</v>
      </c>
      <c r="K9" s="31">
        <f t="shared" si="16"/>
        <v>0</v>
      </c>
      <c r="L9" s="31">
        <f t="shared" si="17"/>
        <v>0</v>
      </c>
      <c r="M9" s="31">
        <f t="shared" si="0"/>
        <v>0</v>
      </c>
      <c r="N9" s="31">
        <v>0</v>
      </c>
      <c r="O9" s="32">
        <f t="shared" si="1"/>
        <v>0</v>
      </c>
      <c r="P9" s="53">
        <v>4</v>
      </c>
      <c r="Q9" s="31">
        <f t="shared" si="18"/>
        <v>0</v>
      </c>
      <c r="R9" s="31">
        <f t="shared" si="19"/>
        <v>0</v>
      </c>
      <c r="S9" s="31">
        <f t="shared" si="2"/>
        <v>0</v>
      </c>
      <c r="T9" s="31">
        <f t="shared" si="3"/>
        <v>0</v>
      </c>
      <c r="U9" s="31">
        <f t="shared" si="20"/>
        <v>0</v>
      </c>
      <c r="V9" s="31">
        <f t="shared" si="4"/>
        <v>0</v>
      </c>
      <c r="W9" s="31">
        <v>0</v>
      </c>
      <c r="X9" s="31">
        <f t="shared" si="5"/>
        <v>0</v>
      </c>
      <c r="Y9" s="36">
        <f t="shared" si="6"/>
        <v>0</v>
      </c>
      <c r="AA9" s="69">
        <v>4</v>
      </c>
      <c r="AB9" s="31">
        <f t="shared" si="7"/>
        <v>0</v>
      </c>
      <c r="AC9" s="212">
        <f t="shared" si="8"/>
        <v>0</v>
      </c>
      <c r="AD9" s="99">
        <f t="shared" si="9"/>
        <v>0</v>
      </c>
      <c r="AE9" s="99">
        <f t="shared" si="10"/>
        <v>0</v>
      </c>
      <c r="AF9" s="197">
        <f>IF(OR(AA9&lt;=$F$18,AA9&lt;=30),EXP(-LN(2)/$D$104)*AF8+((1-EXP(-LN(2)/$D$104))/(LN(2)/$D$104))*$AB9*AC9*0.475*$F$19*44/12,)</f>
        <v>0</v>
      </c>
      <c r="AG9" s="197">
        <f>IF(OR(AA9&lt;=$F$18,AA9&lt;=30),EXP(-LN(2)/$D$106)*AG8+((1-EXP(-LN(2)/$D$106))/(LN(2)/$D$106))*$AB9*AD9*0.475*$F$19*44/12,)</f>
        <v>0</v>
      </c>
      <c r="AH9" s="197">
        <f>IF(OR(AA9&lt;=$F$18,AA9&lt;=30),EXP(-LN(2)/$D$105)*AH8+((1-EXP(-LN(2)/$D$105))/(LN(2)/$D$105))*$AB9*AE9*0.475*$F$19*44/12,)</f>
        <v>0</v>
      </c>
      <c r="AI9" s="202">
        <f>IF(OR(AA9&lt;=$F$18,AA9&lt;=30),SUM(AF9:AH9),)</f>
        <v>0</v>
      </c>
      <c r="AK9" s="69">
        <v>4</v>
      </c>
      <c r="AL9" s="31">
        <f t="shared" si="11"/>
        <v>0</v>
      </c>
      <c r="AM9" s="31">
        <f t="shared" si="12"/>
        <v>0</v>
      </c>
      <c r="AN9" s="31">
        <f t="shared" si="13"/>
        <v>0</v>
      </c>
      <c r="AO9" s="31">
        <f t="shared" si="14"/>
        <v>0</v>
      </c>
      <c r="AP9" s="31">
        <f t="shared" si="15"/>
        <v>0</v>
      </c>
      <c r="AQ9" s="197">
        <f t="shared" si="21"/>
        <v>0</v>
      </c>
      <c r="AR9" s="197">
        <f t="shared" si="21"/>
        <v>0</v>
      </c>
      <c r="AS9" s="197">
        <f t="shared" si="21"/>
        <v>0</v>
      </c>
      <c r="AT9" s="197">
        <f t="shared" si="21"/>
        <v>0</v>
      </c>
      <c r="AU9" s="31"/>
      <c r="AV9" s="31"/>
      <c r="AW9" s="31"/>
      <c r="AX9" s="31"/>
      <c r="AY9" s="172" t="e">
        <f t="shared" si="22"/>
        <v>#N/A</v>
      </c>
    </row>
    <row r="10" spans="2:51">
      <c r="B10" s="260"/>
      <c r="C10" s="254" t="s">
        <v>124</v>
      </c>
      <c r="D10" s="249" t="s">
        <v>136</v>
      </c>
      <c r="E10" s="249"/>
      <c r="F10" s="93">
        <f>F18</f>
        <v>0</v>
      </c>
      <c r="I10" s="53">
        <v>5</v>
      </c>
      <c r="J10" s="31">
        <f t="shared" si="23"/>
        <v>0</v>
      </c>
      <c r="K10" s="31">
        <f t="shared" si="16"/>
        <v>0</v>
      </c>
      <c r="L10" s="31">
        <f t="shared" si="17"/>
        <v>0</v>
      </c>
      <c r="M10" s="31">
        <f t="shared" si="0"/>
        <v>0</v>
      </c>
      <c r="N10" s="31">
        <v>0</v>
      </c>
      <c r="O10" s="32">
        <f t="shared" si="1"/>
        <v>0</v>
      </c>
      <c r="P10" s="53">
        <v>5</v>
      </c>
      <c r="Q10" s="31">
        <f t="shared" si="18"/>
        <v>0</v>
      </c>
      <c r="R10" s="31">
        <f t="shared" si="19"/>
        <v>0</v>
      </c>
      <c r="S10" s="31">
        <f t="shared" si="2"/>
        <v>0</v>
      </c>
      <c r="T10" s="31">
        <f t="shared" si="3"/>
        <v>0</v>
      </c>
      <c r="U10" s="31">
        <f t="shared" si="20"/>
        <v>0</v>
      </c>
      <c r="V10" s="31">
        <f t="shared" si="4"/>
        <v>0</v>
      </c>
      <c r="W10" s="31">
        <v>0</v>
      </c>
      <c r="X10" s="31">
        <f t="shared" si="5"/>
        <v>0</v>
      </c>
      <c r="Y10" s="36">
        <f t="shared" si="6"/>
        <v>0</v>
      </c>
      <c r="AA10" s="69">
        <v>5</v>
      </c>
      <c r="AB10" s="31">
        <f t="shared" si="7"/>
        <v>0</v>
      </c>
      <c r="AC10" s="212">
        <f t="shared" si="8"/>
        <v>0</v>
      </c>
      <c r="AD10" s="99">
        <f t="shared" si="9"/>
        <v>0</v>
      </c>
      <c r="AE10" s="99">
        <f t="shared" si="10"/>
        <v>0</v>
      </c>
      <c r="AF10" s="197">
        <f t="shared" ref="AF10:AF24" si="24">IF(OR(AA10&lt;=$F$18,AA10&lt;=30),EXP(-LN(2)/$D$104)*AF9+((1-EXP(-LN(2)/$D$104))/(LN(2)/$D$104))*$AB10*AC10*0.475*$F$19*44/12,)</f>
        <v>0</v>
      </c>
      <c r="AG10" s="197">
        <f t="shared" ref="AG10:AG24" si="25">IF(OR(AA10&lt;=$F$18,AA10&lt;=30),EXP(-LN(2)/$D$106)*AG9+((1-EXP(-LN(2)/$D$106))/(LN(2)/$D$106))*$AB10*AD10*0.475*$F$19*44/12,)</f>
        <v>0</v>
      </c>
      <c r="AH10" s="197">
        <f t="shared" ref="AH10:AH24" si="26">IF(OR(AA10&lt;=$F$18,AA10&lt;=30),EXP(-LN(2)/$D$105)*AH9+((1-EXP(-LN(2)/$D$105))/(LN(2)/$D$105))*$AB10*AE10*0.475*$F$19*44/12,)</f>
        <v>0</v>
      </c>
      <c r="AI10" s="202">
        <f t="shared" ref="AI10:AI24" si="27">IF(OR(AA10&lt;=$F$18,AA10&lt;=30),SUM(AF10:AH10),)</f>
        <v>0</v>
      </c>
      <c r="AK10" s="69">
        <v>5</v>
      </c>
      <c r="AL10" s="31">
        <f t="shared" si="11"/>
        <v>0</v>
      </c>
      <c r="AM10" s="31">
        <f t="shared" si="12"/>
        <v>0</v>
      </c>
      <c r="AN10" s="31">
        <f t="shared" si="13"/>
        <v>0</v>
      </c>
      <c r="AO10" s="31">
        <f t="shared" si="14"/>
        <v>0</v>
      </c>
      <c r="AP10" s="31">
        <f t="shared" si="15"/>
        <v>0</v>
      </c>
      <c r="AQ10" s="197">
        <f t="shared" si="21"/>
        <v>0</v>
      </c>
      <c r="AR10" s="197">
        <f t="shared" si="21"/>
        <v>0</v>
      </c>
      <c r="AS10" s="197">
        <f t="shared" si="21"/>
        <v>0</v>
      </c>
      <c r="AT10" s="197">
        <f t="shared" si="21"/>
        <v>0</v>
      </c>
      <c r="AU10" s="31"/>
      <c r="AV10" s="31"/>
      <c r="AW10" s="31"/>
      <c r="AX10" s="31"/>
      <c r="AY10" s="172" t="e">
        <f t="shared" si="22"/>
        <v>#N/A</v>
      </c>
    </row>
    <row r="11" spans="2:51">
      <c r="B11" s="260"/>
      <c r="C11" s="254"/>
      <c r="D11" s="252" t="s">
        <v>139</v>
      </c>
      <c r="E11" s="252"/>
      <c r="F11" s="34">
        <f>IF(D8=$B$100,1,0)</f>
        <v>1</v>
      </c>
      <c r="I11" s="53">
        <v>6</v>
      </c>
      <c r="J11" s="31">
        <f t="shared" si="23"/>
        <v>0</v>
      </c>
      <c r="K11" s="31">
        <f t="shared" si="16"/>
        <v>0</v>
      </c>
      <c r="L11" s="31">
        <f t="shared" si="17"/>
        <v>0</v>
      </c>
      <c r="M11" s="31">
        <f t="shared" si="0"/>
        <v>0</v>
      </c>
      <c r="N11" s="31">
        <v>0</v>
      </c>
      <c r="O11" s="32">
        <f t="shared" si="1"/>
        <v>0</v>
      </c>
      <c r="P11" s="53">
        <v>6</v>
      </c>
      <c r="Q11" s="31">
        <f t="shared" si="18"/>
        <v>0</v>
      </c>
      <c r="R11" s="31">
        <f t="shared" si="19"/>
        <v>0</v>
      </c>
      <c r="S11" s="31">
        <f t="shared" si="2"/>
        <v>0</v>
      </c>
      <c r="T11" s="31">
        <f t="shared" si="3"/>
        <v>0</v>
      </c>
      <c r="U11" s="31">
        <f t="shared" si="20"/>
        <v>0</v>
      </c>
      <c r="V11" s="31">
        <f t="shared" si="4"/>
        <v>0</v>
      </c>
      <c r="W11" s="31">
        <v>0</v>
      </c>
      <c r="X11" s="31">
        <f t="shared" si="5"/>
        <v>0</v>
      </c>
      <c r="Y11" s="36">
        <f t="shared" si="6"/>
        <v>0</v>
      </c>
      <c r="AA11" s="69">
        <v>6</v>
      </c>
      <c r="AB11" s="31">
        <f t="shared" si="7"/>
        <v>0</v>
      </c>
      <c r="AC11" s="212">
        <f t="shared" si="8"/>
        <v>0</v>
      </c>
      <c r="AD11" s="99">
        <f t="shared" si="9"/>
        <v>0</v>
      </c>
      <c r="AE11" s="99">
        <f t="shared" si="10"/>
        <v>0</v>
      </c>
      <c r="AF11" s="197">
        <f t="shared" si="24"/>
        <v>0</v>
      </c>
      <c r="AG11" s="197">
        <f t="shared" si="25"/>
        <v>0</v>
      </c>
      <c r="AH11" s="197">
        <f t="shared" si="26"/>
        <v>0</v>
      </c>
      <c r="AI11" s="202">
        <f t="shared" si="27"/>
        <v>0</v>
      </c>
      <c r="AK11" s="69">
        <v>6</v>
      </c>
      <c r="AL11" s="31">
        <f t="shared" si="11"/>
        <v>0</v>
      </c>
      <c r="AM11" s="31">
        <f t="shared" si="12"/>
        <v>0</v>
      </c>
      <c r="AN11" s="31">
        <f t="shared" si="13"/>
        <v>0</v>
      </c>
      <c r="AO11" s="31">
        <f t="shared" si="14"/>
        <v>0</v>
      </c>
      <c r="AP11" s="31">
        <f t="shared" si="15"/>
        <v>0</v>
      </c>
      <c r="AQ11" s="197">
        <f t="shared" si="21"/>
        <v>0</v>
      </c>
      <c r="AR11" s="197">
        <f t="shared" si="21"/>
        <v>0</v>
      </c>
      <c r="AS11" s="197">
        <f t="shared" si="21"/>
        <v>0</v>
      </c>
      <c r="AT11" s="197">
        <f t="shared" si="21"/>
        <v>0</v>
      </c>
      <c r="AU11" s="31"/>
      <c r="AV11" s="31"/>
      <c r="AW11" s="31"/>
      <c r="AX11" s="31"/>
      <c r="AY11" s="172" t="e">
        <f t="shared" si="22"/>
        <v>#N/A</v>
      </c>
    </row>
    <row r="12" spans="2:51" ht="16">
      <c r="B12" s="260"/>
      <c r="C12" s="254"/>
      <c r="D12" s="249" t="s">
        <v>131</v>
      </c>
      <c r="E12" s="249"/>
      <c r="F12" s="94" t="s">
        <v>70</v>
      </c>
      <c r="I12" s="53">
        <v>7</v>
      </c>
      <c r="J12" s="31">
        <f t="shared" si="23"/>
        <v>0</v>
      </c>
      <c r="K12" s="31">
        <f t="shared" si="16"/>
        <v>0</v>
      </c>
      <c r="L12" s="31">
        <f t="shared" si="17"/>
        <v>0</v>
      </c>
      <c r="M12" s="31">
        <f t="shared" si="0"/>
        <v>0</v>
      </c>
      <c r="N12" s="31">
        <v>0</v>
      </c>
      <c r="O12" s="32">
        <f t="shared" si="1"/>
        <v>0</v>
      </c>
      <c r="P12" s="53">
        <v>7</v>
      </c>
      <c r="Q12" s="31">
        <f t="shared" si="18"/>
        <v>0</v>
      </c>
      <c r="R12" s="31">
        <f t="shared" si="19"/>
        <v>0</v>
      </c>
      <c r="S12" s="31">
        <f t="shared" si="2"/>
        <v>0</v>
      </c>
      <c r="T12" s="31">
        <f t="shared" si="3"/>
        <v>0</v>
      </c>
      <c r="U12" s="31">
        <f t="shared" si="20"/>
        <v>0</v>
      </c>
      <c r="V12" s="31">
        <f t="shared" si="4"/>
        <v>0</v>
      </c>
      <c r="W12" s="31">
        <v>0</v>
      </c>
      <c r="X12" s="31">
        <f t="shared" si="5"/>
        <v>0</v>
      </c>
      <c r="Y12" s="36">
        <f t="shared" si="6"/>
        <v>0</v>
      </c>
      <c r="AA12" s="69">
        <v>7</v>
      </c>
      <c r="AB12" s="31">
        <f t="shared" si="7"/>
        <v>0</v>
      </c>
      <c r="AC12" s="212">
        <f t="shared" si="8"/>
        <v>0</v>
      </c>
      <c r="AD12" s="99">
        <f t="shared" si="9"/>
        <v>0</v>
      </c>
      <c r="AE12" s="99">
        <f t="shared" si="10"/>
        <v>0</v>
      </c>
      <c r="AF12" s="197">
        <f t="shared" si="24"/>
        <v>0</v>
      </c>
      <c r="AG12" s="197">
        <f t="shared" si="25"/>
        <v>0</v>
      </c>
      <c r="AH12" s="197">
        <f t="shared" si="26"/>
        <v>0</v>
      </c>
      <c r="AI12" s="202">
        <f t="shared" si="27"/>
        <v>0</v>
      </c>
      <c r="AK12" s="69">
        <v>7</v>
      </c>
      <c r="AL12" s="31">
        <f t="shared" si="11"/>
        <v>0</v>
      </c>
      <c r="AM12" s="31">
        <f t="shared" si="12"/>
        <v>0</v>
      </c>
      <c r="AN12" s="31">
        <f t="shared" si="13"/>
        <v>0</v>
      </c>
      <c r="AO12" s="31">
        <f t="shared" si="14"/>
        <v>0</v>
      </c>
      <c r="AP12" s="31">
        <f t="shared" si="15"/>
        <v>0</v>
      </c>
      <c r="AQ12" s="197">
        <f t="shared" si="21"/>
        <v>0</v>
      </c>
      <c r="AR12" s="197">
        <f t="shared" si="21"/>
        <v>0</v>
      </c>
      <c r="AS12" s="197">
        <f t="shared" si="21"/>
        <v>0</v>
      </c>
      <c r="AT12" s="197">
        <f t="shared" si="21"/>
        <v>0</v>
      </c>
      <c r="AU12" s="31"/>
      <c r="AV12" s="31"/>
      <c r="AW12" s="31"/>
      <c r="AX12" s="31"/>
      <c r="AY12" s="172" t="e">
        <f t="shared" si="22"/>
        <v>#N/A</v>
      </c>
    </row>
    <row r="13" spans="2:51">
      <c r="B13" s="251"/>
      <c r="C13" s="255"/>
      <c r="D13" s="253" t="s">
        <v>155</v>
      </c>
      <c r="E13" s="253"/>
      <c r="F13" s="35">
        <f>IF(ISBLANK(F$12),,VLOOKUP(F$12,$C$132:$D$197,2,FALSE))</f>
        <v>0.56999999999999995</v>
      </c>
      <c r="I13" s="53">
        <v>8</v>
      </c>
      <c r="J13" s="31">
        <f t="shared" si="23"/>
        <v>0</v>
      </c>
      <c r="K13" s="31">
        <f t="shared" si="16"/>
        <v>0</v>
      </c>
      <c r="L13" s="31">
        <f t="shared" si="17"/>
        <v>0</v>
      </c>
      <c r="M13" s="31">
        <f t="shared" si="0"/>
        <v>0</v>
      </c>
      <c r="N13" s="31">
        <v>0</v>
      </c>
      <c r="O13" s="32">
        <f t="shared" si="1"/>
        <v>0</v>
      </c>
      <c r="P13" s="53">
        <v>8</v>
      </c>
      <c r="Q13" s="31">
        <f t="shared" si="18"/>
        <v>0</v>
      </c>
      <c r="R13" s="31">
        <f t="shared" si="19"/>
        <v>0</v>
      </c>
      <c r="S13" s="31">
        <f t="shared" si="2"/>
        <v>0</v>
      </c>
      <c r="T13" s="31">
        <f t="shared" si="3"/>
        <v>0</v>
      </c>
      <c r="U13" s="31">
        <f t="shared" si="20"/>
        <v>0</v>
      </c>
      <c r="V13" s="31">
        <f t="shared" si="4"/>
        <v>0</v>
      </c>
      <c r="W13" s="31">
        <v>0</v>
      </c>
      <c r="X13" s="31">
        <f t="shared" si="5"/>
        <v>0</v>
      </c>
      <c r="Y13" s="36">
        <f t="shared" si="6"/>
        <v>0</v>
      </c>
      <c r="AA13" s="69">
        <v>8</v>
      </c>
      <c r="AB13" s="31">
        <f t="shared" si="7"/>
        <v>0</v>
      </c>
      <c r="AC13" s="212">
        <f t="shared" si="8"/>
        <v>0</v>
      </c>
      <c r="AD13" s="99">
        <f t="shared" si="9"/>
        <v>0</v>
      </c>
      <c r="AE13" s="99">
        <f t="shared" si="10"/>
        <v>0</v>
      </c>
      <c r="AF13" s="197">
        <f t="shared" si="24"/>
        <v>0</v>
      </c>
      <c r="AG13" s="197">
        <f t="shared" si="25"/>
        <v>0</v>
      </c>
      <c r="AH13" s="197">
        <f t="shared" si="26"/>
        <v>0</v>
      </c>
      <c r="AI13" s="202">
        <f t="shared" si="27"/>
        <v>0</v>
      </c>
      <c r="AK13" s="69">
        <v>8</v>
      </c>
      <c r="AL13" s="31">
        <f t="shared" si="11"/>
        <v>0</v>
      </c>
      <c r="AM13" s="31">
        <f t="shared" si="12"/>
        <v>0</v>
      </c>
      <c r="AN13" s="31">
        <f t="shared" si="13"/>
        <v>0</v>
      </c>
      <c r="AO13" s="31">
        <f t="shared" si="14"/>
        <v>0</v>
      </c>
      <c r="AP13" s="31">
        <f t="shared" si="15"/>
        <v>0</v>
      </c>
      <c r="AQ13" s="197">
        <f t="shared" si="21"/>
        <v>0</v>
      </c>
      <c r="AR13" s="197">
        <f t="shared" si="21"/>
        <v>0</v>
      </c>
      <c r="AS13" s="197">
        <f t="shared" si="21"/>
        <v>0</v>
      </c>
      <c r="AT13" s="197">
        <f t="shared" si="21"/>
        <v>0</v>
      </c>
      <c r="AU13" s="31"/>
      <c r="AV13" s="31"/>
      <c r="AW13" s="31"/>
      <c r="AX13" s="31"/>
      <c r="AY13" s="172" t="e">
        <f t="shared" si="22"/>
        <v>#N/A</v>
      </c>
    </row>
    <row r="14" spans="2:51">
      <c r="B14" s="250" t="s">
        <v>132</v>
      </c>
      <c r="C14" s="246"/>
      <c r="D14" s="247"/>
      <c r="E14" s="247"/>
      <c r="F14" s="248"/>
      <c r="I14" s="53">
        <v>9</v>
      </c>
      <c r="J14" s="31">
        <f t="shared" si="23"/>
        <v>0</v>
      </c>
      <c r="K14" s="31">
        <f t="shared" si="16"/>
        <v>0</v>
      </c>
      <c r="L14" s="31">
        <f t="shared" si="17"/>
        <v>0</v>
      </c>
      <c r="M14" s="31">
        <f t="shared" si="0"/>
        <v>0</v>
      </c>
      <c r="N14" s="31">
        <v>0</v>
      </c>
      <c r="O14" s="32">
        <f t="shared" si="1"/>
        <v>0</v>
      </c>
      <c r="P14" s="53">
        <v>9</v>
      </c>
      <c r="Q14" s="31">
        <f t="shared" si="18"/>
        <v>0</v>
      </c>
      <c r="R14" s="31">
        <f t="shared" si="19"/>
        <v>0</v>
      </c>
      <c r="S14" s="31">
        <f t="shared" si="2"/>
        <v>0</v>
      </c>
      <c r="T14" s="31">
        <f t="shared" si="3"/>
        <v>0</v>
      </c>
      <c r="U14" s="31">
        <f t="shared" si="20"/>
        <v>0</v>
      </c>
      <c r="V14" s="31">
        <f t="shared" si="4"/>
        <v>0</v>
      </c>
      <c r="W14" s="31">
        <v>0</v>
      </c>
      <c r="X14" s="31">
        <f t="shared" si="5"/>
        <v>0</v>
      </c>
      <c r="Y14" s="36">
        <f t="shared" si="6"/>
        <v>0</v>
      </c>
      <c r="AA14" s="69">
        <v>9</v>
      </c>
      <c r="AB14" s="31">
        <f t="shared" si="7"/>
        <v>0</v>
      </c>
      <c r="AC14" s="212">
        <f t="shared" si="8"/>
        <v>0</v>
      </c>
      <c r="AD14" s="99">
        <f t="shared" si="9"/>
        <v>0</v>
      </c>
      <c r="AE14" s="99">
        <f t="shared" si="10"/>
        <v>0</v>
      </c>
      <c r="AF14" s="197">
        <f t="shared" si="24"/>
        <v>0</v>
      </c>
      <c r="AG14" s="197">
        <f t="shared" si="25"/>
        <v>0</v>
      </c>
      <c r="AH14" s="197">
        <f t="shared" si="26"/>
        <v>0</v>
      </c>
      <c r="AI14" s="202">
        <f t="shared" si="27"/>
        <v>0</v>
      </c>
      <c r="AK14" s="69">
        <v>9</v>
      </c>
      <c r="AL14" s="31">
        <f t="shared" si="11"/>
        <v>0</v>
      </c>
      <c r="AM14" s="31">
        <f t="shared" si="12"/>
        <v>0</v>
      </c>
      <c r="AN14" s="31">
        <f t="shared" si="13"/>
        <v>0</v>
      </c>
      <c r="AO14" s="31">
        <f t="shared" si="14"/>
        <v>0</v>
      </c>
      <c r="AP14" s="31">
        <f t="shared" si="15"/>
        <v>0</v>
      </c>
      <c r="AQ14" s="197">
        <f t="shared" si="21"/>
        <v>0</v>
      </c>
      <c r="AR14" s="197">
        <f t="shared" si="21"/>
        <v>0</v>
      </c>
      <c r="AS14" s="197">
        <f t="shared" si="21"/>
        <v>0</v>
      </c>
      <c r="AT14" s="197">
        <f t="shared" si="21"/>
        <v>0</v>
      </c>
      <c r="AU14" s="31"/>
      <c r="AV14" s="31"/>
      <c r="AW14" s="31"/>
      <c r="AX14" s="31"/>
      <c r="AY14" s="172" t="e">
        <f t="shared" si="22"/>
        <v>#N/A</v>
      </c>
    </row>
    <row r="15" spans="2:51">
      <c r="B15" s="260"/>
      <c r="C15" s="91" t="s">
        <v>73</v>
      </c>
      <c r="D15" s="256" t="s">
        <v>135</v>
      </c>
      <c r="E15" s="256"/>
      <c r="F15" s="92">
        <f>IF(D15="","",VLOOKUP(D15,$B$97:$C$100,2,0))</f>
        <v>70</v>
      </c>
      <c r="I15" s="53">
        <v>10</v>
      </c>
      <c r="J15" s="31">
        <f t="shared" si="23"/>
        <v>0</v>
      </c>
      <c r="K15" s="31">
        <f t="shared" si="16"/>
        <v>0</v>
      </c>
      <c r="L15" s="31">
        <f t="shared" si="17"/>
        <v>0</v>
      </c>
      <c r="M15" s="31">
        <f t="shared" si="0"/>
        <v>0</v>
      </c>
      <c r="N15" s="31">
        <v>0</v>
      </c>
      <c r="O15" s="32">
        <f t="shared" si="1"/>
        <v>0</v>
      </c>
      <c r="P15" s="53">
        <v>10</v>
      </c>
      <c r="Q15" s="31">
        <f t="shared" si="18"/>
        <v>0</v>
      </c>
      <c r="R15" s="31">
        <f t="shared" si="19"/>
        <v>0</v>
      </c>
      <c r="S15" s="31">
        <f t="shared" si="2"/>
        <v>0</v>
      </c>
      <c r="T15" s="31">
        <f t="shared" si="3"/>
        <v>0</v>
      </c>
      <c r="U15" s="31">
        <f t="shared" si="20"/>
        <v>0</v>
      </c>
      <c r="V15" s="31">
        <f t="shared" si="4"/>
        <v>0</v>
      </c>
      <c r="W15" s="31">
        <v>0</v>
      </c>
      <c r="X15" s="31">
        <f t="shared" si="5"/>
        <v>0</v>
      </c>
      <c r="Y15" s="36">
        <f t="shared" si="6"/>
        <v>0</v>
      </c>
      <c r="AA15" s="69">
        <v>10</v>
      </c>
      <c r="AB15" s="31">
        <f t="shared" si="7"/>
        <v>0</v>
      </c>
      <c r="AC15" s="212">
        <f t="shared" si="8"/>
        <v>0</v>
      </c>
      <c r="AD15" s="99">
        <f t="shared" si="9"/>
        <v>0</v>
      </c>
      <c r="AE15" s="99">
        <f t="shared" si="10"/>
        <v>0</v>
      </c>
      <c r="AF15" s="197">
        <f t="shared" si="24"/>
        <v>0</v>
      </c>
      <c r="AG15" s="197">
        <f t="shared" si="25"/>
        <v>0</v>
      </c>
      <c r="AH15" s="197">
        <f t="shared" si="26"/>
        <v>0</v>
      </c>
      <c r="AI15" s="202">
        <f t="shared" si="27"/>
        <v>0</v>
      </c>
      <c r="AK15" s="69">
        <v>10</v>
      </c>
      <c r="AL15" s="31">
        <f t="shared" si="11"/>
        <v>0</v>
      </c>
      <c r="AM15" s="31">
        <f t="shared" si="12"/>
        <v>0</v>
      </c>
      <c r="AN15" s="31">
        <f t="shared" si="13"/>
        <v>0</v>
      </c>
      <c r="AO15" s="31">
        <f t="shared" si="14"/>
        <v>0</v>
      </c>
      <c r="AP15" s="31">
        <f t="shared" si="15"/>
        <v>0</v>
      </c>
      <c r="AQ15" s="197">
        <f t="shared" si="21"/>
        <v>0</v>
      </c>
      <c r="AR15" s="197">
        <f t="shared" si="21"/>
        <v>0</v>
      </c>
      <c r="AS15" s="197">
        <f t="shared" si="21"/>
        <v>0</v>
      </c>
      <c r="AT15" s="197">
        <f t="shared" si="21"/>
        <v>0</v>
      </c>
      <c r="AU15" s="31"/>
      <c r="AV15" s="31"/>
      <c r="AW15" s="31"/>
      <c r="AX15" s="31"/>
      <c r="AY15" s="172" t="e">
        <f t="shared" si="22"/>
        <v>#N/A</v>
      </c>
    </row>
    <row r="16" spans="2:51">
      <c r="B16" s="260"/>
      <c r="C16" s="91" t="s">
        <v>74</v>
      </c>
      <c r="D16" s="252" t="s">
        <v>138</v>
      </c>
      <c r="E16" s="252"/>
      <c r="F16" s="92">
        <v>10</v>
      </c>
      <c r="I16" s="53">
        <v>11</v>
      </c>
      <c r="J16" s="31">
        <f t="shared" si="23"/>
        <v>0</v>
      </c>
      <c r="K16" s="31">
        <f t="shared" si="16"/>
        <v>0</v>
      </c>
      <c r="L16" s="31">
        <f t="shared" si="17"/>
        <v>0</v>
      </c>
      <c r="M16" s="31">
        <f t="shared" si="0"/>
        <v>0</v>
      </c>
      <c r="N16" s="31">
        <v>0</v>
      </c>
      <c r="O16" s="32">
        <f t="shared" si="1"/>
        <v>0</v>
      </c>
      <c r="P16" s="53">
        <v>11</v>
      </c>
      <c r="Q16" s="31">
        <f t="shared" si="18"/>
        <v>0</v>
      </c>
      <c r="R16" s="31">
        <f t="shared" si="19"/>
        <v>0</v>
      </c>
      <c r="S16" s="31">
        <f t="shared" si="2"/>
        <v>0</v>
      </c>
      <c r="T16" s="31">
        <f t="shared" si="3"/>
        <v>0</v>
      </c>
      <c r="U16" s="31">
        <f t="shared" si="20"/>
        <v>0</v>
      </c>
      <c r="V16" s="31">
        <f t="shared" si="4"/>
        <v>0</v>
      </c>
      <c r="W16" s="31">
        <v>0</v>
      </c>
      <c r="X16" s="31">
        <f t="shared" si="5"/>
        <v>0</v>
      </c>
      <c r="Y16" s="36">
        <f t="shared" si="6"/>
        <v>0</v>
      </c>
      <c r="AA16" s="69">
        <v>11</v>
      </c>
      <c r="AB16" s="31">
        <f t="shared" si="7"/>
        <v>0</v>
      </c>
      <c r="AC16" s="212">
        <f t="shared" si="8"/>
        <v>0</v>
      </c>
      <c r="AD16" s="99">
        <f t="shared" si="9"/>
        <v>0</v>
      </c>
      <c r="AE16" s="99">
        <f t="shared" si="10"/>
        <v>0</v>
      </c>
      <c r="AF16" s="197">
        <f t="shared" si="24"/>
        <v>0</v>
      </c>
      <c r="AG16" s="197">
        <f t="shared" si="25"/>
        <v>0</v>
      </c>
      <c r="AH16" s="197">
        <f t="shared" si="26"/>
        <v>0</v>
      </c>
      <c r="AI16" s="202">
        <f t="shared" si="27"/>
        <v>0</v>
      </c>
      <c r="AK16" s="69">
        <v>11</v>
      </c>
      <c r="AL16" s="31">
        <f t="shared" si="11"/>
        <v>0</v>
      </c>
      <c r="AM16" s="31">
        <f t="shared" si="12"/>
        <v>0</v>
      </c>
      <c r="AN16" s="31">
        <f t="shared" si="13"/>
        <v>0</v>
      </c>
      <c r="AO16" s="31">
        <f t="shared" si="14"/>
        <v>0</v>
      </c>
      <c r="AP16" s="31">
        <f t="shared" si="15"/>
        <v>0</v>
      </c>
      <c r="AQ16" s="197">
        <f t="shared" si="21"/>
        <v>0</v>
      </c>
      <c r="AR16" s="197">
        <f t="shared" si="21"/>
        <v>0</v>
      </c>
      <c r="AS16" s="197">
        <f t="shared" si="21"/>
        <v>0</v>
      </c>
      <c r="AT16" s="197">
        <f t="shared" si="21"/>
        <v>0</v>
      </c>
      <c r="AU16" s="31"/>
      <c r="AV16" s="31"/>
      <c r="AW16" s="31"/>
      <c r="AX16" s="31"/>
      <c r="AY16" s="172" t="e">
        <f t="shared" si="22"/>
        <v>#N/A</v>
      </c>
    </row>
    <row r="17" spans="2:51">
      <c r="B17" s="260"/>
      <c r="C17" s="254" t="s">
        <v>124</v>
      </c>
      <c r="D17" s="249" t="s">
        <v>131</v>
      </c>
      <c r="E17" s="249"/>
      <c r="F17" s="94"/>
      <c r="I17" s="53">
        <v>12</v>
      </c>
      <c r="J17" s="31">
        <f t="shared" si="23"/>
        <v>0</v>
      </c>
      <c r="K17" s="31">
        <f t="shared" si="16"/>
        <v>0</v>
      </c>
      <c r="L17" s="31">
        <f t="shared" si="17"/>
        <v>0</v>
      </c>
      <c r="M17" s="31">
        <f t="shared" si="0"/>
        <v>0</v>
      </c>
      <c r="N17" s="31">
        <v>0</v>
      </c>
      <c r="O17" s="32">
        <f t="shared" si="1"/>
        <v>0</v>
      </c>
      <c r="P17" s="53">
        <v>12</v>
      </c>
      <c r="Q17" s="31">
        <f t="shared" si="18"/>
        <v>0</v>
      </c>
      <c r="R17" s="31">
        <f t="shared" si="19"/>
        <v>0</v>
      </c>
      <c r="S17" s="31">
        <f t="shared" si="2"/>
        <v>0</v>
      </c>
      <c r="T17" s="31">
        <f t="shared" si="3"/>
        <v>0</v>
      </c>
      <c r="U17" s="31">
        <f t="shared" si="20"/>
        <v>0</v>
      </c>
      <c r="V17" s="31">
        <f t="shared" si="4"/>
        <v>0</v>
      </c>
      <c r="W17" s="31">
        <v>0</v>
      </c>
      <c r="X17" s="31">
        <f t="shared" si="5"/>
        <v>0</v>
      </c>
      <c r="Y17" s="36">
        <f t="shared" si="6"/>
        <v>0</v>
      </c>
      <c r="AA17" s="69">
        <v>12</v>
      </c>
      <c r="AB17" s="31">
        <f t="shared" si="7"/>
        <v>0</v>
      </c>
      <c r="AC17" s="212">
        <f t="shared" si="8"/>
        <v>0</v>
      </c>
      <c r="AD17" s="99">
        <f t="shared" si="9"/>
        <v>0</v>
      </c>
      <c r="AE17" s="99">
        <f t="shared" si="10"/>
        <v>0</v>
      </c>
      <c r="AF17" s="197">
        <f t="shared" si="24"/>
        <v>0</v>
      </c>
      <c r="AG17" s="197">
        <f t="shared" si="25"/>
        <v>0</v>
      </c>
      <c r="AH17" s="197">
        <f t="shared" si="26"/>
        <v>0</v>
      </c>
      <c r="AI17" s="202">
        <f t="shared" si="27"/>
        <v>0</v>
      </c>
      <c r="AK17" s="69">
        <v>12</v>
      </c>
      <c r="AL17" s="31">
        <f t="shared" si="11"/>
        <v>0</v>
      </c>
      <c r="AM17" s="31">
        <f t="shared" si="12"/>
        <v>0</v>
      </c>
      <c r="AN17" s="31">
        <f t="shared" si="13"/>
        <v>0</v>
      </c>
      <c r="AO17" s="31">
        <f t="shared" si="14"/>
        <v>0</v>
      </c>
      <c r="AP17" s="31">
        <f t="shared" si="15"/>
        <v>0</v>
      </c>
      <c r="AQ17" s="197">
        <f t="shared" si="21"/>
        <v>0</v>
      </c>
      <c r="AR17" s="197">
        <f t="shared" si="21"/>
        <v>0</v>
      </c>
      <c r="AS17" s="197">
        <f t="shared" si="21"/>
        <v>0</v>
      </c>
      <c r="AT17" s="197">
        <f t="shared" si="21"/>
        <v>0</v>
      </c>
      <c r="AU17" s="31"/>
      <c r="AV17" s="31"/>
      <c r="AW17" s="31"/>
      <c r="AX17" s="31"/>
      <c r="AY17" s="172" t="e">
        <f t="shared" si="22"/>
        <v>#N/A</v>
      </c>
    </row>
    <row r="18" spans="2:51">
      <c r="B18" s="260"/>
      <c r="C18" s="254"/>
      <c r="D18" s="249" t="s">
        <v>136</v>
      </c>
      <c r="E18" s="249"/>
      <c r="F18" s="95"/>
      <c r="I18" s="53">
        <v>13</v>
      </c>
      <c r="J18" s="31">
        <f t="shared" si="23"/>
        <v>0</v>
      </c>
      <c r="K18" s="31">
        <f t="shared" si="16"/>
        <v>0</v>
      </c>
      <c r="L18" s="31">
        <f t="shared" si="17"/>
        <v>0</v>
      </c>
      <c r="M18" s="31">
        <f t="shared" si="0"/>
        <v>0</v>
      </c>
      <c r="N18" s="31">
        <v>0</v>
      </c>
      <c r="O18" s="32">
        <f t="shared" si="1"/>
        <v>0</v>
      </c>
      <c r="P18" s="53">
        <v>13</v>
      </c>
      <c r="Q18" s="31">
        <f t="shared" si="18"/>
        <v>0</v>
      </c>
      <c r="R18" s="31">
        <f t="shared" si="19"/>
        <v>0</v>
      </c>
      <c r="S18" s="31">
        <f t="shared" si="2"/>
        <v>0</v>
      </c>
      <c r="T18" s="31">
        <f t="shared" si="3"/>
        <v>0</v>
      </c>
      <c r="U18" s="31">
        <f t="shared" si="20"/>
        <v>0</v>
      </c>
      <c r="V18" s="31">
        <f t="shared" si="4"/>
        <v>0</v>
      </c>
      <c r="W18" s="31">
        <v>0</v>
      </c>
      <c r="X18" s="31">
        <f t="shared" si="5"/>
        <v>0</v>
      </c>
      <c r="Y18" s="36">
        <f t="shared" si="6"/>
        <v>0</v>
      </c>
      <c r="AA18" s="69">
        <v>13</v>
      </c>
      <c r="AB18" s="31">
        <f t="shared" si="7"/>
        <v>0</v>
      </c>
      <c r="AC18" s="212">
        <f t="shared" si="8"/>
        <v>0</v>
      </c>
      <c r="AD18" s="99">
        <f t="shared" si="9"/>
        <v>0</v>
      </c>
      <c r="AE18" s="99">
        <f t="shared" si="10"/>
        <v>0</v>
      </c>
      <c r="AF18" s="197">
        <f t="shared" si="24"/>
        <v>0</v>
      </c>
      <c r="AG18" s="197">
        <f t="shared" si="25"/>
        <v>0</v>
      </c>
      <c r="AH18" s="197">
        <f t="shared" si="26"/>
        <v>0</v>
      </c>
      <c r="AI18" s="202">
        <f t="shared" si="27"/>
        <v>0</v>
      </c>
      <c r="AK18" s="69">
        <v>13</v>
      </c>
      <c r="AL18" s="31">
        <f t="shared" si="11"/>
        <v>0</v>
      </c>
      <c r="AM18" s="31">
        <f t="shared" si="12"/>
        <v>0</v>
      </c>
      <c r="AN18" s="31">
        <f t="shared" si="13"/>
        <v>0</v>
      </c>
      <c r="AO18" s="31">
        <f t="shared" si="14"/>
        <v>0</v>
      </c>
      <c r="AP18" s="31">
        <f t="shared" si="15"/>
        <v>0</v>
      </c>
      <c r="AQ18" s="197">
        <f t="shared" si="21"/>
        <v>0</v>
      </c>
      <c r="AR18" s="197">
        <f t="shared" si="21"/>
        <v>0</v>
      </c>
      <c r="AS18" s="197">
        <f t="shared" si="21"/>
        <v>0</v>
      </c>
      <c r="AT18" s="197">
        <f t="shared" si="21"/>
        <v>0</v>
      </c>
      <c r="AU18" s="31"/>
      <c r="AV18" s="31"/>
      <c r="AW18" s="31"/>
      <c r="AX18" s="31"/>
      <c r="AY18" s="172" t="e">
        <f t="shared" si="22"/>
        <v>#N/A</v>
      </c>
    </row>
    <row r="19" spans="2:51">
      <c r="B19" s="260"/>
      <c r="C19" s="254"/>
      <c r="D19" s="252" t="s">
        <v>155</v>
      </c>
      <c r="E19" s="252"/>
      <c r="F19" s="34">
        <f>IF(ISBLANK(F$17),,VLOOKUP(F$17,$C$132:$D$196,2,FALSE))</f>
        <v>0</v>
      </c>
      <c r="I19" s="53">
        <v>14</v>
      </c>
      <c r="J19" s="31">
        <f t="shared" si="23"/>
        <v>0</v>
      </c>
      <c r="K19" s="31">
        <f t="shared" si="16"/>
        <v>0</v>
      </c>
      <c r="L19" s="31">
        <f t="shared" si="17"/>
        <v>0</v>
      </c>
      <c r="M19" s="31">
        <f t="shared" si="0"/>
        <v>0</v>
      </c>
      <c r="N19" s="31">
        <v>0</v>
      </c>
      <c r="O19" s="32">
        <f t="shared" si="1"/>
        <v>0</v>
      </c>
      <c r="P19" s="53">
        <v>14</v>
      </c>
      <c r="Q19" s="31">
        <f t="shared" si="18"/>
        <v>0</v>
      </c>
      <c r="R19" s="31">
        <f t="shared" si="19"/>
        <v>0</v>
      </c>
      <c r="S19" s="31">
        <f t="shared" si="2"/>
        <v>0</v>
      </c>
      <c r="T19" s="31">
        <f t="shared" si="3"/>
        <v>0</v>
      </c>
      <c r="U19" s="31">
        <f t="shared" si="20"/>
        <v>0</v>
      </c>
      <c r="V19" s="31">
        <f t="shared" si="4"/>
        <v>0</v>
      </c>
      <c r="W19" s="31">
        <v>0</v>
      </c>
      <c r="X19" s="31">
        <f t="shared" si="5"/>
        <v>0</v>
      </c>
      <c r="Y19" s="36">
        <f t="shared" si="6"/>
        <v>0</v>
      </c>
      <c r="AA19" s="69">
        <v>14</v>
      </c>
      <c r="AB19" s="31">
        <f t="shared" si="7"/>
        <v>0</v>
      </c>
      <c r="AC19" s="212">
        <f t="shared" si="8"/>
        <v>0</v>
      </c>
      <c r="AD19" s="99">
        <f t="shared" si="9"/>
        <v>0</v>
      </c>
      <c r="AE19" s="99">
        <f t="shared" si="10"/>
        <v>0</v>
      </c>
      <c r="AF19" s="197">
        <f t="shared" si="24"/>
        <v>0</v>
      </c>
      <c r="AG19" s="197">
        <f t="shared" si="25"/>
        <v>0</v>
      </c>
      <c r="AH19" s="197">
        <f t="shared" si="26"/>
        <v>0</v>
      </c>
      <c r="AI19" s="202">
        <f t="shared" si="27"/>
        <v>0</v>
      </c>
      <c r="AK19" s="69">
        <v>14</v>
      </c>
      <c r="AL19" s="31">
        <f t="shared" si="11"/>
        <v>0</v>
      </c>
      <c r="AM19" s="31">
        <f t="shared" si="12"/>
        <v>0</v>
      </c>
      <c r="AN19" s="31">
        <f t="shared" si="13"/>
        <v>0</v>
      </c>
      <c r="AO19" s="31">
        <f t="shared" si="14"/>
        <v>0</v>
      </c>
      <c r="AP19" s="31">
        <f t="shared" si="15"/>
        <v>0</v>
      </c>
      <c r="AQ19" s="197">
        <f t="shared" si="21"/>
        <v>0</v>
      </c>
      <c r="AR19" s="197">
        <f t="shared" si="21"/>
        <v>0</v>
      </c>
      <c r="AS19" s="197">
        <f t="shared" si="21"/>
        <v>0</v>
      </c>
      <c r="AT19" s="197">
        <f t="shared" si="21"/>
        <v>0</v>
      </c>
      <c r="AU19" s="31"/>
      <c r="AV19" s="31"/>
      <c r="AW19" s="31"/>
      <c r="AX19" s="31"/>
      <c r="AY19" s="172" t="e">
        <f t="shared" si="22"/>
        <v>#N/A</v>
      </c>
    </row>
    <row r="20" spans="2:51">
      <c r="B20" s="260"/>
      <c r="C20" s="254"/>
      <c r="D20" s="252" t="s">
        <v>140</v>
      </c>
      <c r="E20" s="252"/>
      <c r="F20" s="96">
        <v>1.56</v>
      </c>
      <c r="I20" s="53">
        <v>15</v>
      </c>
      <c r="J20" s="31">
        <f t="shared" si="23"/>
        <v>0</v>
      </c>
      <c r="K20" s="31">
        <f t="shared" si="16"/>
        <v>0</v>
      </c>
      <c r="L20" s="31">
        <f t="shared" si="17"/>
        <v>0</v>
      </c>
      <c r="M20" s="31">
        <f t="shared" si="0"/>
        <v>0</v>
      </c>
      <c r="N20" s="31">
        <v>0</v>
      </c>
      <c r="O20" s="32">
        <f t="shared" si="1"/>
        <v>0</v>
      </c>
      <c r="P20" s="53">
        <v>15</v>
      </c>
      <c r="Q20" s="31">
        <f t="shared" si="18"/>
        <v>0</v>
      </c>
      <c r="R20" s="31">
        <f t="shared" si="19"/>
        <v>0</v>
      </c>
      <c r="S20" s="31">
        <f t="shared" si="2"/>
        <v>0</v>
      </c>
      <c r="T20" s="31">
        <f t="shared" si="3"/>
        <v>0</v>
      </c>
      <c r="U20" s="31">
        <f t="shared" si="20"/>
        <v>0</v>
      </c>
      <c r="V20" s="31">
        <f t="shared" si="4"/>
        <v>0</v>
      </c>
      <c r="W20" s="31">
        <v>0</v>
      </c>
      <c r="X20" s="31">
        <f t="shared" si="5"/>
        <v>0</v>
      </c>
      <c r="Y20" s="36">
        <f t="shared" si="6"/>
        <v>0</v>
      </c>
      <c r="AA20" s="69">
        <v>15</v>
      </c>
      <c r="AB20" s="31">
        <f t="shared" si="7"/>
        <v>0</v>
      </c>
      <c r="AC20" s="212">
        <f t="shared" si="8"/>
        <v>0</v>
      </c>
      <c r="AD20" s="99">
        <f t="shared" si="9"/>
        <v>0</v>
      </c>
      <c r="AE20" s="99">
        <f t="shared" si="10"/>
        <v>0</v>
      </c>
      <c r="AF20" s="197">
        <f t="shared" si="24"/>
        <v>0</v>
      </c>
      <c r="AG20" s="197">
        <f t="shared" si="25"/>
        <v>0</v>
      </c>
      <c r="AH20" s="197">
        <f t="shared" si="26"/>
        <v>0</v>
      </c>
      <c r="AI20" s="202">
        <f t="shared" si="27"/>
        <v>0</v>
      </c>
      <c r="AK20" s="69">
        <v>15</v>
      </c>
      <c r="AL20" s="31">
        <f t="shared" si="11"/>
        <v>0</v>
      </c>
      <c r="AM20" s="31">
        <f t="shared" si="12"/>
        <v>0</v>
      </c>
      <c r="AN20" s="31">
        <f t="shared" si="13"/>
        <v>0</v>
      </c>
      <c r="AO20" s="31">
        <f t="shared" si="14"/>
        <v>0</v>
      </c>
      <c r="AP20" s="31">
        <f t="shared" si="15"/>
        <v>0</v>
      </c>
      <c r="AQ20" s="197">
        <f t="shared" si="21"/>
        <v>0</v>
      </c>
      <c r="AR20" s="197">
        <f t="shared" si="21"/>
        <v>0</v>
      </c>
      <c r="AS20" s="197">
        <f t="shared" si="21"/>
        <v>0</v>
      </c>
      <c r="AT20" s="197">
        <f t="shared" si="21"/>
        <v>0</v>
      </c>
      <c r="AU20" s="31"/>
      <c r="AV20" s="31"/>
      <c r="AW20" s="31"/>
      <c r="AX20" s="31"/>
      <c r="AY20" s="172" t="e">
        <f t="shared" si="22"/>
        <v>#N/A</v>
      </c>
    </row>
    <row r="21" spans="2:51">
      <c r="B21" s="251"/>
      <c r="C21" s="255"/>
      <c r="D21" s="253" t="s">
        <v>143</v>
      </c>
      <c r="E21" s="253"/>
      <c r="F21" s="101">
        <v>0</v>
      </c>
      <c r="I21" s="53">
        <v>16</v>
      </c>
      <c r="J21" s="31">
        <f t="shared" si="23"/>
        <v>0</v>
      </c>
      <c r="K21" s="31">
        <f t="shared" si="16"/>
        <v>0</v>
      </c>
      <c r="L21" s="31">
        <f t="shared" si="17"/>
        <v>0</v>
      </c>
      <c r="M21" s="31">
        <f t="shared" si="0"/>
        <v>0</v>
      </c>
      <c r="N21" s="31">
        <v>0</v>
      </c>
      <c r="O21" s="32">
        <f t="shared" si="1"/>
        <v>0</v>
      </c>
      <c r="P21" s="53">
        <v>16</v>
      </c>
      <c r="Q21" s="31">
        <f t="shared" si="18"/>
        <v>0</v>
      </c>
      <c r="R21" s="31">
        <f t="shared" si="19"/>
        <v>0</v>
      </c>
      <c r="S21" s="31">
        <f t="shared" si="2"/>
        <v>0</v>
      </c>
      <c r="T21" s="31">
        <f t="shared" si="3"/>
        <v>0</v>
      </c>
      <c r="U21" s="31">
        <f t="shared" si="20"/>
        <v>0</v>
      </c>
      <c r="V21" s="31">
        <f t="shared" si="4"/>
        <v>0</v>
      </c>
      <c r="W21" s="31">
        <v>0</v>
      </c>
      <c r="X21" s="31">
        <f t="shared" si="5"/>
        <v>0</v>
      </c>
      <c r="Y21" s="36">
        <f t="shared" si="6"/>
        <v>0</v>
      </c>
      <c r="AA21" s="69">
        <v>16</v>
      </c>
      <c r="AB21" s="31">
        <f t="shared" si="7"/>
        <v>0</v>
      </c>
      <c r="AC21" s="212">
        <f t="shared" si="8"/>
        <v>0</v>
      </c>
      <c r="AD21" s="99">
        <f t="shared" si="9"/>
        <v>0</v>
      </c>
      <c r="AE21" s="99">
        <f t="shared" si="10"/>
        <v>0</v>
      </c>
      <c r="AF21" s="197">
        <f t="shared" si="24"/>
        <v>0</v>
      </c>
      <c r="AG21" s="197">
        <f t="shared" si="25"/>
        <v>0</v>
      </c>
      <c r="AH21" s="197">
        <f t="shared" si="26"/>
        <v>0</v>
      </c>
      <c r="AI21" s="202">
        <f t="shared" si="27"/>
        <v>0</v>
      </c>
      <c r="AK21" s="69">
        <v>16</v>
      </c>
      <c r="AL21" s="31">
        <f t="shared" si="11"/>
        <v>0</v>
      </c>
      <c r="AM21" s="31">
        <f t="shared" si="12"/>
        <v>0</v>
      </c>
      <c r="AN21" s="31">
        <f t="shared" si="13"/>
        <v>0</v>
      </c>
      <c r="AO21" s="31">
        <f t="shared" si="14"/>
        <v>0</v>
      </c>
      <c r="AP21" s="31">
        <f t="shared" si="15"/>
        <v>0</v>
      </c>
      <c r="AQ21" s="197">
        <f t="shared" si="21"/>
        <v>0</v>
      </c>
      <c r="AR21" s="197">
        <f t="shared" si="21"/>
        <v>0</v>
      </c>
      <c r="AS21" s="197">
        <f t="shared" si="21"/>
        <v>0</v>
      </c>
      <c r="AT21" s="197">
        <f t="shared" si="21"/>
        <v>0</v>
      </c>
      <c r="AU21" s="31"/>
      <c r="AV21" s="31"/>
      <c r="AW21" s="31"/>
      <c r="AX21" s="31"/>
      <c r="AY21" s="172" t="e">
        <f t="shared" si="22"/>
        <v>#N/A</v>
      </c>
    </row>
    <row r="22" spans="2:51">
      <c r="E22" s="6"/>
      <c r="I22" s="53">
        <v>17</v>
      </c>
      <c r="J22" s="31">
        <f t="shared" si="23"/>
        <v>0</v>
      </c>
      <c r="K22" s="31">
        <f t="shared" si="16"/>
        <v>0</v>
      </c>
      <c r="L22" s="31">
        <f t="shared" si="17"/>
        <v>0</v>
      </c>
      <c r="M22" s="31">
        <f t="shared" si="0"/>
        <v>0</v>
      </c>
      <c r="N22" s="31">
        <v>0</v>
      </c>
      <c r="O22" s="32">
        <f t="shared" si="1"/>
        <v>0</v>
      </c>
      <c r="P22" s="53">
        <v>17</v>
      </c>
      <c r="Q22" s="31">
        <f t="shared" si="18"/>
        <v>0</v>
      </c>
      <c r="R22" s="31">
        <f t="shared" si="19"/>
        <v>0</v>
      </c>
      <c r="S22" s="31">
        <f t="shared" si="2"/>
        <v>0</v>
      </c>
      <c r="T22" s="31">
        <f t="shared" si="3"/>
        <v>0</v>
      </c>
      <c r="U22" s="31">
        <f t="shared" si="20"/>
        <v>0</v>
      </c>
      <c r="V22" s="31">
        <f t="shared" si="4"/>
        <v>0</v>
      </c>
      <c r="W22" s="31">
        <v>0</v>
      </c>
      <c r="X22" s="31">
        <f t="shared" si="5"/>
        <v>0</v>
      </c>
      <c r="Y22" s="36">
        <f t="shared" si="6"/>
        <v>0</v>
      </c>
      <c r="AA22" s="69">
        <v>17</v>
      </c>
      <c r="AB22" s="31">
        <f t="shared" si="7"/>
        <v>0</v>
      </c>
      <c r="AC22" s="212">
        <f t="shared" si="8"/>
        <v>0</v>
      </c>
      <c r="AD22" s="99">
        <f t="shared" si="9"/>
        <v>0</v>
      </c>
      <c r="AE22" s="99">
        <f t="shared" si="10"/>
        <v>0</v>
      </c>
      <c r="AF22" s="197">
        <f t="shared" si="24"/>
        <v>0</v>
      </c>
      <c r="AG22" s="197">
        <f t="shared" si="25"/>
        <v>0</v>
      </c>
      <c r="AH22" s="197">
        <f t="shared" si="26"/>
        <v>0</v>
      </c>
      <c r="AI22" s="202">
        <f t="shared" si="27"/>
        <v>0</v>
      </c>
      <c r="AK22" s="69">
        <v>17</v>
      </c>
      <c r="AL22" s="31">
        <f t="shared" si="11"/>
        <v>0</v>
      </c>
      <c r="AM22" s="31">
        <f t="shared" si="12"/>
        <v>0</v>
      </c>
      <c r="AN22" s="31">
        <f t="shared" si="13"/>
        <v>0</v>
      </c>
      <c r="AO22" s="31">
        <f t="shared" si="14"/>
        <v>0</v>
      </c>
      <c r="AP22" s="31">
        <f t="shared" si="15"/>
        <v>0</v>
      </c>
      <c r="AQ22" s="197">
        <f t="shared" si="21"/>
        <v>0</v>
      </c>
      <c r="AR22" s="197">
        <f t="shared" si="21"/>
        <v>0</v>
      </c>
      <c r="AS22" s="197">
        <f t="shared" si="21"/>
        <v>0</v>
      </c>
      <c r="AT22" s="197">
        <f t="shared" si="21"/>
        <v>0</v>
      </c>
      <c r="AU22" s="31"/>
      <c r="AV22" s="31"/>
      <c r="AW22" s="31"/>
      <c r="AX22" s="31"/>
      <c r="AY22" s="172" t="e">
        <f t="shared" si="22"/>
        <v>#N/A</v>
      </c>
    </row>
    <row r="23" spans="2:51">
      <c r="B23" s="272" t="s">
        <v>142</v>
      </c>
      <c r="C23" s="273"/>
      <c r="D23" s="273"/>
      <c r="E23" s="273"/>
      <c r="F23" s="273"/>
      <c r="G23" s="274"/>
      <c r="I23" s="53">
        <v>18</v>
      </c>
      <c r="J23" s="31">
        <f t="shared" si="23"/>
        <v>0</v>
      </c>
      <c r="K23" s="31">
        <f t="shared" si="16"/>
        <v>0</v>
      </c>
      <c r="L23" s="31">
        <f t="shared" si="17"/>
        <v>0</v>
      </c>
      <c r="M23" s="31">
        <f t="shared" si="0"/>
        <v>0</v>
      </c>
      <c r="N23" s="31">
        <v>0</v>
      </c>
      <c r="O23" s="32">
        <f t="shared" si="1"/>
        <v>0</v>
      </c>
      <c r="P23" s="53">
        <v>18</v>
      </c>
      <c r="Q23" s="31">
        <f t="shared" si="18"/>
        <v>0</v>
      </c>
      <c r="R23" s="31">
        <f t="shared" si="19"/>
        <v>0</v>
      </c>
      <c r="S23" s="31">
        <f t="shared" si="2"/>
        <v>0</v>
      </c>
      <c r="T23" s="31">
        <f t="shared" si="3"/>
        <v>0</v>
      </c>
      <c r="U23" s="31">
        <f t="shared" si="20"/>
        <v>0</v>
      </c>
      <c r="V23" s="31">
        <f t="shared" si="4"/>
        <v>0</v>
      </c>
      <c r="W23" s="31">
        <v>0</v>
      </c>
      <c r="X23" s="31">
        <f t="shared" si="5"/>
        <v>0</v>
      </c>
      <c r="Y23" s="36">
        <f t="shared" si="6"/>
        <v>0</v>
      </c>
      <c r="AA23" s="69">
        <v>18</v>
      </c>
      <c r="AB23" s="31">
        <f t="shared" si="7"/>
        <v>0</v>
      </c>
      <c r="AC23" s="212">
        <f t="shared" si="8"/>
        <v>0</v>
      </c>
      <c r="AD23" s="99">
        <f t="shared" si="9"/>
        <v>0</v>
      </c>
      <c r="AE23" s="99">
        <f t="shared" si="10"/>
        <v>0</v>
      </c>
      <c r="AF23" s="197">
        <f t="shared" si="24"/>
        <v>0</v>
      </c>
      <c r="AG23" s="197">
        <f t="shared" si="25"/>
        <v>0</v>
      </c>
      <c r="AH23" s="197">
        <f t="shared" si="26"/>
        <v>0</v>
      </c>
      <c r="AI23" s="202">
        <f t="shared" si="27"/>
        <v>0</v>
      </c>
      <c r="AK23" s="69">
        <v>18</v>
      </c>
      <c r="AL23" s="31">
        <f t="shared" si="11"/>
        <v>0</v>
      </c>
      <c r="AM23" s="31">
        <f t="shared" si="12"/>
        <v>0</v>
      </c>
      <c r="AN23" s="31">
        <f t="shared" si="13"/>
        <v>0</v>
      </c>
      <c r="AO23" s="31">
        <f t="shared" si="14"/>
        <v>0</v>
      </c>
      <c r="AP23" s="31">
        <f t="shared" si="15"/>
        <v>0</v>
      </c>
      <c r="AQ23" s="197">
        <f t="shared" si="21"/>
        <v>0</v>
      </c>
      <c r="AR23" s="197">
        <f t="shared" si="21"/>
        <v>0</v>
      </c>
      <c r="AS23" s="197">
        <f t="shared" si="21"/>
        <v>0</v>
      </c>
      <c r="AT23" s="197">
        <f t="shared" si="21"/>
        <v>0</v>
      </c>
      <c r="AU23" s="31"/>
      <c r="AV23" s="31"/>
      <c r="AW23" s="31"/>
      <c r="AX23" s="31"/>
      <c r="AY23" s="172" t="e">
        <f t="shared" si="22"/>
        <v>#N/A</v>
      </c>
    </row>
    <row r="24" spans="2:51">
      <c r="B24" s="45" t="s">
        <v>114</v>
      </c>
      <c r="C24" s="46" t="s">
        <v>115</v>
      </c>
      <c r="D24" s="46" t="s">
        <v>83</v>
      </c>
      <c r="E24" s="46" t="s">
        <v>117</v>
      </c>
      <c r="F24" s="46" t="s">
        <v>116</v>
      </c>
      <c r="G24" s="47" t="s">
        <v>141</v>
      </c>
      <c r="I24" s="53">
        <v>19</v>
      </c>
      <c r="J24" s="31">
        <f t="shared" si="23"/>
        <v>0</v>
      </c>
      <c r="K24" s="31">
        <f t="shared" si="16"/>
        <v>0</v>
      </c>
      <c r="L24" s="31">
        <f t="shared" si="17"/>
        <v>0</v>
      </c>
      <c r="M24" s="31">
        <f t="shared" si="0"/>
        <v>0</v>
      </c>
      <c r="N24" s="31">
        <v>0</v>
      </c>
      <c r="O24" s="32">
        <f t="shared" si="1"/>
        <v>0</v>
      </c>
      <c r="P24" s="53">
        <v>19</v>
      </c>
      <c r="Q24" s="31">
        <f t="shared" si="18"/>
        <v>0</v>
      </c>
      <c r="R24" s="31">
        <f t="shared" si="19"/>
        <v>0</v>
      </c>
      <c r="S24" s="31">
        <f t="shared" si="2"/>
        <v>0</v>
      </c>
      <c r="T24" s="31">
        <f t="shared" si="3"/>
        <v>0</v>
      </c>
      <c r="U24" s="31">
        <f t="shared" si="20"/>
        <v>0</v>
      </c>
      <c r="V24" s="31">
        <f t="shared" si="4"/>
        <v>0</v>
      </c>
      <c r="W24" s="31">
        <v>0</v>
      </c>
      <c r="X24" s="31">
        <f t="shared" si="5"/>
        <v>0</v>
      </c>
      <c r="Y24" s="36">
        <f t="shared" si="6"/>
        <v>0</v>
      </c>
      <c r="AA24" s="69">
        <v>19</v>
      </c>
      <c r="AB24" s="31">
        <f t="shared" si="7"/>
        <v>0</v>
      </c>
      <c r="AC24" s="212">
        <f t="shared" si="8"/>
        <v>0</v>
      </c>
      <c r="AD24" s="99">
        <f t="shared" si="9"/>
        <v>0</v>
      </c>
      <c r="AE24" s="99">
        <f t="shared" si="10"/>
        <v>0</v>
      </c>
      <c r="AF24" s="197">
        <f t="shared" si="24"/>
        <v>0</v>
      </c>
      <c r="AG24" s="197">
        <f t="shared" si="25"/>
        <v>0</v>
      </c>
      <c r="AH24" s="197">
        <f t="shared" si="26"/>
        <v>0</v>
      </c>
      <c r="AI24" s="202">
        <f t="shared" si="27"/>
        <v>0</v>
      </c>
      <c r="AK24" s="69">
        <v>19</v>
      </c>
      <c r="AL24" s="31">
        <f t="shared" si="11"/>
        <v>0</v>
      </c>
      <c r="AM24" s="31">
        <f t="shared" si="12"/>
        <v>0</v>
      </c>
      <c r="AN24" s="31">
        <f t="shared" si="13"/>
        <v>0</v>
      </c>
      <c r="AO24" s="31">
        <f t="shared" si="14"/>
        <v>0</v>
      </c>
      <c r="AP24" s="31">
        <f t="shared" si="15"/>
        <v>0</v>
      </c>
      <c r="AQ24" s="197">
        <f t="shared" si="21"/>
        <v>0</v>
      </c>
      <c r="AR24" s="197">
        <f t="shared" si="21"/>
        <v>0</v>
      </c>
      <c r="AS24" s="197">
        <f t="shared" si="21"/>
        <v>0</v>
      </c>
      <c r="AT24" s="197">
        <f t="shared" si="21"/>
        <v>0</v>
      </c>
      <c r="AU24" s="31"/>
      <c r="AV24" s="31"/>
      <c r="AW24" s="31"/>
      <c r="AX24" s="31"/>
      <c r="AY24" s="172" t="e">
        <f t="shared" si="22"/>
        <v>#N/A</v>
      </c>
    </row>
    <row r="25" spans="2:51">
      <c r="B25" s="43">
        <v>0</v>
      </c>
      <c r="C25" s="144">
        <v>10</v>
      </c>
      <c r="D25" s="140">
        <v>35</v>
      </c>
      <c r="E25" s="145">
        <f>$F$20</f>
        <v>1.56</v>
      </c>
      <c r="F25" s="44">
        <f>D25*E25</f>
        <v>54.6</v>
      </c>
      <c r="G25" s="48">
        <f>F25/(C25-B25)</f>
        <v>5.46</v>
      </c>
      <c r="I25" s="53">
        <v>20</v>
      </c>
      <c r="J25" s="31">
        <f t="shared" si="23"/>
        <v>0</v>
      </c>
      <c r="K25" s="31">
        <f t="shared" si="16"/>
        <v>0</v>
      </c>
      <c r="L25" s="31">
        <f t="shared" si="17"/>
        <v>0</v>
      </c>
      <c r="M25" s="31">
        <f t="shared" si="0"/>
        <v>0</v>
      </c>
      <c r="N25" s="31">
        <v>0</v>
      </c>
      <c r="O25" s="32">
        <f t="shared" si="1"/>
        <v>0</v>
      </c>
      <c r="P25" s="53">
        <v>20</v>
      </c>
      <c r="Q25" s="31">
        <f t="shared" si="18"/>
        <v>0</v>
      </c>
      <c r="R25" s="31">
        <f t="shared" si="19"/>
        <v>0</v>
      </c>
      <c r="S25" s="31">
        <f t="shared" si="2"/>
        <v>0</v>
      </c>
      <c r="T25" s="31">
        <f t="shared" si="3"/>
        <v>0</v>
      </c>
      <c r="U25" s="31">
        <f t="shared" si="20"/>
        <v>0</v>
      </c>
      <c r="V25" s="31">
        <f t="shared" si="4"/>
        <v>0</v>
      </c>
      <c r="W25" s="31">
        <v>0</v>
      </c>
      <c r="X25" s="31">
        <f t="shared" si="5"/>
        <v>0</v>
      </c>
      <c r="Y25" s="36">
        <f t="shared" si="6"/>
        <v>0</v>
      </c>
      <c r="AA25" s="69">
        <v>20</v>
      </c>
      <c r="AB25" s="31">
        <f t="shared" si="7"/>
        <v>0</v>
      </c>
      <c r="AC25" s="212">
        <f t="shared" si="8"/>
        <v>0</v>
      </c>
      <c r="AD25" s="99">
        <f t="shared" si="9"/>
        <v>0</v>
      </c>
      <c r="AE25" s="99">
        <f t="shared" si="10"/>
        <v>0</v>
      </c>
      <c r="AF25" s="197">
        <f>IF(OR(AA25&lt;=$F$18,AA25&lt;=30),EXP(-LN(2)/$D$104)*AF24+((1-EXP(-LN(2)/$D$104))/(LN(2)/$D$104))*$AB25*AC25*0.475*$F$19*44/12,)</f>
        <v>0</v>
      </c>
      <c r="AG25" s="197">
        <f>IF(OR(AA25&lt;=$F$18,AA25&lt;=30),EXP(-LN(2)/$D$106)*AG24+((1-EXP(-LN(2)/$D$106))/(LN(2)/$D$106))*$AB25*AD25*0.475*$F$19*44/12,)</f>
        <v>0</v>
      </c>
      <c r="AH25" s="197">
        <f>IF(OR(AA25&lt;=$F$18,AA25&lt;=30),EXP(-LN(2)/$D$105)*AH24+((1-EXP(-LN(2)/$D$105))/(LN(2)/$D$105))*$AB25*AE25*0.475*$F$19*44/12,)</f>
        <v>0</v>
      </c>
      <c r="AI25" s="202">
        <f>IF(OR(AA25&lt;=$F$18,AA25&lt;=30),SUM(AF25:AH25),)</f>
        <v>0</v>
      </c>
      <c r="AK25" s="69">
        <v>20</v>
      </c>
      <c r="AL25" s="31">
        <f t="shared" si="11"/>
        <v>0</v>
      </c>
      <c r="AM25" s="31">
        <f t="shared" si="12"/>
        <v>0</v>
      </c>
      <c r="AN25" s="31">
        <f t="shared" si="13"/>
        <v>0</v>
      </c>
      <c r="AO25" s="31">
        <f t="shared" si="14"/>
        <v>0</v>
      </c>
      <c r="AP25" s="31">
        <f t="shared" si="15"/>
        <v>0</v>
      </c>
      <c r="AQ25" s="197">
        <f>IF($AK25&lt;=$F$18,$AL25*AM25,)</f>
        <v>0</v>
      </c>
      <c r="AR25" s="197">
        <f>IF($AK25&lt;=$F$18,$AL25*AN25,)</f>
        <v>0</v>
      </c>
      <c r="AS25" s="197">
        <f>IF($AK25&lt;=$F$18,$AL25*AO25,)</f>
        <v>0</v>
      </c>
      <c r="AT25" s="197">
        <f>IF($AK25&lt;=$F$18,$AL25*AP25,)</f>
        <v>0</v>
      </c>
      <c r="AU25" s="31"/>
      <c r="AV25" s="31"/>
      <c r="AW25" s="31"/>
      <c r="AX25" s="31"/>
      <c r="AY25" s="172" t="e">
        <f>IF(OR($AK25&lt;=$F$18,$AK25&lt;=30),AL25*$G$108+AY24,)</f>
        <v>#N/A</v>
      </c>
    </row>
    <row r="26" spans="2:51">
      <c r="B26" s="173">
        <f>C25</f>
        <v>10</v>
      </c>
      <c r="C26" s="39">
        <v>15</v>
      </c>
      <c r="D26" s="163">
        <v>115</v>
      </c>
      <c r="E26" s="146">
        <f>$F$20</f>
        <v>1.56</v>
      </c>
      <c r="F26" s="40">
        <f>D26*E26</f>
        <v>179.4</v>
      </c>
      <c r="G26" s="147">
        <f>(F26-F25)/(C26-B26)</f>
        <v>24.96</v>
      </c>
      <c r="I26" s="53">
        <v>21</v>
      </c>
      <c r="J26" s="31">
        <f t="shared" si="23"/>
        <v>0</v>
      </c>
      <c r="K26" s="31">
        <f t="shared" si="16"/>
        <v>0</v>
      </c>
      <c r="L26" s="31">
        <f t="shared" si="17"/>
        <v>0</v>
      </c>
      <c r="M26" s="31">
        <f t="shared" si="0"/>
        <v>0</v>
      </c>
      <c r="N26" s="31">
        <v>0</v>
      </c>
      <c r="O26" s="32">
        <f t="shared" si="1"/>
        <v>0</v>
      </c>
      <c r="P26" s="53">
        <v>21</v>
      </c>
      <c r="Q26" s="31">
        <f t="shared" si="18"/>
        <v>0</v>
      </c>
      <c r="R26" s="31">
        <f t="shared" si="19"/>
        <v>0</v>
      </c>
      <c r="S26" s="31">
        <f t="shared" si="2"/>
        <v>0</v>
      </c>
      <c r="T26" s="31">
        <f t="shared" si="3"/>
        <v>0</v>
      </c>
      <c r="U26" s="31">
        <f t="shared" si="20"/>
        <v>0</v>
      </c>
      <c r="V26" s="31">
        <f t="shared" si="4"/>
        <v>0</v>
      </c>
      <c r="W26" s="31">
        <v>0</v>
      </c>
      <c r="X26" s="31">
        <f t="shared" si="5"/>
        <v>0</v>
      </c>
      <c r="Y26" s="36">
        <f t="shared" si="6"/>
        <v>0</v>
      </c>
      <c r="AA26" s="69">
        <v>21</v>
      </c>
      <c r="AB26" s="31">
        <f t="shared" si="7"/>
        <v>0</v>
      </c>
      <c r="AC26" s="212">
        <f t="shared" si="8"/>
        <v>0</v>
      </c>
      <c r="AD26" s="99">
        <f t="shared" si="9"/>
        <v>0</v>
      </c>
      <c r="AE26" s="99">
        <f t="shared" si="10"/>
        <v>0</v>
      </c>
      <c r="AF26" s="197">
        <f>IF(OR(AA26&lt;=$F$18,AA26&lt;=30),EXP(-LN(2)/$D$104)*AF25+((1-EXP(-LN(2)/$D$104))/(LN(2)/$D$104))*$AB26*AC26*0.475*$F$19*44/12,)</f>
        <v>0</v>
      </c>
      <c r="AG26" s="197">
        <f>IF(OR(AA26&lt;=$F$18,AA26&lt;=30),EXP(-LN(2)/$D$106)*AG25+((1-EXP(-LN(2)/$D$106))/(LN(2)/$D$106))*$AB26*AD26*0.475*$F$19*44/12,)</f>
        <v>0</v>
      </c>
      <c r="AH26" s="197">
        <f>IF(OR(AA26&lt;=$F$18,AA26&lt;=30),EXP(-LN(2)/$D$105)*AH25+((1-EXP(-LN(2)/$D$105))/(LN(2)/$D$105))*$AB26*AE26*0.475*$F$19*44/12,)</f>
        <v>0</v>
      </c>
      <c r="AI26" s="202">
        <f>IF(OR(AA26&lt;=$F$18,AA26&lt;=30),SUM(AF26:AH26),)</f>
        <v>0</v>
      </c>
      <c r="AK26" s="69">
        <v>21</v>
      </c>
      <c r="AL26" s="31">
        <f t="shared" si="11"/>
        <v>0</v>
      </c>
      <c r="AM26" s="31">
        <f t="shared" si="12"/>
        <v>0</v>
      </c>
      <c r="AN26" s="31">
        <f t="shared" si="13"/>
        <v>0</v>
      </c>
      <c r="AO26" s="31">
        <f t="shared" si="14"/>
        <v>0</v>
      </c>
      <c r="AP26" s="31">
        <f t="shared" si="15"/>
        <v>0</v>
      </c>
      <c r="AQ26" s="197">
        <f t="shared" ref="AQ26:AT35" si="28">IF($AK26&lt;=$F$18,$AL26*AM26,)</f>
        <v>0</v>
      </c>
      <c r="AR26" s="197">
        <f t="shared" si="28"/>
        <v>0</v>
      </c>
      <c r="AS26" s="197">
        <f t="shared" si="28"/>
        <v>0</v>
      </c>
      <c r="AT26" s="197">
        <f t="shared" si="28"/>
        <v>0</v>
      </c>
      <c r="AU26" s="31"/>
      <c r="AV26" s="31"/>
      <c r="AW26" s="31"/>
      <c r="AX26" s="31"/>
      <c r="AY26" s="172" t="e">
        <f t="shared" ref="AY26:AY35" si="29">IF(OR($AK26&lt;=$F$18,$AK26&lt;=30),AL26*$G$108+AY25,)</f>
        <v>#N/A</v>
      </c>
    </row>
    <row r="27" spans="2:51">
      <c r="B27" s="173">
        <f>C26</f>
        <v>15</v>
      </c>
      <c r="C27" s="160">
        <v>20</v>
      </c>
      <c r="D27" s="141">
        <v>210</v>
      </c>
      <c r="E27" s="146">
        <f>$F$20</f>
        <v>1.56</v>
      </c>
      <c r="F27" s="40">
        <f>D27*E27</f>
        <v>327.60000000000002</v>
      </c>
      <c r="G27" s="49">
        <f>(F27-F26)/(C27-B27)</f>
        <v>29.640000000000004</v>
      </c>
      <c r="I27" s="53">
        <v>22</v>
      </c>
      <c r="J27" s="31">
        <f t="shared" si="23"/>
        <v>0</v>
      </c>
      <c r="K27" s="31">
        <f t="shared" si="16"/>
        <v>0</v>
      </c>
      <c r="L27" s="31">
        <f t="shared" si="17"/>
        <v>0</v>
      </c>
      <c r="M27" s="31">
        <f t="shared" si="0"/>
        <v>0</v>
      </c>
      <c r="N27" s="31">
        <v>0</v>
      </c>
      <c r="O27" s="32">
        <f t="shared" si="1"/>
        <v>0</v>
      </c>
      <c r="P27" s="53">
        <v>22</v>
      </c>
      <c r="Q27" s="31">
        <f t="shared" si="18"/>
        <v>0</v>
      </c>
      <c r="R27" s="31">
        <f t="shared" si="19"/>
        <v>0</v>
      </c>
      <c r="S27" s="31">
        <f t="shared" si="2"/>
        <v>0</v>
      </c>
      <c r="T27" s="31">
        <f t="shared" si="3"/>
        <v>0</v>
      </c>
      <c r="U27" s="31">
        <f t="shared" si="20"/>
        <v>0</v>
      </c>
      <c r="V27" s="31">
        <f t="shared" si="4"/>
        <v>0</v>
      </c>
      <c r="W27" s="31">
        <v>0</v>
      </c>
      <c r="X27" s="31">
        <f t="shared" si="5"/>
        <v>0</v>
      </c>
      <c r="Y27" s="36">
        <f t="shared" si="6"/>
        <v>0</v>
      </c>
      <c r="AA27" s="69">
        <v>22</v>
      </c>
      <c r="AB27" s="31">
        <f t="shared" si="7"/>
        <v>0</v>
      </c>
      <c r="AC27" s="212">
        <f t="shared" si="8"/>
        <v>0</v>
      </c>
      <c r="AD27" s="99">
        <f t="shared" si="9"/>
        <v>0</v>
      </c>
      <c r="AE27" s="99">
        <f t="shared" si="10"/>
        <v>0</v>
      </c>
      <c r="AF27" s="197">
        <f t="shared" ref="AF27:AF90" si="30">IF(OR(AA27&lt;=$F$18,AA27&lt;=30),EXP(-LN(2)/$D$104)*AF26+((1-EXP(-LN(2)/$D$104))/(LN(2)/$D$104))*$AB27*AC27*0.475*$F$19*44/12,)</f>
        <v>0</v>
      </c>
      <c r="AG27" s="197">
        <f t="shared" ref="AG27:AG90" si="31">IF(OR(AA27&lt;=$F$18,AA27&lt;=30),EXP(-LN(2)/$D$106)*AG26+((1-EXP(-LN(2)/$D$106))/(LN(2)/$D$106))*$AB27*AD27*0.475*$F$19*44/12,)</f>
        <v>0</v>
      </c>
      <c r="AH27" s="197">
        <f t="shared" ref="AH27:AH90" si="32">IF(OR(AA27&lt;=$F$18,AA27&lt;=30),EXP(-LN(2)/$D$105)*AH26+((1-EXP(-LN(2)/$D$105))/(LN(2)/$D$105))*$AB27*AE27*0.475*$F$19*44/12,)</f>
        <v>0</v>
      </c>
      <c r="AI27" s="202">
        <f t="shared" ref="AI27:AI90" si="33">IF(OR(AA27&lt;=$F$18,AA27&lt;=30),SUM(AF27:AH27),)</f>
        <v>0</v>
      </c>
      <c r="AK27" s="69">
        <v>22</v>
      </c>
      <c r="AL27" s="31">
        <f t="shared" si="11"/>
        <v>0</v>
      </c>
      <c r="AM27" s="31">
        <f t="shared" si="12"/>
        <v>0</v>
      </c>
      <c r="AN27" s="31">
        <f t="shared" si="13"/>
        <v>0</v>
      </c>
      <c r="AO27" s="31">
        <f t="shared" si="14"/>
        <v>0</v>
      </c>
      <c r="AP27" s="31">
        <f t="shared" si="15"/>
        <v>0</v>
      </c>
      <c r="AQ27" s="197">
        <f t="shared" si="28"/>
        <v>0</v>
      </c>
      <c r="AR27" s="197">
        <f t="shared" si="28"/>
        <v>0</v>
      </c>
      <c r="AS27" s="197">
        <f t="shared" si="28"/>
        <v>0</v>
      </c>
      <c r="AT27" s="197">
        <f t="shared" si="28"/>
        <v>0</v>
      </c>
      <c r="AU27" s="31"/>
      <c r="AV27" s="31"/>
      <c r="AW27" s="31"/>
      <c r="AX27" s="31"/>
      <c r="AY27" s="172" t="e">
        <f t="shared" si="29"/>
        <v>#N/A</v>
      </c>
    </row>
    <row r="28" spans="2:51">
      <c r="B28" s="173">
        <f>C27</f>
        <v>20</v>
      </c>
      <c r="C28" s="160">
        <v>25</v>
      </c>
      <c r="D28" s="141">
        <v>300</v>
      </c>
      <c r="E28" s="146">
        <f>$F$20</f>
        <v>1.56</v>
      </c>
      <c r="F28" s="40">
        <f>D28*E28</f>
        <v>468</v>
      </c>
      <c r="G28" s="49">
        <f>(F28-F27)/(C28-B28)</f>
        <v>28.079999999999995</v>
      </c>
      <c r="I28" s="53">
        <v>23</v>
      </c>
      <c r="J28" s="31">
        <f t="shared" si="23"/>
        <v>0</v>
      </c>
      <c r="K28" s="31">
        <f t="shared" si="16"/>
        <v>0</v>
      </c>
      <c r="L28" s="31">
        <f t="shared" si="17"/>
        <v>0</v>
      </c>
      <c r="M28" s="31">
        <f t="shared" si="0"/>
        <v>0</v>
      </c>
      <c r="N28" s="31">
        <v>0</v>
      </c>
      <c r="O28" s="32">
        <f t="shared" si="1"/>
        <v>0</v>
      </c>
      <c r="P28" s="53">
        <v>23</v>
      </c>
      <c r="Q28" s="31">
        <f t="shared" si="18"/>
        <v>0</v>
      </c>
      <c r="R28" s="31">
        <f t="shared" si="19"/>
        <v>0</v>
      </c>
      <c r="S28" s="31">
        <f t="shared" si="2"/>
        <v>0</v>
      </c>
      <c r="T28" s="31">
        <f t="shared" si="3"/>
        <v>0</v>
      </c>
      <c r="U28" s="31">
        <f t="shared" si="20"/>
        <v>0</v>
      </c>
      <c r="V28" s="31">
        <f t="shared" si="4"/>
        <v>0</v>
      </c>
      <c r="W28" s="31">
        <v>0</v>
      </c>
      <c r="X28" s="31">
        <f t="shared" si="5"/>
        <v>0</v>
      </c>
      <c r="Y28" s="36">
        <f t="shared" si="6"/>
        <v>0</v>
      </c>
      <c r="AA28" s="69">
        <v>23</v>
      </c>
      <c r="AB28" s="31">
        <f t="shared" si="7"/>
        <v>0</v>
      </c>
      <c r="AC28" s="212">
        <f t="shared" si="8"/>
        <v>0</v>
      </c>
      <c r="AD28" s="99">
        <f t="shared" si="9"/>
        <v>0</v>
      </c>
      <c r="AE28" s="99">
        <f t="shared" si="10"/>
        <v>0</v>
      </c>
      <c r="AF28" s="197">
        <f t="shared" si="30"/>
        <v>0</v>
      </c>
      <c r="AG28" s="197">
        <f t="shared" si="31"/>
        <v>0</v>
      </c>
      <c r="AH28" s="197">
        <f t="shared" si="32"/>
        <v>0</v>
      </c>
      <c r="AI28" s="202">
        <f t="shared" si="33"/>
        <v>0</v>
      </c>
      <c r="AK28" s="69">
        <v>23</v>
      </c>
      <c r="AL28" s="31">
        <f t="shared" si="11"/>
        <v>0</v>
      </c>
      <c r="AM28" s="31">
        <f t="shared" si="12"/>
        <v>0</v>
      </c>
      <c r="AN28" s="31">
        <f t="shared" si="13"/>
        <v>0</v>
      </c>
      <c r="AO28" s="31">
        <f t="shared" si="14"/>
        <v>0</v>
      </c>
      <c r="AP28" s="31">
        <f t="shared" si="15"/>
        <v>0</v>
      </c>
      <c r="AQ28" s="197">
        <f t="shared" si="28"/>
        <v>0</v>
      </c>
      <c r="AR28" s="197">
        <f t="shared" si="28"/>
        <v>0</v>
      </c>
      <c r="AS28" s="197">
        <f t="shared" si="28"/>
        <v>0</v>
      </c>
      <c r="AT28" s="197">
        <f t="shared" si="28"/>
        <v>0</v>
      </c>
      <c r="AU28" s="31"/>
      <c r="AV28" s="31"/>
      <c r="AW28" s="31"/>
      <c r="AX28" s="31"/>
      <c r="AY28" s="172" t="e">
        <f t="shared" si="29"/>
        <v>#N/A</v>
      </c>
    </row>
    <row r="29" spans="2:51">
      <c r="B29" s="38"/>
      <c r="C29" s="160"/>
      <c r="D29" s="141"/>
      <c r="E29" s="146"/>
      <c r="F29" s="40"/>
      <c r="G29" s="49"/>
      <c r="I29" s="53">
        <v>24</v>
      </c>
      <c r="J29" s="31">
        <f t="shared" si="23"/>
        <v>0</v>
      </c>
      <c r="K29" s="31">
        <f t="shared" si="16"/>
        <v>0</v>
      </c>
      <c r="L29" s="31">
        <f t="shared" si="17"/>
        <v>0</v>
      </c>
      <c r="M29" s="31">
        <f t="shared" si="0"/>
        <v>0</v>
      </c>
      <c r="N29" s="31">
        <v>0</v>
      </c>
      <c r="O29" s="32">
        <f t="shared" si="1"/>
        <v>0</v>
      </c>
      <c r="P29" s="53">
        <v>24</v>
      </c>
      <c r="Q29" s="31">
        <f t="shared" si="18"/>
        <v>0</v>
      </c>
      <c r="R29" s="31">
        <f t="shared" si="19"/>
        <v>0</v>
      </c>
      <c r="S29" s="31">
        <f t="shared" si="2"/>
        <v>0</v>
      </c>
      <c r="T29" s="31">
        <f t="shared" si="3"/>
        <v>0</v>
      </c>
      <c r="U29" s="31">
        <f t="shared" si="20"/>
        <v>0</v>
      </c>
      <c r="V29" s="31">
        <f t="shared" si="4"/>
        <v>0</v>
      </c>
      <c r="W29" s="31">
        <v>0</v>
      </c>
      <c r="X29" s="31">
        <f t="shared" si="5"/>
        <v>0</v>
      </c>
      <c r="Y29" s="36">
        <f t="shared" si="6"/>
        <v>0</v>
      </c>
      <c r="AA29" s="69">
        <v>24</v>
      </c>
      <c r="AB29" s="31">
        <f t="shared" si="7"/>
        <v>0</v>
      </c>
      <c r="AC29" s="212">
        <f t="shared" si="8"/>
        <v>0</v>
      </c>
      <c r="AD29" s="99">
        <f t="shared" si="9"/>
        <v>0</v>
      </c>
      <c r="AE29" s="99">
        <f t="shared" si="10"/>
        <v>0</v>
      </c>
      <c r="AF29" s="197">
        <f t="shared" si="30"/>
        <v>0</v>
      </c>
      <c r="AG29" s="197">
        <f t="shared" si="31"/>
        <v>0</v>
      </c>
      <c r="AH29" s="197">
        <f t="shared" si="32"/>
        <v>0</v>
      </c>
      <c r="AI29" s="202">
        <f t="shared" si="33"/>
        <v>0</v>
      </c>
      <c r="AK29" s="69">
        <v>24</v>
      </c>
      <c r="AL29" s="31">
        <f t="shared" si="11"/>
        <v>0</v>
      </c>
      <c r="AM29" s="31">
        <f t="shared" si="12"/>
        <v>0</v>
      </c>
      <c r="AN29" s="31">
        <f t="shared" si="13"/>
        <v>0</v>
      </c>
      <c r="AO29" s="31">
        <f t="shared" si="14"/>
        <v>0</v>
      </c>
      <c r="AP29" s="31">
        <f t="shared" si="15"/>
        <v>0</v>
      </c>
      <c r="AQ29" s="197">
        <f t="shared" si="28"/>
        <v>0</v>
      </c>
      <c r="AR29" s="197">
        <f t="shared" si="28"/>
        <v>0</v>
      </c>
      <c r="AS29" s="197">
        <f t="shared" si="28"/>
        <v>0</v>
      </c>
      <c r="AT29" s="197">
        <f t="shared" si="28"/>
        <v>0</v>
      </c>
      <c r="AU29" s="31"/>
      <c r="AV29" s="31"/>
      <c r="AW29" s="31"/>
      <c r="AX29" s="31"/>
      <c r="AY29" s="172" t="e">
        <f t="shared" si="29"/>
        <v>#N/A</v>
      </c>
    </row>
    <row r="30" spans="2:51">
      <c r="B30" s="38"/>
      <c r="C30" s="160"/>
      <c r="D30" s="141"/>
      <c r="E30" s="146"/>
      <c r="F30" s="40"/>
      <c r="G30" s="49"/>
      <c r="I30" s="53">
        <v>25</v>
      </c>
      <c r="J30" s="31">
        <f t="shared" si="23"/>
        <v>0</v>
      </c>
      <c r="K30" s="31">
        <f t="shared" si="16"/>
        <v>0</v>
      </c>
      <c r="L30" s="31">
        <f t="shared" si="17"/>
        <v>0</v>
      </c>
      <c r="M30" s="31">
        <f t="shared" si="0"/>
        <v>0</v>
      </c>
      <c r="N30" s="31">
        <v>0</v>
      </c>
      <c r="O30" s="32">
        <f t="shared" si="1"/>
        <v>0</v>
      </c>
      <c r="P30" s="53">
        <v>25</v>
      </c>
      <c r="Q30" s="31">
        <f t="shared" si="18"/>
        <v>0</v>
      </c>
      <c r="R30" s="31">
        <f t="shared" si="19"/>
        <v>0</v>
      </c>
      <c r="S30" s="31">
        <f t="shared" si="2"/>
        <v>0</v>
      </c>
      <c r="T30" s="31">
        <f t="shared" si="3"/>
        <v>0</v>
      </c>
      <c r="U30" s="31">
        <f t="shared" si="20"/>
        <v>0</v>
      </c>
      <c r="V30" s="31">
        <f t="shared" si="4"/>
        <v>0</v>
      </c>
      <c r="W30" s="31">
        <v>0</v>
      </c>
      <c r="X30" s="31">
        <f t="shared" si="5"/>
        <v>0</v>
      </c>
      <c r="Y30" s="36">
        <f t="shared" si="6"/>
        <v>0</v>
      </c>
      <c r="AA30" s="69">
        <v>25</v>
      </c>
      <c r="AB30" s="31">
        <f t="shared" si="7"/>
        <v>0</v>
      </c>
      <c r="AC30" s="212">
        <f>IF(AA30&lt;=$F$18,IFERROR(VLOOKUP($AA30,$B$82:$G$94,3,FALSE),0),)*50%</f>
        <v>0</v>
      </c>
      <c r="AD30" s="99">
        <f t="shared" si="9"/>
        <v>0</v>
      </c>
      <c r="AE30" s="99">
        <f t="shared" si="10"/>
        <v>0</v>
      </c>
      <c r="AF30" s="197">
        <f t="shared" si="30"/>
        <v>0</v>
      </c>
      <c r="AG30" s="197">
        <f t="shared" si="31"/>
        <v>0</v>
      </c>
      <c r="AH30" s="197">
        <f t="shared" si="32"/>
        <v>0</v>
      </c>
      <c r="AI30" s="202">
        <f t="shared" si="33"/>
        <v>0</v>
      </c>
      <c r="AK30" s="69">
        <v>25</v>
      </c>
      <c r="AL30" s="31">
        <f t="shared" si="11"/>
        <v>0</v>
      </c>
      <c r="AM30" s="31">
        <f t="shared" si="12"/>
        <v>0</v>
      </c>
      <c r="AN30" s="31">
        <f t="shared" si="13"/>
        <v>0</v>
      </c>
      <c r="AO30" s="31">
        <f t="shared" si="14"/>
        <v>0</v>
      </c>
      <c r="AP30" s="31">
        <f t="shared" si="15"/>
        <v>0</v>
      </c>
      <c r="AQ30" s="197">
        <f t="shared" si="28"/>
        <v>0</v>
      </c>
      <c r="AR30" s="197">
        <f t="shared" si="28"/>
        <v>0</v>
      </c>
      <c r="AS30" s="197">
        <f t="shared" si="28"/>
        <v>0</v>
      </c>
      <c r="AT30" s="197">
        <f t="shared" si="28"/>
        <v>0</v>
      </c>
      <c r="AU30" s="31"/>
      <c r="AV30" s="31"/>
      <c r="AW30" s="31"/>
      <c r="AX30" s="31"/>
      <c r="AY30" s="172" t="e">
        <f t="shared" si="29"/>
        <v>#N/A</v>
      </c>
    </row>
    <row r="31" spans="2:51">
      <c r="B31" s="38"/>
      <c r="C31" s="160"/>
      <c r="D31" s="141"/>
      <c r="E31" s="146"/>
      <c r="F31" s="40"/>
      <c r="G31" s="49"/>
      <c r="I31" s="53">
        <v>26</v>
      </c>
      <c r="J31" s="31">
        <f t="shared" si="23"/>
        <v>0</v>
      </c>
      <c r="K31" s="31">
        <f t="shared" si="16"/>
        <v>0</v>
      </c>
      <c r="L31" s="31">
        <f t="shared" si="17"/>
        <v>0</v>
      </c>
      <c r="M31" s="31">
        <f t="shared" si="0"/>
        <v>0</v>
      </c>
      <c r="N31" s="31">
        <v>0</v>
      </c>
      <c r="O31" s="32">
        <f t="shared" si="1"/>
        <v>0</v>
      </c>
      <c r="P31" s="53">
        <v>26</v>
      </c>
      <c r="Q31" s="31">
        <f t="shared" si="18"/>
        <v>0</v>
      </c>
      <c r="R31" s="31">
        <f t="shared" si="19"/>
        <v>0</v>
      </c>
      <c r="S31" s="31">
        <f t="shared" si="2"/>
        <v>0</v>
      </c>
      <c r="T31" s="31">
        <f t="shared" si="3"/>
        <v>0</v>
      </c>
      <c r="U31" s="31">
        <f t="shared" si="20"/>
        <v>0</v>
      </c>
      <c r="V31" s="31">
        <f t="shared" si="4"/>
        <v>0</v>
      </c>
      <c r="W31" s="31">
        <v>0</v>
      </c>
      <c r="X31" s="31">
        <f t="shared" si="5"/>
        <v>0</v>
      </c>
      <c r="Y31" s="36">
        <f t="shared" si="6"/>
        <v>0</v>
      </c>
      <c r="AA31" s="69">
        <v>26</v>
      </c>
      <c r="AB31" s="31">
        <f t="shared" si="7"/>
        <v>0</v>
      </c>
      <c r="AC31" s="212">
        <f t="shared" ref="AC31:AC94" si="34">IF(AA31&lt;=$F$18,IFERROR(VLOOKUP($AA31,$B$82:$G$94,3,FALSE),0),)*50%</f>
        <v>0</v>
      </c>
      <c r="AD31" s="99">
        <f t="shared" si="9"/>
        <v>0</v>
      </c>
      <c r="AE31" s="99">
        <f t="shared" si="10"/>
        <v>0</v>
      </c>
      <c r="AF31" s="197">
        <f t="shared" si="30"/>
        <v>0</v>
      </c>
      <c r="AG31" s="197">
        <f t="shared" si="31"/>
        <v>0</v>
      </c>
      <c r="AH31" s="197">
        <f t="shared" si="32"/>
        <v>0</v>
      </c>
      <c r="AI31" s="202">
        <f t="shared" si="33"/>
        <v>0</v>
      </c>
      <c r="AK31" s="69">
        <v>26</v>
      </c>
      <c r="AL31" s="31">
        <f t="shared" si="11"/>
        <v>0</v>
      </c>
      <c r="AM31" s="31">
        <f t="shared" si="12"/>
        <v>0</v>
      </c>
      <c r="AN31" s="31">
        <f t="shared" si="13"/>
        <v>0</v>
      </c>
      <c r="AO31" s="31">
        <f t="shared" si="14"/>
        <v>0</v>
      </c>
      <c r="AP31" s="31">
        <f t="shared" si="15"/>
        <v>0</v>
      </c>
      <c r="AQ31" s="197">
        <f t="shared" si="28"/>
        <v>0</v>
      </c>
      <c r="AR31" s="197">
        <f t="shared" si="28"/>
        <v>0</v>
      </c>
      <c r="AS31" s="197">
        <f t="shared" si="28"/>
        <v>0</v>
      </c>
      <c r="AT31" s="197">
        <f t="shared" si="28"/>
        <v>0</v>
      </c>
      <c r="AU31" s="31"/>
      <c r="AV31" s="31"/>
      <c r="AW31" s="31"/>
      <c r="AX31" s="31"/>
      <c r="AY31" s="172" t="e">
        <f t="shared" si="29"/>
        <v>#N/A</v>
      </c>
    </row>
    <row r="32" spans="2:51">
      <c r="B32" s="38"/>
      <c r="C32" s="160"/>
      <c r="D32" s="141"/>
      <c r="E32" s="146"/>
      <c r="F32" s="40"/>
      <c r="G32" s="49"/>
      <c r="I32" s="53">
        <v>27</v>
      </c>
      <c r="J32" s="31">
        <f t="shared" si="23"/>
        <v>0</v>
      </c>
      <c r="K32" s="31">
        <f t="shared" si="16"/>
        <v>0</v>
      </c>
      <c r="L32" s="31">
        <f t="shared" si="17"/>
        <v>0</v>
      </c>
      <c r="M32" s="31">
        <f t="shared" si="0"/>
        <v>0</v>
      </c>
      <c r="N32" s="31">
        <v>0</v>
      </c>
      <c r="O32" s="32">
        <f t="shared" si="1"/>
        <v>0</v>
      </c>
      <c r="P32" s="53">
        <v>27</v>
      </c>
      <c r="Q32" s="31">
        <f t="shared" si="18"/>
        <v>0</v>
      </c>
      <c r="R32" s="31">
        <f t="shared" si="19"/>
        <v>0</v>
      </c>
      <c r="S32" s="31">
        <f t="shared" si="2"/>
        <v>0</v>
      </c>
      <c r="T32" s="31">
        <f t="shared" si="3"/>
        <v>0</v>
      </c>
      <c r="U32" s="31">
        <f t="shared" si="20"/>
        <v>0</v>
      </c>
      <c r="V32" s="31">
        <f t="shared" si="4"/>
        <v>0</v>
      </c>
      <c r="W32" s="31">
        <v>0</v>
      </c>
      <c r="X32" s="31">
        <f t="shared" si="5"/>
        <v>0</v>
      </c>
      <c r="Y32" s="36">
        <f t="shared" si="6"/>
        <v>0</v>
      </c>
      <c r="AA32" s="69">
        <v>27</v>
      </c>
      <c r="AB32" s="31">
        <f t="shared" si="7"/>
        <v>0</v>
      </c>
      <c r="AC32" s="212">
        <f t="shared" si="34"/>
        <v>0</v>
      </c>
      <c r="AD32" s="99">
        <f t="shared" si="9"/>
        <v>0</v>
      </c>
      <c r="AE32" s="99">
        <f t="shared" si="10"/>
        <v>0</v>
      </c>
      <c r="AF32" s="197">
        <f t="shared" si="30"/>
        <v>0</v>
      </c>
      <c r="AG32" s="197">
        <f t="shared" si="31"/>
        <v>0</v>
      </c>
      <c r="AH32" s="197">
        <f t="shared" si="32"/>
        <v>0</v>
      </c>
      <c r="AI32" s="202">
        <f t="shared" si="33"/>
        <v>0</v>
      </c>
      <c r="AK32" s="69">
        <v>27</v>
      </c>
      <c r="AL32" s="31">
        <f t="shared" si="11"/>
        <v>0</v>
      </c>
      <c r="AM32" s="31">
        <f t="shared" si="12"/>
        <v>0</v>
      </c>
      <c r="AN32" s="31">
        <f t="shared" si="13"/>
        <v>0</v>
      </c>
      <c r="AO32" s="31">
        <f t="shared" si="14"/>
        <v>0</v>
      </c>
      <c r="AP32" s="31">
        <f t="shared" si="15"/>
        <v>0</v>
      </c>
      <c r="AQ32" s="197">
        <f t="shared" si="28"/>
        <v>0</v>
      </c>
      <c r="AR32" s="197">
        <f t="shared" si="28"/>
        <v>0</v>
      </c>
      <c r="AS32" s="197">
        <f t="shared" si="28"/>
        <v>0</v>
      </c>
      <c r="AT32" s="197">
        <f t="shared" si="28"/>
        <v>0</v>
      </c>
      <c r="AU32" s="31"/>
      <c r="AV32" s="31"/>
      <c r="AW32" s="31"/>
      <c r="AX32" s="31"/>
      <c r="AY32" s="172" t="e">
        <f t="shared" si="29"/>
        <v>#N/A</v>
      </c>
    </row>
    <row r="33" spans="2:51">
      <c r="B33" s="38"/>
      <c r="C33" s="160"/>
      <c r="D33" s="141"/>
      <c r="E33" s="146"/>
      <c r="F33" s="40"/>
      <c r="G33" s="49"/>
      <c r="I33" s="53">
        <v>28</v>
      </c>
      <c r="J33" s="31">
        <f t="shared" si="23"/>
        <v>0</v>
      </c>
      <c r="K33" s="31">
        <f t="shared" si="16"/>
        <v>0</v>
      </c>
      <c r="L33" s="31">
        <f t="shared" si="17"/>
        <v>0</v>
      </c>
      <c r="M33" s="31">
        <f t="shared" si="0"/>
        <v>0</v>
      </c>
      <c r="N33" s="31">
        <v>0</v>
      </c>
      <c r="O33" s="32">
        <f t="shared" si="1"/>
        <v>0</v>
      </c>
      <c r="P33" s="53">
        <v>28</v>
      </c>
      <c r="Q33" s="31">
        <f t="shared" si="18"/>
        <v>0</v>
      </c>
      <c r="R33" s="31">
        <f t="shared" si="19"/>
        <v>0</v>
      </c>
      <c r="S33" s="31">
        <f t="shared" si="2"/>
        <v>0</v>
      </c>
      <c r="T33" s="31">
        <f t="shared" si="3"/>
        <v>0</v>
      </c>
      <c r="U33" s="31">
        <f t="shared" si="20"/>
        <v>0</v>
      </c>
      <c r="V33" s="31">
        <f t="shared" si="4"/>
        <v>0</v>
      </c>
      <c r="W33" s="31">
        <v>0</v>
      </c>
      <c r="X33" s="31">
        <f t="shared" si="5"/>
        <v>0</v>
      </c>
      <c r="Y33" s="36">
        <f t="shared" si="6"/>
        <v>0</v>
      </c>
      <c r="AA33" s="69">
        <v>28</v>
      </c>
      <c r="AB33" s="31">
        <f t="shared" si="7"/>
        <v>0</v>
      </c>
      <c r="AC33" s="212">
        <f t="shared" si="34"/>
        <v>0</v>
      </c>
      <c r="AD33" s="99">
        <f t="shared" si="9"/>
        <v>0</v>
      </c>
      <c r="AE33" s="99">
        <f t="shared" si="10"/>
        <v>0</v>
      </c>
      <c r="AF33" s="197">
        <f t="shared" si="30"/>
        <v>0</v>
      </c>
      <c r="AG33" s="197">
        <f t="shared" si="31"/>
        <v>0</v>
      </c>
      <c r="AH33" s="197">
        <f t="shared" si="32"/>
        <v>0</v>
      </c>
      <c r="AI33" s="202">
        <f t="shared" si="33"/>
        <v>0</v>
      </c>
      <c r="AK33" s="69">
        <v>28</v>
      </c>
      <c r="AL33" s="31">
        <f t="shared" si="11"/>
        <v>0</v>
      </c>
      <c r="AM33" s="31">
        <f t="shared" si="12"/>
        <v>0</v>
      </c>
      <c r="AN33" s="31">
        <f t="shared" si="13"/>
        <v>0</v>
      </c>
      <c r="AO33" s="31">
        <f t="shared" si="14"/>
        <v>0</v>
      </c>
      <c r="AP33" s="31">
        <f t="shared" si="15"/>
        <v>0</v>
      </c>
      <c r="AQ33" s="197">
        <f t="shared" si="28"/>
        <v>0</v>
      </c>
      <c r="AR33" s="197">
        <f t="shared" si="28"/>
        <v>0</v>
      </c>
      <c r="AS33" s="197">
        <f t="shared" si="28"/>
        <v>0</v>
      </c>
      <c r="AT33" s="197">
        <f t="shared" si="28"/>
        <v>0</v>
      </c>
      <c r="AU33" s="31"/>
      <c r="AV33" s="31"/>
      <c r="AW33" s="31"/>
      <c r="AX33" s="31"/>
      <c r="AY33" s="172" t="e">
        <f t="shared" si="29"/>
        <v>#N/A</v>
      </c>
    </row>
    <row r="34" spans="2:51" ht="16" thickBot="1">
      <c r="B34" s="38"/>
      <c r="C34" s="160"/>
      <c r="D34" s="141"/>
      <c r="E34" s="146"/>
      <c r="F34" s="40"/>
      <c r="G34" s="49"/>
      <c r="I34" s="53">
        <v>29</v>
      </c>
      <c r="J34" s="31">
        <f t="shared" si="23"/>
        <v>0</v>
      </c>
      <c r="K34" s="31">
        <f t="shared" si="16"/>
        <v>0</v>
      </c>
      <c r="L34" s="31">
        <f t="shared" si="17"/>
        <v>0</v>
      </c>
      <c r="M34" s="31">
        <f t="shared" si="0"/>
        <v>0</v>
      </c>
      <c r="N34" s="31">
        <v>0</v>
      </c>
      <c r="O34" s="32">
        <f t="shared" si="1"/>
        <v>0</v>
      </c>
      <c r="P34" s="53">
        <v>29</v>
      </c>
      <c r="Q34" s="33">
        <f t="shared" si="18"/>
        <v>0</v>
      </c>
      <c r="R34" s="31">
        <f t="shared" si="19"/>
        <v>0</v>
      </c>
      <c r="S34" s="31">
        <f t="shared" si="2"/>
        <v>0</v>
      </c>
      <c r="T34" s="31">
        <f t="shared" si="3"/>
        <v>0</v>
      </c>
      <c r="U34" s="33">
        <f t="shared" si="20"/>
        <v>0</v>
      </c>
      <c r="V34" s="33">
        <f t="shared" si="4"/>
        <v>0</v>
      </c>
      <c r="W34" s="31">
        <v>0</v>
      </c>
      <c r="X34" s="31">
        <f t="shared" si="5"/>
        <v>0</v>
      </c>
      <c r="Y34" s="36">
        <f t="shared" si="6"/>
        <v>0</v>
      </c>
      <c r="AA34" s="69">
        <v>29</v>
      </c>
      <c r="AB34" s="148">
        <f t="shared" si="7"/>
        <v>0</v>
      </c>
      <c r="AC34" s="212">
        <f t="shared" si="34"/>
        <v>0</v>
      </c>
      <c r="AD34" s="100">
        <f t="shared" si="9"/>
        <v>0</v>
      </c>
      <c r="AE34" s="100">
        <f t="shared" si="10"/>
        <v>0</v>
      </c>
      <c r="AF34" s="199">
        <f t="shared" si="30"/>
        <v>0</v>
      </c>
      <c r="AG34" s="199">
        <f t="shared" si="31"/>
        <v>0</v>
      </c>
      <c r="AH34" s="197">
        <f t="shared" si="32"/>
        <v>0</v>
      </c>
      <c r="AI34" s="202">
        <f t="shared" si="33"/>
        <v>0</v>
      </c>
      <c r="AK34" s="69">
        <v>29</v>
      </c>
      <c r="AL34" s="148">
        <f t="shared" si="11"/>
        <v>0</v>
      </c>
      <c r="AM34" s="33">
        <f t="shared" si="12"/>
        <v>0</v>
      </c>
      <c r="AN34" s="33">
        <f t="shared" si="13"/>
        <v>0</v>
      </c>
      <c r="AO34" s="33">
        <f t="shared" si="14"/>
        <v>0</v>
      </c>
      <c r="AP34" s="33">
        <f t="shared" si="15"/>
        <v>0</v>
      </c>
      <c r="AQ34" s="197">
        <f t="shared" si="28"/>
        <v>0</v>
      </c>
      <c r="AR34" s="197">
        <f t="shared" si="28"/>
        <v>0</v>
      </c>
      <c r="AS34" s="197">
        <f t="shared" si="28"/>
        <v>0</v>
      </c>
      <c r="AT34" s="197">
        <f t="shared" si="28"/>
        <v>0</v>
      </c>
      <c r="AU34" s="31"/>
      <c r="AV34" s="31"/>
      <c r="AW34" s="31"/>
      <c r="AX34" s="31"/>
      <c r="AY34" s="172" t="e">
        <f t="shared" si="29"/>
        <v>#N/A</v>
      </c>
    </row>
    <row r="35" spans="2:51" ht="16" thickBot="1">
      <c r="B35" s="38"/>
      <c r="C35" s="160"/>
      <c r="D35" s="141"/>
      <c r="E35" s="146"/>
      <c r="F35" s="40"/>
      <c r="G35" s="49"/>
      <c r="I35" s="85">
        <v>30</v>
      </c>
      <c r="J35" s="168">
        <f>IF($I35&lt;=$F$10,IF(AND(D8=B100,F12=C194),($F$11*$F$13+J34*50%),$F$11*$F$13+J34),)</f>
        <v>0</v>
      </c>
      <c r="K35" s="51">
        <f t="shared" si="16"/>
        <v>0</v>
      </c>
      <c r="L35" s="51">
        <f t="shared" si="17"/>
        <v>0</v>
      </c>
      <c r="M35" s="51">
        <f t="shared" si="0"/>
        <v>0</v>
      </c>
      <c r="N35" s="52">
        <v>0</v>
      </c>
      <c r="O35" s="67">
        <f t="shared" si="1"/>
        <v>0</v>
      </c>
      <c r="P35" s="85">
        <v>30</v>
      </c>
      <c r="Q35" s="51">
        <f t="shared" si="18"/>
        <v>0</v>
      </c>
      <c r="R35" s="52">
        <f t="shared" si="19"/>
        <v>0</v>
      </c>
      <c r="S35" s="51">
        <f t="shared" si="2"/>
        <v>0</v>
      </c>
      <c r="T35" s="52">
        <f t="shared" si="3"/>
        <v>0</v>
      </c>
      <c r="U35" s="33">
        <f t="shared" si="20"/>
        <v>0</v>
      </c>
      <c r="V35" s="33">
        <f t="shared" si="4"/>
        <v>0</v>
      </c>
      <c r="W35" s="52">
        <v>0</v>
      </c>
      <c r="X35" s="67">
        <f t="shared" si="5"/>
        <v>0</v>
      </c>
      <c r="Y35" s="63">
        <f t="shared" si="6"/>
        <v>0</v>
      </c>
      <c r="AA35" s="71">
        <v>30</v>
      </c>
      <c r="AB35" s="148">
        <f t="shared" si="7"/>
        <v>0</v>
      </c>
      <c r="AC35" s="212">
        <f t="shared" si="34"/>
        <v>0</v>
      </c>
      <c r="AD35" s="100">
        <f t="shared" si="9"/>
        <v>0</v>
      </c>
      <c r="AE35" s="100">
        <f t="shared" si="10"/>
        <v>0</v>
      </c>
      <c r="AF35" s="203">
        <f t="shared" si="30"/>
        <v>0</v>
      </c>
      <c r="AG35" s="198">
        <f t="shared" si="31"/>
        <v>0</v>
      </c>
      <c r="AH35" s="204">
        <f t="shared" si="32"/>
        <v>0</v>
      </c>
      <c r="AI35" s="205">
        <f t="shared" si="33"/>
        <v>0</v>
      </c>
      <c r="AJ35" s="7"/>
      <c r="AK35" s="71">
        <v>30</v>
      </c>
      <c r="AL35" s="148">
        <f t="shared" si="11"/>
        <v>0</v>
      </c>
      <c r="AM35" s="33">
        <f t="shared" si="12"/>
        <v>0</v>
      </c>
      <c r="AN35" s="33">
        <f t="shared" si="13"/>
        <v>0</v>
      </c>
      <c r="AO35" s="33">
        <f t="shared" si="14"/>
        <v>0</v>
      </c>
      <c r="AP35" s="33">
        <f t="shared" si="15"/>
        <v>0</v>
      </c>
      <c r="AQ35" s="198">
        <f t="shared" si="28"/>
        <v>0</v>
      </c>
      <c r="AR35" s="198">
        <f t="shared" si="28"/>
        <v>0</v>
      </c>
      <c r="AS35" s="198">
        <f t="shared" si="28"/>
        <v>0</v>
      </c>
      <c r="AT35" s="198">
        <f t="shared" si="28"/>
        <v>0</v>
      </c>
      <c r="AU35" s="51"/>
      <c r="AV35" s="51"/>
      <c r="AW35" s="51"/>
      <c r="AX35" s="51"/>
      <c r="AY35" s="174" t="e">
        <f t="shared" si="29"/>
        <v>#N/A</v>
      </c>
    </row>
    <row r="36" spans="2:51">
      <c r="B36" s="38"/>
      <c r="C36" s="160"/>
      <c r="D36" s="141"/>
      <c r="E36" s="146"/>
      <c r="F36" s="40"/>
      <c r="G36" s="49"/>
      <c r="I36" s="53">
        <v>31</v>
      </c>
      <c r="J36" s="31">
        <f t="shared" si="23"/>
        <v>0</v>
      </c>
      <c r="K36" s="31">
        <f t="shared" si="16"/>
        <v>0</v>
      </c>
      <c r="L36" s="31">
        <f t="shared" si="17"/>
        <v>0</v>
      </c>
      <c r="M36" s="31">
        <f t="shared" si="0"/>
        <v>0</v>
      </c>
      <c r="N36" s="31">
        <v>0</v>
      </c>
      <c r="O36" s="32">
        <f t="shared" si="1"/>
        <v>0</v>
      </c>
      <c r="P36" s="53">
        <v>31</v>
      </c>
      <c r="Q36" s="31">
        <f t="shared" si="18"/>
        <v>0</v>
      </c>
      <c r="R36" s="31">
        <f t="shared" si="19"/>
        <v>0</v>
      </c>
      <c r="S36" s="31">
        <f t="shared" si="2"/>
        <v>0</v>
      </c>
      <c r="T36" s="31">
        <f t="shared" si="3"/>
        <v>0</v>
      </c>
      <c r="U36" s="31">
        <f t="shared" si="20"/>
        <v>0</v>
      </c>
      <c r="V36" s="31">
        <f t="shared" si="4"/>
        <v>0</v>
      </c>
      <c r="W36" s="31">
        <v>0</v>
      </c>
      <c r="X36" s="31">
        <f t="shared" si="5"/>
        <v>0</v>
      </c>
      <c r="Y36" s="36">
        <f t="shared" si="6"/>
        <v>0</v>
      </c>
      <c r="AA36" s="69">
        <v>31</v>
      </c>
      <c r="AB36" s="31">
        <f t="shared" si="7"/>
        <v>0</v>
      </c>
      <c r="AC36" s="212">
        <f t="shared" si="34"/>
        <v>0</v>
      </c>
      <c r="AD36" s="99">
        <f t="shared" si="9"/>
        <v>0</v>
      </c>
      <c r="AE36" s="99">
        <f t="shared" si="10"/>
        <v>0</v>
      </c>
      <c r="AF36" s="197">
        <f t="shared" si="30"/>
        <v>0</v>
      </c>
      <c r="AG36" s="197">
        <f t="shared" si="31"/>
        <v>0</v>
      </c>
      <c r="AH36" s="197">
        <f t="shared" si="32"/>
        <v>0</v>
      </c>
      <c r="AI36" s="202">
        <f t="shared" si="33"/>
        <v>0</v>
      </c>
      <c r="AK36" s="69">
        <v>31</v>
      </c>
      <c r="AL36" s="31"/>
      <c r="AM36" s="31"/>
      <c r="AN36" s="31"/>
      <c r="AO36" s="31"/>
      <c r="AP36" s="31"/>
      <c r="AQ36" s="197"/>
      <c r="AR36" s="197"/>
      <c r="AS36" s="197"/>
      <c r="AT36" s="197"/>
      <c r="AU36" s="31"/>
      <c r="AV36" s="31"/>
      <c r="AW36" s="31"/>
      <c r="AX36" s="31"/>
      <c r="AY36" s="74"/>
    </row>
    <row r="37" spans="2:51">
      <c r="B37" s="38"/>
      <c r="C37" s="160"/>
      <c r="D37" s="141"/>
      <c r="E37" s="146"/>
      <c r="F37" s="40"/>
      <c r="G37" s="49"/>
      <c r="I37" s="53">
        <v>32</v>
      </c>
      <c r="J37" s="31">
        <f t="shared" si="23"/>
        <v>0</v>
      </c>
      <c r="K37" s="31">
        <f t="shared" si="16"/>
        <v>0</v>
      </c>
      <c r="L37" s="31">
        <f t="shared" si="17"/>
        <v>0</v>
      </c>
      <c r="M37" s="31">
        <f t="shared" si="0"/>
        <v>0</v>
      </c>
      <c r="N37" s="31">
        <v>0</v>
      </c>
      <c r="O37" s="32">
        <f t="shared" si="1"/>
        <v>0</v>
      </c>
      <c r="P37" s="53">
        <v>32</v>
      </c>
      <c r="Q37" s="31">
        <f t="shared" si="18"/>
        <v>0</v>
      </c>
      <c r="R37" s="31">
        <f t="shared" si="19"/>
        <v>0</v>
      </c>
      <c r="S37" s="31">
        <f t="shared" si="2"/>
        <v>0</v>
      </c>
      <c r="T37" s="31">
        <f t="shared" si="3"/>
        <v>0</v>
      </c>
      <c r="U37" s="31">
        <f t="shared" si="20"/>
        <v>0</v>
      </c>
      <c r="V37" s="31">
        <f t="shared" si="4"/>
        <v>0</v>
      </c>
      <c r="W37" s="31">
        <v>0</v>
      </c>
      <c r="X37" s="31">
        <f t="shared" si="5"/>
        <v>0</v>
      </c>
      <c r="Y37" s="36">
        <f t="shared" si="6"/>
        <v>0</v>
      </c>
      <c r="AA37" s="69">
        <v>32</v>
      </c>
      <c r="AB37" s="31">
        <f t="shared" si="7"/>
        <v>0</v>
      </c>
      <c r="AC37" s="212">
        <f t="shared" si="34"/>
        <v>0</v>
      </c>
      <c r="AD37" s="99">
        <f t="shared" si="9"/>
        <v>0</v>
      </c>
      <c r="AE37" s="99">
        <f t="shared" si="10"/>
        <v>0</v>
      </c>
      <c r="AF37" s="197">
        <f t="shared" si="30"/>
        <v>0</v>
      </c>
      <c r="AG37" s="197">
        <f t="shared" si="31"/>
        <v>0</v>
      </c>
      <c r="AH37" s="197">
        <f t="shared" si="32"/>
        <v>0</v>
      </c>
      <c r="AI37" s="202">
        <f t="shared" si="33"/>
        <v>0</v>
      </c>
      <c r="AK37" s="69">
        <v>32</v>
      </c>
      <c r="AL37" s="31"/>
      <c r="AM37" s="31"/>
      <c r="AN37" s="31"/>
      <c r="AO37" s="31"/>
      <c r="AP37" s="31"/>
      <c r="AQ37" s="197"/>
      <c r="AR37" s="197"/>
      <c r="AS37" s="197"/>
      <c r="AT37" s="197"/>
      <c r="AU37" s="31"/>
      <c r="AV37" s="31"/>
      <c r="AW37" s="31"/>
      <c r="AX37" s="31"/>
      <c r="AY37" s="74"/>
    </row>
    <row r="38" spans="2:51">
      <c r="B38" s="38"/>
      <c r="C38" s="160"/>
      <c r="D38" s="141"/>
      <c r="E38" s="146"/>
      <c r="F38" s="40"/>
      <c r="G38" s="49"/>
      <c r="I38" s="53">
        <v>33</v>
      </c>
      <c r="J38" s="31">
        <f t="shared" si="23"/>
        <v>0</v>
      </c>
      <c r="K38" s="31">
        <f t="shared" si="16"/>
        <v>0</v>
      </c>
      <c r="L38" s="31">
        <f t="shared" si="17"/>
        <v>0</v>
      </c>
      <c r="M38" s="31">
        <f t="shared" si="0"/>
        <v>0</v>
      </c>
      <c r="N38" s="31">
        <v>0</v>
      </c>
      <c r="O38" s="32">
        <f t="shared" si="1"/>
        <v>0</v>
      </c>
      <c r="P38" s="53">
        <v>33</v>
      </c>
      <c r="Q38" s="31">
        <f t="shared" si="18"/>
        <v>0</v>
      </c>
      <c r="R38" s="31">
        <f t="shared" si="19"/>
        <v>0</v>
      </c>
      <c r="S38" s="31">
        <f t="shared" si="2"/>
        <v>0</v>
      </c>
      <c r="T38" s="31">
        <f t="shared" si="3"/>
        <v>0</v>
      </c>
      <c r="U38" s="31">
        <f t="shared" si="20"/>
        <v>0</v>
      </c>
      <c r="V38" s="31">
        <f t="shared" si="4"/>
        <v>0</v>
      </c>
      <c r="W38" s="31">
        <v>0</v>
      </c>
      <c r="X38" s="31">
        <f t="shared" si="5"/>
        <v>0</v>
      </c>
      <c r="Y38" s="36">
        <f t="shared" si="6"/>
        <v>0</v>
      </c>
      <c r="AA38" s="69">
        <v>33</v>
      </c>
      <c r="AB38" s="31">
        <f t="shared" si="7"/>
        <v>0</v>
      </c>
      <c r="AC38" s="212">
        <f t="shared" si="34"/>
        <v>0</v>
      </c>
      <c r="AD38" s="99">
        <f t="shared" si="9"/>
        <v>0</v>
      </c>
      <c r="AE38" s="99">
        <f t="shared" si="10"/>
        <v>0</v>
      </c>
      <c r="AF38" s="197">
        <f t="shared" si="30"/>
        <v>0</v>
      </c>
      <c r="AG38" s="197">
        <f t="shared" si="31"/>
        <v>0</v>
      </c>
      <c r="AH38" s="197">
        <f t="shared" si="32"/>
        <v>0</v>
      </c>
      <c r="AI38" s="202">
        <f t="shared" si="33"/>
        <v>0</v>
      </c>
      <c r="AK38" s="69">
        <v>33</v>
      </c>
      <c r="AL38" s="31"/>
      <c r="AM38" s="31"/>
      <c r="AN38" s="31"/>
      <c r="AO38" s="31"/>
      <c r="AP38" s="31"/>
      <c r="AQ38" s="197"/>
      <c r="AR38" s="197"/>
      <c r="AS38" s="197"/>
      <c r="AT38" s="197"/>
      <c r="AU38" s="31"/>
      <c r="AV38" s="31"/>
      <c r="AW38" s="31"/>
      <c r="AX38" s="31"/>
      <c r="AY38" s="74"/>
    </row>
    <row r="39" spans="2:51">
      <c r="B39" s="38"/>
      <c r="C39" s="160"/>
      <c r="D39" s="141"/>
      <c r="E39" s="146"/>
      <c r="F39" s="40"/>
      <c r="G39" s="49"/>
      <c r="I39" s="53">
        <v>34</v>
      </c>
      <c r="J39" s="31">
        <f t="shared" si="23"/>
        <v>0</v>
      </c>
      <c r="K39" s="31">
        <f t="shared" si="16"/>
        <v>0</v>
      </c>
      <c r="L39" s="31">
        <f t="shared" si="17"/>
        <v>0</v>
      </c>
      <c r="M39" s="31">
        <f t="shared" si="0"/>
        <v>0</v>
      </c>
      <c r="N39" s="31">
        <v>0</v>
      </c>
      <c r="O39" s="32">
        <f t="shared" si="1"/>
        <v>0</v>
      </c>
      <c r="P39" s="53">
        <v>34</v>
      </c>
      <c r="Q39" s="31">
        <f t="shared" si="18"/>
        <v>0</v>
      </c>
      <c r="R39" s="31">
        <f t="shared" si="19"/>
        <v>0</v>
      </c>
      <c r="S39" s="31">
        <f t="shared" si="2"/>
        <v>0</v>
      </c>
      <c r="T39" s="31">
        <f t="shared" si="3"/>
        <v>0</v>
      </c>
      <c r="U39" s="31">
        <f t="shared" si="20"/>
        <v>0</v>
      </c>
      <c r="V39" s="31">
        <f t="shared" si="4"/>
        <v>0</v>
      </c>
      <c r="W39" s="31">
        <v>0</v>
      </c>
      <c r="X39" s="31">
        <f t="shared" si="5"/>
        <v>0</v>
      </c>
      <c r="Y39" s="36">
        <f t="shared" si="6"/>
        <v>0</v>
      </c>
      <c r="AA39" s="69">
        <v>34</v>
      </c>
      <c r="AB39" s="31">
        <f t="shared" si="7"/>
        <v>0</v>
      </c>
      <c r="AC39" s="212">
        <f t="shared" si="34"/>
        <v>0</v>
      </c>
      <c r="AD39" s="99">
        <f t="shared" si="9"/>
        <v>0</v>
      </c>
      <c r="AE39" s="99">
        <f t="shared" si="10"/>
        <v>0</v>
      </c>
      <c r="AF39" s="197">
        <f t="shared" si="30"/>
        <v>0</v>
      </c>
      <c r="AG39" s="197">
        <f t="shared" si="31"/>
        <v>0</v>
      </c>
      <c r="AH39" s="197">
        <f t="shared" si="32"/>
        <v>0</v>
      </c>
      <c r="AI39" s="202">
        <f t="shared" si="33"/>
        <v>0</v>
      </c>
      <c r="AK39" s="69">
        <v>34</v>
      </c>
      <c r="AL39" s="31"/>
      <c r="AM39" s="31"/>
      <c r="AN39" s="31"/>
      <c r="AO39" s="31"/>
      <c r="AP39" s="31"/>
      <c r="AQ39" s="197"/>
      <c r="AR39" s="197"/>
      <c r="AS39" s="197"/>
      <c r="AT39" s="197"/>
      <c r="AU39" s="31"/>
      <c r="AV39" s="31"/>
      <c r="AW39" s="31"/>
      <c r="AX39" s="31"/>
      <c r="AY39" s="74"/>
    </row>
    <row r="40" spans="2:51">
      <c r="B40" s="38"/>
      <c r="C40" s="160"/>
      <c r="D40" s="141"/>
      <c r="E40" s="146"/>
      <c r="F40" s="40"/>
      <c r="G40" s="49"/>
      <c r="I40" s="53">
        <v>35</v>
      </c>
      <c r="J40" s="31">
        <f t="shared" si="23"/>
        <v>0</v>
      </c>
      <c r="K40" s="31">
        <f t="shared" si="16"/>
        <v>0</v>
      </c>
      <c r="L40" s="31">
        <f t="shared" si="17"/>
        <v>0</v>
      </c>
      <c r="M40" s="31">
        <f t="shared" si="0"/>
        <v>0</v>
      </c>
      <c r="N40" s="31">
        <v>0</v>
      </c>
      <c r="O40" s="32">
        <f t="shared" si="1"/>
        <v>0</v>
      </c>
      <c r="P40" s="53">
        <v>35</v>
      </c>
      <c r="Q40" s="31">
        <f t="shared" si="18"/>
        <v>0</v>
      </c>
      <c r="R40" s="31">
        <f t="shared" si="19"/>
        <v>0</v>
      </c>
      <c r="S40" s="31">
        <f t="shared" si="2"/>
        <v>0</v>
      </c>
      <c r="T40" s="31">
        <f t="shared" si="3"/>
        <v>0</v>
      </c>
      <c r="U40" s="31">
        <f t="shared" si="20"/>
        <v>0</v>
      </c>
      <c r="V40" s="31">
        <f t="shared" si="4"/>
        <v>0</v>
      </c>
      <c r="W40" s="31">
        <v>0</v>
      </c>
      <c r="X40" s="31">
        <f t="shared" si="5"/>
        <v>0</v>
      </c>
      <c r="Y40" s="36">
        <f t="shared" si="6"/>
        <v>0</v>
      </c>
      <c r="AA40" s="69">
        <v>35</v>
      </c>
      <c r="AB40" s="31">
        <f t="shared" si="7"/>
        <v>0</v>
      </c>
      <c r="AC40" s="212">
        <f t="shared" si="34"/>
        <v>0</v>
      </c>
      <c r="AD40" s="99">
        <f t="shared" si="9"/>
        <v>0</v>
      </c>
      <c r="AE40" s="99">
        <f t="shared" si="10"/>
        <v>0</v>
      </c>
      <c r="AF40" s="197">
        <f t="shared" si="30"/>
        <v>0</v>
      </c>
      <c r="AG40" s="197">
        <f t="shared" si="31"/>
        <v>0</v>
      </c>
      <c r="AH40" s="197">
        <f t="shared" si="32"/>
        <v>0</v>
      </c>
      <c r="AI40" s="202">
        <f t="shared" si="33"/>
        <v>0</v>
      </c>
      <c r="AK40" s="69">
        <v>35</v>
      </c>
      <c r="AL40" s="31"/>
      <c r="AM40" s="31"/>
      <c r="AN40" s="31"/>
      <c r="AO40" s="31"/>
      <c r="AP40" s="31"/>
      <c r="AQ40" s="197"/>
      <c r="AR40" s="197"/>
      <c r="AS40" s="197"/>
      <c r="AT40" s="197"/>
      <c r="AU40" s="31"/>
      <c r="AV40" s="31"/>
      <c r="AW40" s="31"/>
      <c r="AX40" s="31"/>
      <c r="AY40" s="74"/>
    </row>
    <row r="41" spans="2:51">
      <c r="B41" s="38"/>
      <c r="C41" s="160"/>
      <c r="D41" s="141"/>
      <c r="E41" s="146"/>
      <c r="F41" s="40"/>
      <c r="G41" s="49"/>
      <c r="I41" s="53">
        <v>36</v>
      </c>
      <c r="J41" s="31">
        <f t="shared" si="23"/>
        <v>0</v>
      </c>
      <c r="K41" s="31">
        <f t="shared" si="16"/>
        <v>0</v>
      </c>
      <c r="L41" s="31">
        <f t="shared" si="17"/>
        <v>0</v>
      </c>
      <c r="M41" s="31">
        <f t="shared" si="0"/>
        <v>0</v>
      </c>
      <c r="N41" s="31">
        <v>0</v>
      </c>
      <c r="O41" s="32">
        <f t="shared" si="1"/>
        <v>0</v>
      </c>
      <c r="P41" s="53">
        <v>36</v>
      </c>
      <c r="Q41" s="31">
        <f t="shared" si="18"/>
        <v>0</v>
      </c>
      <c r="R41" s="31">
        <f t="shared" si="19"/>
        <v>0</v>
      </c>
      <c r="S41" s="31">
        <f t="shared" si="2"/>
        <v>0</v>
      </c>
      <c r="T41" s="31">
        <f t="shared" si="3"/>
        <v>0</v>
      </c>
      <c r="U41" s="31">
        <f t="shared" si="20"/>
        <v>0</v>
      </c>
      <c r="V41" s="31">
        <f t="shared" si="4"/>
        <v>0</v>
      </c>
      <c r="W41" s="31">
        <v>0</v>
      </c>
      <c r="X41" s="31">
        <f t="shared" si="5"/>
        <v>0</v>
      </c>
      <c r="Y41" s="36">
        <f t="shared" si="6"/>
        <v>0</v>
      </c>
      <c r="AA41" s="69">
        <v>36</v>
      </c>
      <c r="AB41" s="31">
        <f t="shared" si="7"/>
        <v>0</v>
      </c>
      <c r="AC41" s="212">
        <f t="shared" si="34"/>
        <v>0</v>
      </c>
      <c r="AD41" s="99">
        <f t="shared" si="9"/>
        <v>0</v>
      </c>
      <c r="AE41" s="99">
        <f t="shared" si="10"/>
        <v>0</v>
      </c>
      <c r="AF41" s="197">
        <f t="shared" si="30"/>
        <v>0</v>
      </c>
      <c r="AG41" s="197">
        <f t="shared" si="31"/>
        <v>0</v>
      </c>
      <c r="AH41" s="197">
        <f t="shared" si="32"/>
        <v>0</v>
      </c>
      <c r="AI41" s="202">
        <f t="shared" si="33"/>
        <v>0</v>
      </c>
      <c r="AK41" s="69">
        <v>36</v>
      </c>
      <c r="AL41" s="31"/>
      <c r="AM41" s="31"/>
      <c r="AN41" s="31"/>
      <c r="AO41" s="31"/>
      <c r="AP41" s="31"/>
      <c r="AQ41" s="197"/>
      <c r="AR41" s="197"/>
      <c r="AS41" s="197"/>
      <c r="AT41" s="197"/>
      <c r="AU41" s="31"/>
      <c r="AV41" s="31"/>
      <c r="AW41" s="31"/>
      <c r="AX41" s="31"/>
      <c r="AY41" s="74"/>
    </row>
    <row r="42" spans="2:51">
      <c r="B42" s="38"/>
      <c r="C42" s="39"/>
      <c r="D42" s="141"/>
      <c r="E42" s="146"/>
      <c r="F42" s="40"/>
      <c r="G42" s="49"/>
      <c r="I42" s="53">
        <v>37</v>
      </c>
      <c r="J42" s="31">
        <f t="shared" si="23"/>
        <v>0</v>
      </c>
      <c r="K42" s="31">
        <f t="shared" si="16"/>
        <v>0</v>
      </c>
      <c r="L42" s="31">
        <f t="shared" si="17"/>
        <v>0</v>
      </c>
      <c r="M42" s="31">
        <f t="shared" si="0"/>
        <v>0</v>
      </c>
      <c r="N42" s="31">
        <v>0</v>
      </c>
      <c r="O42" s="32">
        <f t="shared" si="1"/>
        <v>0</v>
      </c>
      <c r="P42" s="53">
        <v>37</v>
      </c>
      <c r="Q42" s="31">
        <f t="shared" si="18"/>
        <v>0</v>
      </c>
      <c r="R42" s="31">
        <f t="shared" si="19"/>
        <v>0</v>
      </c>
      <c r="S42" s="31">
        <f t="shared" si="2"/>
        <v>0</v>
      </c>
      <c r="T42" s="31">
        <f t="shared" si="3"/>
        <v>0</v>
      </c>
      <c r="U42" s="31">
        <f t="shared" si="20"/>
        <v>0</v>
      </c>
      <c r="V42" s="31">
        <f t="shared" si="4"/>
        <v>0</v>
      </c>
      <c r="W42" s="31">
        <v>0</v>
      </c>
      <c r="X42" s="31">
        <f t="shared" si="5"/>
        <v>0</v>
      </c>
      <c r="Y42" s="36">
        <f t="shared" si="6"/>
        <v>0</v>
      </c>
      <c r="AA42" s="69">
        <v>37</v>
      </c>
      <c r="AB42" s="31">
        <f t="shared" si="7"/>
        <v>0</v>
      </c>
      <c r="AC42" s="212">
        <f t="shared" si="34"/>
        <v>0</v>
      </c>
      <c r="AD42" s="99">
        <f t="shared" si="9"/>
        <v>0</v>
      </c>
      <c r="AE42" s="99">
        <f t="shared" si="10"/>
        <v>0</v>
      </c>
      <c r="AF42" s="197">
        <f t="shared" si="30"/>
        <v>0</v>
      </c>
      <c r="AG42" s="197">
        <f t="shared" si="31"/>
        <v>0</v>
      </c>
      <c r="AH42" s="197">
        <f t="shared" si="32"/>
        <v>0</v>
      </c>
      <c r="AI42" s="202">
        <f t="shared" si="33"/>
        <v>0</v>
      </c>
      <c r="AK42" s="69">
        <v>37</v>
      </c>
      <c r="AL42" s="31"/>
      <c r="AM42" s="31"/>
      <c r="AN42" s="31"/>
      <c r="AO42" s="31"/>
      <c r="AP42" s="31"/>
      <c r="AQ42" s="197"/>
      <c r="AR42" s="197"/>
      <c r="AS42" s="197"/>
      <c r="AT42" s="197"/>
      <c r="AU42" s="31"/>
      <c r="AV42" s="31"/>
      <c r="AW42" s="31"/>
      <c r="AX42" s="31"/>
      <c r="AY42" s="74"/>
    </row>
    <row r="43" spans="2:51">
      <c r="B43" s="38"/>
      <c r="C43" s="160"/>
      <c r="D43" s="141"/>
      <c r="E43" s="146"/>
      <c r="F43" s="40"/>
      <c r="G43" s="49"/>
      <c r="I43" s="53">
        <v>38</v>
      </c>
      <c r="J43" s="31">
        <f t="shared" si="23"/>
        <v>0</v>
      </c>
      <c r="K43" s="31">
        <f t="shared" si="16"/>
        <v>0</v>
      </c>
      <c r="L43" s="31">
        <f t="shared" si="17"/>
        <v>0</v>
      </c>
      <c r="M43" s="31">
        <f t="shared" si="0"/>
        <v>0</v>
      </c>
      <c r="N43" s="31">
        <v>0</v>
      </c>
      <c r="O43" s="32">
        <f t="shared" si="1"/>
        <v>0</v>
      </c>
      <c r="P43" s="53">
        <v>38</v>
      </c>
      <c r="Q43" s="31">
        <f t="shared" si="18"/>
        <v>0</v>
      </c>
      <c r="R43" s="31">
        <f t="shared" si="19"/>
        <v>0</v>
      </c>
      <c r="S43" s="31">
        <f t="shared" si="2"/>
        <v>0</v>
      </c>
      <c r="T43" s="31">
        <f t="shared" si="3"/>
        <v>0</v>
      </c>
      <c r="U43" s="31">
        <f t="shared" si="20"/>
        <v>0</v>
      </c>
      <c r="V43" s="31">
        <f t="shared" si="4"/>
        <v>0</v>
      </c>
      <c r="W43" s="31">
        <v>0</v>
      </c>
      <c r="X43" s="31">
        <f t="shared" si="5"/>
        <v>0</v>
      </c>
      <c r="Y43" s="36">
        <f t="shared" si="6"/>
        <v>0</v>
      </c>
      <c r="AA43" s="69">
        <v>38</v>
      </c>
      <c r="AB43" s="31">
        <f t="shared" si="7"/>
        <v>0</v>
      </c>
      <c r="AC43" s="212">
        <f t="shared" si="34"/>
        <v>0</v>
      </c>
      <c r="AD43" s="99">
        <f t="shared" si="9"/>
        <v>0</v>
      </c>
      <c r="AE43" s="99">
        <f t="shared" si="10"/>
        <v>0</v>
      </c>
      <c r="AF43" s="197">
        <f t="shared" si="30"/>
        <v>0</v>
      </c>
      <c r="AG43" s="197">
        <f t="shared" si="31"/>
        <v>0</v>
      </c>
      <c r="AH43" s="197">
        <f t="shared" si="32"/>
        <v>0</v>
      </c>
      <c r="AI43" s="202">
        <f t="shared" si="33"/>
        <v>0</v>
      </c>
      <c r="AK43" s="69">
        <v>38</v>
      </c>
      <c r="AL43" s="31"/>
      <c r="AM43" s="31"/>
      <c r="AN43" s="31"/>
      <c r="AO43" s="31"/>
      <c r="AP43" s="31"/>
      <c r="AQ43" s="197"/>
      <c r="AR43" s="197"/>
      <c r="AS43" s="197"/>
      <c r="AT43" s="197"/>
      <c r="AU43" s="31"/>
      <c r="AV43" s="31"/>
      <c r="AW43" s="31"/>
      <c r="AX43" s="31"/>
      <c r="AY43" s="74"/>
    </row>
    <row r="44" spans="2:51">
      <c r="B44" s="38"/>
      <c r="C44" s="39"/>
      <c r="D44" s="141"/>
      <c r="E44" s="146"/>
      <c r="F44" s="40"/>
      <c r="G44" s="49"/>
      <c r="I44" s="53">
        <v>39</v>
      </c>
      <c r="J44" s="31">
        <f t="shared" si="23"/>
        <v>0</v>
      </c>
      <c r="K44" s="31">
        <f t="shared" si="16"/>
        <v>0</v>
      </c>
      <c r="L44" s="31">
        <f t="shared" si="17"/>
        <v>0</v>
      </c>
      <c r="M44" s="31">
        <f t="shared" si="0"/>
        <v>0</v>
      </c>
      <c r="N44" s="31">
        <v>0</v>
      </c>
      <c r="O44" s="32">
        <f t="shared" si="1"/>
        <v>0</v>
      </c>
      <c r="P44" s="53">
        <v>39</v>
      </c>
      <c r="Q44" s="31">
        <f t="shared" si="18"/>
        <v>0</v>
      </c>
      <c r="R44" s="31">
        <f t="shared" si="19"/>
        <v>0</v>
      </c>
      <c r="S44" s="31">
        <f t="shared" si="2"/>
        <v>0</v>
      </c>
      <c r="T44" s="31">
        <f t="shared" si="3"/>
        <v>0</v>
      </c>
      <c r="U44" s="31">
        <f t="shared" si="20"/>
        <v>0</v>
      </c>
      <c r="V44" s="31">
        <f t="shared" si="4"/>
        <v>0</v>
      </c>
      <c r="W44" s="31">
        <v>0</v>
      </c>
      <c r="X44" s="31">
        <f t="shared" si="5"/>
        <v>0</v>
      </c>
      <c r="Y44" s="36">
        <f t="shared" si="6"/>
        <v>0</v>
      </c>
      <c r="AA44" s="69">
        <v>39</v>
      </c>
      <c r="AB44" s="31">
        <f t="shared" si="7"/>
        <v>0</v>
      </c>
      <c r="AC44" s="212">
        <f t="shared" si="34"/>
        <v>0</v>
      </c>
      <c r="AD44" s="99">
        <f t="shared" si="9"/>
        <v>0</v>
      </c>
      <c r="AE44" s="99">
        <f t="shared" si="10"/>
        <v>0</v>
      </c>
      <c r="AF44" s="197">
        <f t="shared" si="30"/>
        <v>0</v>
      </c>
      <c r="AG44" s="197">
        <f t="shared" si="31"/>
        <v>0</v>
      </c>
      <c r="AH44" s="197">
        <f t="shared" si="32"/>
        <v>0</v>
      </c>
      <c r="AI44" s="202">
        <f t="shared" si="33"/>
        <v>0</v>
      </c>
      <c r="AK44" s="69">
        <v>39</v>
      </c>
      <c r="AL44" s="31"/>
      <c r="AM44" s="31"/>
      <c r="AN44" s="31"/>
      <c r="AO44" s="31"/>
      <c r="AP44" s="31"/>
      <c r="AQ44" s="197"/>
      <c r="AR44" s="197"/>
      <c r="AS44" s="197"/>
      <c r="AT44" s="197"/>
      <c r="AU44" s="31"/>
      <c r="AV44" s="31"/>
      <c r="AW44" s="31"/>
      <c r="AX44" s="31"/>
      <c r="AY44" s="74"/>
    </row>
    <row r="45" spans="2:51">
      <c r="B45" s="38"/>
      <c r="C45" s="160"/>
      <c r="D45" s="141"/>
      <c r="E45" s="146"/>
      <c r="F45" s="40"/>
      <c r="G45" s="49"/>
      <c r="I45" s="53">
        <v>40</v>
      </c>
      <c r="J45" s="31">
        <f t="shared" si="23"/>
        <v>0</v>
      </c>
      <c r="K45" s="31">
        <f t="shared" si="16"/>
        <v>0</v>
      </c>
      <c r="L45" s="31">
        <f t="shared" si="17"/>
        <v>0</v>
      </c>
      <c r="M45" s="31">
        <f t="shared" si="0"/>
        <v>0</v>
      </c>
      <c r="N45" s="31">
        <v>0</v>
      </c>
      <c r="O45" s="32">
        <f t="shared" si="1"/>
        <v>0</v>
      </c>
      <c r="P45" s="53">
        <v>40</v>
      </c>
      <c r="Q45" s="31">
        <f t="shared" si="18"/>
        <v>0</v>
      </c>
      <c r="R45" s="31">
        <f t="shared" si="19"/>
        <v>0</v>
      </c>
      <c r="S45" s="31">
        <f t="shared" si="2"/>
        <v>0</v>
      </c>
      <c r="T45" s="31">
        <f t="shared" si="3"/>
        <v>0</v>
      </c>
      <c r="U45" s="31">
        <f t="shared" si="20"/>
        <v>0</v>
      </c>
      <c r="V45" s="31">
        <f t="shared" si="4"/>
        <v>0</v>
      </c>
      <c r="W45" s="31">
        <v>0</v>
      </c>
      <c r="X45" s="31">
        <f t="shared" si="5"/>
        <v>0</v>
      </c>
      <c r="Y45" s="36">
        <f t="shared" si="6"/>
        <v>0</v>
      </c>
      <c r="AA45" s="69">
        <v>40</v>
      </c>
      <c r="AB45" s="31">
        <f t="shared" si="7"/>
        <v>0</v>
      </c>
      <c r="AC45" s="212">
        <f t="shared" si="34"/>
        <v>0</v>
      </c>
      <c r="AD45" s="99">
        <f t="shared" si="9"/>
        <v>0</v>
      </c>
      <c r="AE45" s="99">
        <f t="shared" si="10"/>
        <v>0</v>
      </c>
      <c r="AF45" s="197">
        <f t="shared" si="30"/>
        <v>0</v>
      </c>
      <c r="AG45" s="197">
        <f t="shared" si="31"/>
        <v>0</v>
      </c>
      <c r="AH45" s="197">
        <f t="shared" si="32"/>
        <v>0</v>
      </c>
      <c r="AI45" s="202">
        <f t="shared" si="33"/>
        <v>0</v>
      </c>
      <c r="AK45" s="69">
        <v>40</v>
      </c>
      <c r="AL45" s="31"/>
      <c r="AM45" s="31"/>
      <c r="AN45" s="31"/>
      <c r="AO45" s="31"/>
      <c r="AP45" s="31"/>
      <c r="AQ45" s="197"/>
      <c r="AR45" s="197"/>
      <c r="AS45" s="197"/>
      <c r="AT45" s="197"/>
      <c r="AU45" s="31"/>
      <c r="AV45" s="31"/>
      <c r="AW45" s="31"/>
      <c r="AX45" s="31"/>
      <c r="AY45" s="74"/>
    </row>
    <row r="46" spans="2:51">
      <c r="B46" s="38"/>
      <c r="C46" s="39"/>
      <c r="D46" s="141"/>
      <c r="E46" s="146"/>
      <c r="F46" s="40"/>
      <c r="G46" s="49"/>
      <c r="I46" s="53">
        <v>41</v>
      </c>
      <c r="J46" s="31">
        <f t="shared" si="23"/>
        <v>0</v>
      </c>
      <c r="K46" s="31">
        <f t="shared" si="16"/>
        <v>0</v>
      </c>
      <c r="L46" s="31">
        <f t="shared" si="17"/>
        <v>0</v>
      </c>
      <c r="M46" s="31">
        <f t="shared" si="0"/>
        <v>0</v>
      </c>
      <c r="N46" s="31">
        <v>0</v>
      </c>
      <c r="O46" s="32">
        <f t="shared" si="1"/>
        <v>0</v>
      </c>
      <c r="P46" s="53">
        <v>41</v>
      </c>
      <c r="Q46" s="31">
        <f t="shared" si="18"/>
        <v>0</v>
      </c>
      <c r="R46" s="31">
        <f t="shared" si="19"/>
        <v>0</v>
      </c>
      <c r="S46" s="31">
        <f t="shared" si="2"/>
        <v>0</v>
      </c>
      <c r="T46" s="31">
        <f t="shared" si="3"/>
        <v>0</v>
      </c>
      <c r="U46" s="31">
        <f t="shared" si="20"/>
        <v>0</v>
      </c>
      <c r="V46" s="31">
        <f t="shared" si="4"/>
        <v>0</v>
      </c>
      <c r="W46" s="31">
        <v>0</v>
      </c>
      <c r="X46" s="31">
        <f t="shared" si="5"/>
        <v>0</v>
      </c>
      <c r="Y46" s="36">
        <f t="shared" si="6"/>
        <v>0</v>
      </c>
      <c r="AA46" s="69">
        <v>41</v>
      </c>
      <c r="AB46" s="31">
        <f t="shared" si="7"/>
        <v>0</v>
      </c>
      <c r="AC46" s="212">
        <f t="shared" si="34"/>
        <v>0</v>
      </c>
      <c r="AD46" s="99">
        <f t="shared" si="9"/>
        <v>0</v>
      </c>
      <c r="AE46" s="99">
        <f t="shared" si="10"/>
        <v>0</v>
      </c>
      <c r="AF46" s="197">
        <f t="shared" si="30"/>
        <v>0</v>
      </c>
      <c r="AG46" s="197">
        <f t="shared" si="31"/>
        <v>0</v>
      </c>
      <c r="AH46" s="197">
        <f t="shared" si="32"/>
        <v>0</v>
      </c>
      <c r="AI46" s="202">
        <f t="shared" si="33"/>
        <v>0</v>
      </c>
      <c r="AK46" s="69">
        <v>41</v>
      </c>
      <c r="AL46" s="31"/>
      <c r="AM46" s="31"/>
      <c r="AN46" s="31"/>
      <c r="AO46" s="31"/>
      <c r="AP46" s="31"/>
      <c r="AQ46" s="197"/>
      <c r="AR46" s="197"/>
      <c r="AS46" s="197"/>
      <c r="AT46" s="197"/>
      <c r="AU46" s="31"/>
      <c r="AV46" s="31"/>
      <c r="AW46" s="31"/>
      <c r="AX46" s="31"/>
      <c r="AY46" s="74"/>
    </row>
    <row r="47" spans="2:51">
      <c r="B47" s="38"/>
      <c r="C47" s="160"/>
      <c r="D47" s="141"/>
      <c r="E47" s="146"/>
      <c r="F47" s="40"/>
      <c r="G47" s="49"/>
      <c r="I47" s="53">
        <v>42</v>
      </c>
      <c r="J47" s="31">
        <f t="shared" si="23"/>
        <v>0</v>
      </c>
      <c r="K47" s="31">
        <f t="shared" si="16"/>
        <v>0</v>
      </c>
      <c r="L47" s="31">
        <f t="shared" si="17"/>
        <v>0</v>
      </c>
      <c r="M47" s="31">
        <f t="shared" si="0"/>
        <v>0</v>
      </c>
      <c r="N47" s="31">
        <v>0</v>
      </c>
      <c r="O47" s="32">
        <f t="shared" si="1"/>
        <v>0</v>
      </c>
      <c r="P47" s="53">
        <v>42</v>
      </c>
      <c r="Q47" s="31">
        <f t="shared" si="18"/>
        <v>0</v>
      </c>
      <c r="R47" s="31">
        <f t="shared" si="19"/>
        <v>0</v>
      </c>
      <c r="S47" s="31">
        <f t="shared" si="2"/>
        <v>0</v>
      </c>
      <c r="T47" s="31">
        <f t="shared" si="3"/>
        <v>0</v>
      </c>
      <c r="U47" s="31">
        <f t="shared" si="20"/>
        <v>0</v>
      </c>
      <c r="V47" s="31">
        <f t="shared" si="4"/>
        <v>0</v>
      </c>
      <c r="W47" s="31">
        <v>0</v>
      </c>
      <c r="X47" s="31">
        <f t="shared" si="5"/>
        <v>0</v>
      </c>
      <c r="Y47" s="36">
        <f t="shared" si="6"/>
        <v>0</v>
      </c>
      <c r="AA47" s="69">
        <v>42</v>
      </c>
      <c r="AB47" s="31">
        <f t="shared" si="7"/>
        <v>0</v>
      </c>
      <c r="AC47" s="212">
        <f t="shared" si="34"/>
        <v>0</v>
      </c>
      <c r="AD47" s="99">
        <f t="shared" si="9"/>
        <v>0</v>
      </c>
      <c r="AE47" s="99">
        <f t="shared" si="10"/>
        <v>0</v>
      </c>
      <c r="AF47" s="197">
        <f t="shared" si="30"/>
        <v>0</v>
      </c>
      <c r="AG47" s="197">
        <f t="shared" si="31"/>
        <v>0</v>
      </c>
      <c r="AH47" s="197">
        <f t="shared" si="32"/>
        <v>0</v>
      </c>
      <c r="AI47" s="202">
        <f t="shared" si="33"/>
        <v>0</v>
      </c>
      <c r="AK47" s="69">
        <v>42</v>
      </c>
      <c r="AL47" s="31"/>
      <c r="AM47" s="31"/>
      <c r="AN47" s="31"/>
      <c r="AO47" s="31"/>
      <c r="AP47" s="31"/>
      <c r="AQ47" s="197"/>
      <c r="AR47" s="197"/>
      <c r="AS47" s="197"/>
      <c r="AT47" s="197"/>
      <c r="AU47" s="31"/>
      <c r="AV47" s="31"/>
      <c r="AW47" s="31"/>
      <c r="AX47" s="31"/>
      <c r="AY47" s="74"/>
    </row>
    <row r="48" spans="2:51">
      <c r="B48" s="38"/>
      <c r="C48" s="39"/>
      <c r="D48" s="141"/>
      <c r="E48" s="146"/>
      <c r="F48" s="40"/>
      <c r="G48" s="49"/>
      <c r="I48" s="53">
        <v>43</v>
      </c>
      <c r="J48" s="31">
        <f t="shared" si="23"/>
        <v>0</v>
      </c>
      <c r="K48" s="31">
        <f t="shared" si="16"/>
        <v>0</v>
      </c>
      <c r="L48" s="31">
        <f t="shared" si="17"/>
        <v>0</v>
      </c>
      <c r="M48" s="31">
        <f t="shared" si="0"/>
        <v>0</v>
      </c>
      <c r="N48" s="31">
        <v>0</v>
      </c>
      <c r="O48" s="32">
        <f t="shared" si="1"/>
        <v>0</v>
      </c>
      <c r="P48" s="53">
        <v>43</v>
      </c>
      <c r="Q48" s="31">
        <f t="shared" si="18"/>
        <v>0</v>
      </c>
      <c r="R48" s="31">
        <f t="shared" si="19"/>
        <v>0</v>
      </c>
      <c r="S48" s="31">
        <f t="shared" si="2"/>
        <v>0</v>
      </c>
      <c r="T48" s="31">
        <f t="shared" si="3"/>
        <v>0</v>
      </c>
      <c r="U48" s="31">
        <f t="shared" si="20"/>
        <v>0</v>
      </c>
      <c r="V48" s="31">
        <f t="shared" si="4"/>
        <v>0</v>
      </c>
      <c r="W48" s="31">
        <v>0</v>
      </c>
      <c r="X48" s="31">
        <f t="shared" si="5"/>
        <v>0</v>
      </c>
      <c r="Y48" s="36">
        <f t="shared" si="6"/>
        <v>0</v>
      </c>
      <c r="AA48" s="69">
        <v>43</v>
      </c>
      <c r="AB48" s="31">
        <f t="shared" si="7"/>
        <v>0</v>
      </c>
      <c r="AC48" s="212">
        <f t="shared" si="34"/>
        <v>0</v>
      </c>
      <c r="AD48" s="99">
        <f t="shared" si="9"/>
        <v>0</v>
      </c>
      <c r="AE48" s="99">
        <f t="shared" si="10"/>
        <v>0</v>
      </c>
      <c r="AF48" s="197">
        <f t="shared" si="30"/>
        <v>0</v>
      </c>
      <c r="AG48" s="197">
        <f t="shared" si="31"/>
        <v>0</v>
      </c>
      <c r="AH48" s="197">
        <f t="shared" si="32"/>
        <v>0</v>
      </c>
      <c r="AI48" s="202">
        <f t="shared" si="33"/>
        <v>0</v>
      </c>
      <c r="AK48" s="69">
        <v>43</v>
      </c>
      <c r="AL48" s="31"/>
      <c r="AM48" s="31"/>
      <c r="AN48" s="31"/>
      <c r="AO48" s="31"/>
      <c r="AP48" s="31"/>
      <c r="AQ48" s="197"/>
      <c r="AR48" s="197"/>
      <c r="AS48" s="197"/>
      <c r="AT48" s="197"/>
      <c r="AU48" s="31"/>
      <c r="AV48" s="31"/>
      <c r="AW48" s="31"/>
      <c r="AX48" s="31"/>
      <c r="AY48" s="74"/>
    </row>
    <row r="49" spans="2:51">
      <c r="B49" s="38"/>
      <c r="C49" s="160"/>
      <c r="D49" s="141"/>
      <c r="E49" s="146"/>
      <c r="F49" s="40"/>
      <c r="G49" s="49"/>
      <c r="I49" s="53">
        <v>44</v>
      </c>
      <c r="J49" s="31">
        <f t="shared" si="23"/>
        <v>0</v>
      </c>
      <c r="K49" s="31">
        <f t="shared" si="16"/>
        <v>0</v>
      </c>
      <c r="L49" s="31">
        <f t="shared" si="17"/>
        <v>0</v>
      </c>
      <c r="M49" s="31">
        <f t="shared" si="0"/>
        <v>0</v>
      </c>
      <c r="N49" s="31">
        <v>0</v>
      </c>
      <c r="O49" s="32">
        <f t="shared" si="1"/>
        <v>0</v>
      </c>
      <c r="P49" s="53">
        <v>44</v>
      </c>
      <c r="Q49" s="31">
        <f t="shared" si="18"/>
        <v>0</v>
      </c>
      <c r="R49" s="31">
        <f t="shared" si="19"/>
        <v>0</v>
      </c>
      <c r="S49" s="31">
        <f t="shared" si="2"/>
        <v>0</v>
      </c>
      <c r="T49" s="31">
        <f t="shared" si="3"/>
        <v>0</v>
      </c>
      <c r="U49" s="31">
        <f t="shared" si="20"/>
        <v>0</v>
      </c>
      <c r="V49" s="31">
        <f t="shared" si="4"/>
        <v>0</v>
      </c>
      <c r="W49" s="31">
        <v>0</v>
      </c>
      <c r="X49" s="31">
        <f t="shared" si="5"/>
        <v>0</v>
      </c>
      <c r="Y49" s="36">
        <f t="shared" si="6"/>
        <v>0</v>
      </c>
      <c r="AA49" s="69">
        <v>44</v>
      </c>
      <c r="AB49" s="31">
        <f t="shared" si="7"/>
        <v>0</v>
      </c>
      <c r="AC49" s="212">
        <f t="shared" si="34"/>
        <v>0</v>
      </c>
      <c r="AD49" s="99">
        <f t="shared" si="9"/>
        <v>0</v>
      </c>
      <c r="AE49" s="99">
        <f t="shared" si="10"/>
        <v>0</v>
      </c>
      <c r="AF49" s="197">
        <f t="shared" si="30"/>
        <v>0</v>
      </c>
      <c r="AG49" s="197">
        <f t="shared" si="31"/>
        <v>0</v>
      </c>
      <c r="AH49" s="197">
        <f t="shared" si="32"/>
        <v>0</v>
      </c>
      <c r="AI49" s="202">
        <f t="shared" si="33"/>
        <v>0</v>
      </c>
      <c r="AK49" s="69">
        <v>44</v>
      </c>
      <c r="AL49" s="31"/>
      <c r="AM49" s="31"/>
      <c r="AN49" s="31"/>
      <c r="AO49" s="31"/>
      <c r="AP49" s="31"/>
      <c r="AQ49" s="197"/>
      <c r="AR49" s="197"/>
      <c r="AS49" s="197"/>
      <c r="AT49" s="197"/>
      <c r="AU49" s="31"/>
      <c r="AV49" s="31"/>
      <c r="AW49" s="31"/>
      <c r="AX49" s="31"/>
      <c r="AY49" s="74"/>
    </row>
    <row r="50" spans="2:51">
      <c r="B50" s="38"/>
      <c r="C50" s="39"/>
      <c r="D50" s="141"/>
      <c r="E50" s="146"/>
      <c r="F50" s="40"/>
      <c r="G50" s="49"/>
      <c r="I50" s="53">
        <v>45</v>
      </c>
      <c r="J50" s="31">
        <f t="shared" si="23"/>
        <v>0</v>
      </c>
      <c r="K50" s="31">
        <f t="shared" si="16"/>
        <v>0</v>
      </c>
      <c r="L50" s="31">
        <f t="shared" si="17"/>
        <v>0</v>
      </c>
      <c r="M50" s="31">
        <f t="shared" si="0"/>
        <v>0</v>
      </c>
      <c r="N50" s="31">
        <v>0</v>
      </c>
      <c r="O50" s="32">
        <f t="shared" si="1"/>
        <v>0</v>
      </c>
      <c r="P50" s="53">
        <v>45</v>
      </c>
      <c r="Q50" s="31">
        <f t="shared" si="18"/>
        <v>0</v>
      </c>
      <c r="R50" s="31">
        <f t="shared" si="19"/>
        <v>0</v>
      </c>
      <c r="S50" s="31">
        <f t="shared" si="2"/>
        <v>0</v>
      </c>
      <c r="T50" s="31">
        <f t="shared" si="3"/>
        <v>0</v>
      </c>
      <c r="U50" s="31">
        <f t="shared" si="20"/>
        <v>0</v>
      </c>
      <c r="V50" s="31">
        <f t="shared" si="4"/>
        <v>0</v>
      </c>
      <c r="W50" s="31">
        <v>0</v>
      </c>
      <c r="X50" s="31">
        <f t="shared" si="5"/>
        <v>0</v>
      </c>
      <c r="Y50" s="36">
        <f t="shared" si="6"/>
        <v>0</v>
      </c>
      <c r="AA50" s="69">
        <v>45</v>
      </c>
      <c r="AB50" s="31">
        <f t="shared" si="7"/>
        <v>0</v>
      </c>
      <c r="AC50" s="212">
        <f t="shared" si="34"/>
        <v>0</v>
      </c>
      <c r="AD50" s="99">
        <f t="shared" si="9"/>
        <v>0</v>
      </c>
      <c r="AE50" s="99">
        <f t="shared" si="10"/>
        <v>0</v>
      </c>
      <c r="AF50" s="197">
        <f t="shared" si="30"/>
        <v>0</v>
      </c>
      <c r="AG50" s="197">
        <f t="shared" si="31"/>
        <v>0</v>
      </c>
      <c r="AH50" s="197">
        <f t="shared" si="32"/>
        <v>0</v>
      </c>
      <c r="AI50" s="202">
        <f t="shared" si="33"/>
        <v>0</v>
      </c>
      <c r="AK50" s="69">
        <v>45</v>
      </c>
      <c r="AL50" s="31"/>
      <c r="AM50" s="31"/>
      <c r="AN50" s="31"/>
      <c r="AO50" s="31"/>
      <c r="AP50" s="31"/>
      <c r="AQ50" s="197"/>
      <c r="AR50" s="197"/>
      <c r="AS50" s="197"/>
      <c r="AT50" s="197"/>
      <c r="AU50" s="31"/>
      <c r="AV50" s="31"/>
      <c r="AW50" s="31"/>
      <c r="AX50" s="31"/>
      <c r="AY50" s="74"/>
    </row>
    <row r="51" spans="2:51">
      <c r="B51" s="38"/>
      <c r="C51" s="160"/>
      <c r="D51" s="141"/>
      <c r="E51" s="146"/>
      <c r="F51" s="40"/>
      <c r="G51" s="49"/>
      <c r="I51" s="53">
        <v>46</v>
      </c>
      <c r="J51" s="31">
        <f t="shared" si="23"/>
        <v>0</v>
      </c>
      <c r="K51" s="31">
        <f t="shared" si="16"/>
        <v>0</v>
      </c>
      <c r="L51" s="31">
        <f t="shared" si="17"/>
        <v>0</v>
      </c>
      <c r="M51" s="31">
        <f t="shared" si="0"/>
        <v>0</v>
      </c>
      <c r="N51" s="31">
        <v>0</v>
      </c>
      <c r="O51" s="32">
        <f t="shared" si="1"/>
        <v>0</v>
      </c>
      <c r="P51" s="53">
        <v>46</v>
      </c>
      <c r="Q51" s="31">
        <f t="shared" si="18"/>
        <v>0</v>
      </c>
      <c r="R51" s="31">
        <f t="shared" si="19"/>
        <v>0</v>
      </c>
      <c r="S51" s="31">
        <f t="shared" si="2"/>
        <v>0</v>
      </c>
      <c r="T51" s="31">
        <f t="shared" si="3"/>
        <v>0</v>
      </c>
      <c r="U51" s="31">
        <f t="shared" si="20"/>
        <v>0</v>
      </c>
      <c r="V51" s="31">
        <f t="shared" si="4"/>
        <v>0</v>
      </c>
      <c r="W51" s="31">
        <v>0</v>
      </c>
      <c r="X51" s="31">
        <f t="shared" si="5"/>
        <v>0</v>
      </c>
      <c r="Y51" s="36">
        <f t="shared" si="6"/>
        <v>0</v>
      </c>
      <c r="AA51" s="69">
        <v>46</v>
      </c>
      <c r="AB51" s="31">
        <f t="shared" si="7"/>
        <v>0</v>
      </c>
      <c r="AC51" s="212">
        <f t="shared" si="34"/>
        <v>0</v>
      </c>
      <c r="AD51" s="99">
        <f t="shared" si="9"/>
        <v>0</v>
      </c>
      <c r="AE51" s="99">
        <f t="shared" si="10"/>
        <v>0</v>
      </c>
      <c r="AF51" s="197">
        <f t="shared" si="30"/>
        <v>0</v>
      </c>
      <c r="AG51" s="197">
        <f t="shared" si="31"/>
        <v>0</v>
      </c>
      <c r="AH51" s="197">
        <f t="shared" si="32"/>
        <v>0</v>
      </c>
      <c r="AI51" s="202">
        <f t="shared" si="33"/>
        <v>0</v>
      </c>
      <c r="AK51" s="69">
        <v>46</v>
      </c>
      <c r="AL51" s="31"/>
      <c r="AM51" s="31"/>
      <c r="AN51" s="31"/>
      <c r="AO51" s="31"/>
      <c r="AP51" s="31"/>
      <c r="AQ51" s="197"/>
      <c r="AR51" s="197"/>
      <c r="AS51" s="197"/>
      <c r="AT51" s="197"/>
      <c r="AU51" s="31"/>
      <c r="AV51" s="31"/>
      <c r="AW51" s="31"/>
      <c r="AX51" s="31"/>
      <c r="AY51" s="74"/>
    </row>
    <row r="52" spans="2:51">
      <c r="B52" s="38"/>
      <c r="C52" s="160"/>
      <c r="D52" s="141"/>
      <c r="E52" s="146"/>
      <c r="F52" s="40"/>
      <c r="G52" s="49"/>
      <c r="I52" s="53">
        <v>47</v>
      </c>
      <c r="J52" s="31">
        <f t="shared" si="23"/>
        <v>0</v>
      </c>
      <c r="K52" s="31">
        <f t="shared" si="16"/>
        <v>0</v>
      </c>
      <c r="L52" s="31">
        <f t="shared" si="17"/>
        <v>0</v>
      </c>
      <c r="M52" s="31">
        <f t="shared" si="0"/>
        <v>0</v>
      </c>
      <c r="N52" s="31">
        <v>0</v>
      </c>
      <c r="O52" s="32">
        <f t="shared" si="1"/>
        <v>0</v>
      </c>
      <c r="P52" s="53">
        <v>47</v>
      </c>
      <c r="Q52" s="31">
        <f t="shared" si="18"/>
        <v>0</v>
      </c>
      <c r="R52" s="31">
        <f t="shared" si="19"/>
        <v>0</v>
      </c>
      <c r="S52" s="31">
        <f t="shared" si="2"/>
        <v>0</v>
      </c>
      <c r="T52" s="31">
        <f t="shared" si="3"/>
        <v>0</v>
      </c>
      <c r="U52" s="31">
        <f t="shared" si="20"/>
        <v>0</v>
      </c>
      <c r="V52" s="31">
        <f t="shared" si="4"/>
        <v>0</v>
      </c>
      <c r="W52" s="31">
        <v>0</v>
      </c>
      <c r="X52" s="31">
        <f t="shared" si="5"/>
        <v>0</v>
      </c>
      <c r="Y52" s="36">
        <f t="shared" si="6"/>
        <v>0</v>
      </c>
      <c r="AA52" s="69">
        <v>47</v>
      </c>
      <c r="AB52" s="31">
        <f t="shared" si="7"/>
        <v>0</v>
      </c>
      <c r="AC52" s="212">
        <f t="shared" si="34"/>
        <v>0</v>
      </c>
      <c r="AD52" s="99">
        <f t="shared" si="9"/>
        <v>0</v>
      </c>
      <c r="AE52" s="99">
        <f t="shared" si="10"/>
        <v>0</v>
      </c>
      <c r="AF52" s="197">
        <f t="shared" si="30"/>
        <v>0</v>
      </c>
      <c r="AG52" s="197">
        <f t="shared" si="31"/>
        <v>0</v>
      </c>
      <c r="AH52" s="197">
        <f t="shared" si="32"/>
        <v>0</v>
      </c>
      <c r="AI52" s="202">
        <f t="shared" si="33"/>
        <v>0</v>
      </c>
      <c r="AK52" s="69">
        <v>47</v>
      </c>
      <c r="AL52" s="31"/>
      <c r="AM52" s="31"/>
      <c r="AN52" s="31"/>
      <c r="AO52" s="31"/>
      <c r="AP52" s="31"/>
      <c r="AQ52" s="197"/>
      <c r="AR52" s="197"/>
      <c r="AS52" s="197"/>
      <c r="AT52" s="197"/>
      <c r="AU52" s="31"/>
      <c r="AV52" s="31"/>
      <c r="AW52" s="31"/>
      <c r="AX52" s="31"/>
      <c r="AY52" s="74"/>
    </row>
    <row r="53" spans="2:51">
      <c r="B53" s="38"/>
      <c r="C53" s="160"/>
      <c r="D53" s="141"/>
      <c r="E53" s="146"/>
      <c r="F53" s="40"/>
      <c r="G53" s="49"/>
      <c r="I53" s="53">
        <v>48</v>
      </c>
      <c r="J53" s="31">
        <f t="shared" si="23"/>
        <v>0</v>
      </c>
      <c r="K53" s="31">
        <f t="shared" si="16"/>
        <v>0</v>
      </c>
      <c r="L53" s="31">
        <f t="shared" si="17"/>
        <v>0</v>
      </c>
      <c r="M53" s="31">
        <f t="shared" si="0"/>
        <v>0</v>
      </c>
      <c r="N53" s="31">
        <v>0</v>
      </c>
      <c r="O53" s="32">
        <f t="shared" si="1"/>
        <v>0</v>
      </c>
      <c r="P53" s="53">
        <v>48</v>
      </c>
      <c r="Q53" s="31">
        <f t="shared" si="18"/>
        <v>0</v>
      </c>
      <c r="R53" s="31">
        <f t="shared" si="19"/>
        <v>0</v>
      </c>
      <c r="S53" s="31">
        <f t="shared" si="2"/>
        <v>0</v>
      </c>
      <c r="T53" s="31">
        <f t="shared" si="3"/>
        <v>0</v>
      </c>
      <c r="U53" s="31">
        <f t="shared" si="20"/>
        <v>0</v>
      </c>
      <c r="V53" s="31">
        <f t="shared" si="4"/>
        <v>0</v>
      </c>
      <c r="W53" s="31">
        <v>0</v>
      </c>
      <c r="X53" s="31">
        <f t="shared" si="5"/>
        <v>0</v>
      </c>
      <c r="Y53" s="36">
        <f t="shared" si="6"/>
        <v>0</v>
      </c>
      <c r="AA53" s="69">
        <v>48</v>
      </c>
      <c r="AB53" s="31">
        <f t="shared" si="7"/>
        <v>0</v>
      </c>
      <c r="AC53" s="212">
        <f t="shared" si="34"/>
        <v>0</v>
      </c>
      <c r="AD53" s="99">
        <f t="shared" si="9"/>
        <v>0</v>
      </c>
      <c r="AE53" s="99">
        <f t="shared" si="10"/>
        <v>0</v>
      </c>
      <c r="AF53" s="197">
        <f t="shared" si="30"/>
        <v>0</v>
      </c>
      <c r="AG53" s="197">
        <f t="shared" si="31"/>
        <v>0</v>
      </c>
      <c r="AH53" s="197">
        <f t="shared" si="32"/>
        <v>0</v>
      </c>
      <c r="AI53" s="202">
        <f t="shared" si="33"/>
        <v>0</v>
      </c>
      <c r="AK53" s="69">
        <v>48</v>
      </c>
      <c r="AL53" s="31"/>
      <c r="AM53" s="31"/>
      <c r="AN53" s="31"/>
      <c r="AO53" s="31"/>
      <c r="AP53" s="31"/>
      <c r="AQ53" s="197"/>
      <c r="AR53" s="197"/>
      <c r="AS53" s="197"/>
      <c r="AT53" s="197"/>
      <c r="AU53" s="31"/>
      <c r="AV53" s="31"/>
      <c r="AW53" s="31"/>
      <c r="AX53" s="31"/>
      <c r="AY53" s="74"/>
    </row>
    <row r="54" spans="2:51">
      <c r="B54" s="38"/>
      <c r="C54" s="160"/>
      <c r="D54" s="141"/>
      <c r="E54" s="146"/>
      <c r="F54" s="40"/>
      <c r="G54" s="49"/>
      <c r="I54" s="53">
        <v>49</v>
      </c>
      <c r="J54" s="31">
        <f t="shared" si="23"/>
        <v>0</v>
      </c>
      <c r="K54" s="31">
        <f t="shared" si="16"/>
        <v>0</v>
      </c>
      <c r="L54" s="31">
        <f t="shared" si="17"/>
        <v>0</v>
      </c>
      <c r="M54" s="31">
        <f t="shared" si="0"/>
        <v>0</v>
      </c>
      <c r="N54" s="31">
        <v>0</v>
      </c>
      <c r="O54" s="32">
        <f t="shared" si="1"/>
        <v>0</v>
      </c>
      <c r="P54" s="53">
        <v>49</v>
      </c>
      <c r="Q54" s="31">
        <f t="shared" si="18"/>
        <v>0</v>
      </c>
      <c r="R54" s="31">
        <f t="shared" si="19"/>
        <v>0</v>
      </c>
      <c r="S54" s="31">
        <f t="shared" si="2"/>
        <v>0</v>
      </c>
      <c r="T54" s="31">
        <f t="shared" si="3"/>
        <v>0</v>
      </c>
      <c r="U54" s="31">
        <f t="shared" si="20"/>
        <v>0</v>
      </c>
      <c r="V54" s="31">
        <f t="shared" si="4"/>
        <v>0</v>
      </c>
      <c r="W54" s="31">
        <v>0</v>
      </c>
      <c r="X54" s="31">
        <f t="shared" si="5"/>
        <v>0</v>
      </c>
      <c r="Y54" s="36">
        <f t="shared" si="6"/>
        <v>0</v>
      </c>
      <c r="AA54" s="69">
        <v>49</v>
      </c>
      <c r="AB54" s="31">
        <f t="shared" si="7"/>
        <v>0</v>
      </c>
      <c r="AC54" s="212">
        <f t="shared" si="34"/>
        <v>0</v>
      </c>
      <c r="AD54" s="99">
        <f t="shared" si="9"/>
        <v>0</v>
      </c>
      <c r="AE54" s="99">
        <f t="shared" si="10"/>
        <v>0</v>
      </c>
      <c r="AF54" s="197">
        <f t="shared" si="30"/>
        <v>0</v>
      </c>
      <c r="AG54" s="197">
        <f t="shared" si="31"/>
        <v>0</v>
      </c>
      <c r="AH54" s="197">
        <f t="shared" si="32"/>
        <v>0</v>
      </c>
      <c r="AI54" s="202">
        <f t="shared" si="33"/>
        <v>0</v>
      </c>
      <c r="AK54" s="69">
        <v>49</v>
      </c>
      <c r="AL54" s="31"/>
      <c r="AM54" s="31"/>
      <c r="AN54" s="31"/>
      <c r="AO54" s="31"/>
      <c r="AP54" s="31"/>
      <c r="AQ54" s="197"/>
      <c r="AR54" s="197"/>
      <c r="AS54" s="197"/>
      <c r="AT54" s="197"/>
      <c r="AU54" s="31"/>
      <c r="AV54" s="31"/>
      <c r="AW54" s="31"/>
      <c r="AX54" s="31"/>
      <c r="AY54" s="74"/>
    </row>
    <row r="55" spans="2:51">
      <c r="B55" s="38"/>
      <c r="C55" s="160"/>
      <c r="D55" s="141"/>
      <c r="E55" s="146"/>
      <c r="F55" s="40"/>
      <c r="G55" s="49"/>
      <c r="I55" s="53">
        <v>50</v>
      </c>
      <c r="J55" s="31">
        <f t="shared" si="23"/>
        <v>0</v>
      </c>
      <c r="K55" s="31">
        <f t="shared" si="16"/>
        <v>0</v>
      </c>
      <c r="L55" s="31">
        <f t="shared" si="17"/>
        <v>0</v>
      </c>
      <c r="M55" s="31">
        <f t="shared" si="0"/>
        <v>0</v>
      </c>
      <c r="N55" s="31">
        <v>0</v>
      </c>
      <c r="O55" s="32">
        <f t="shared" si="1"/>
        <v>0</v>
      </c>
      <c r="P55" s="53">
        <v>50</v>
      </c>
      <c r="Q55" s="31">
        <f t="shared" si="18"/>
        <v>0</v>
      </c>
      <c r="R55" s="31">
        <f t="shared" si="19"/>
        <v>0</v>
      </c>
      <c r="S55" s="31">
        <f t="shared" si="2"/>
        <v>0</v>
      </c>
      <c r="T55" s="31">
        <f t="shared" si="3"/>
        <v>0</v>
      </c>
      <c r="U55" s="31">
        <f t="shared" si="20"/>
        <v>0</v>
      </c>
      <c r="V55" s="31">
        <f t="shared" si="4"/>
        <v>0</v>
      </c>
      <c r="W55" s="31">
        <v>0</v>
      </c>
      <c r="X55" s="31">
        <f t="shared" si="5"/>
        <v>0</v>
      </c>
      <c r="Y55" s="36">
        <f t="shared" si="6"/>
        <v>0</v>
      </c>
      <c r="AA55" s="69">
        <v>50</v>
      </c>
      <c r="AB55" s="31">
        <f t="shared" si="7"/>
        <v>0</v>
      </c>
      <c r="AC55" s="212">
        <f t="shared" si="34"/>
        <v>0</v>
      </c>
      <c r="AD55" s="99">
        <f t="shared" si="9"/>
        <v>0</v>
      </c>
      <c r="AE55" s="99">
        <f t="shared" si="10"/>
        <v>0</v>
      </c>
      <c r="AF55" s="197">
        <f t="shared" si="30"/>
        <v>0</v>
      </c>
      <c r="AG55" s="197">
        <f t="shared" si="31"/>
        <v>0</v>
      </c>
      <c r="AH55" s="197">
        <f t="shared" si="32"/>
        <v>0</v>
      </c>
      <c r="AI55" s="202">
        <f t="shared" si="33"/>
        <v>0</v>
      </c>
      <c r="AK55" s="69">
        <v>50</v>
      </c>
      <c r="AL55" s="31"/>
      <c r="AM55" s="31"/>
      <c r="AN55" s="31"/>
      <c r="AO55" s="31"/>
      <c r="AP55" s="31"/>
      <c r="AQ55" s="197"/>
      <c r="AR55" s="197"/>
      <c r="AS55" s="197"/>
      <c r="AT55" s="197"/>
      <c r="AU55" s="31"/>
      <c r="AV55" s="31"/>
      <c r="AW55" s="31"/>
      <c r="AX55" s="31"/>
      <c r="AY55" s="74"/>
    </row>
    <row r="56" spans="2:51">
      <c r="B56" s="38"/>
      <c r="C56" s="160"/>
      <c r="D56" s="141"/>
      <c r="E56" s="146"/>
      <c r="F56" s="40"/>
      <c r="G56" s="49"/>
      <c r="I56" s="53">
        <v>51</v>
      </c>
      <c r="J56" s="31">
        <f t="shared" si="23"/>
        <v>0</v>
      </c>
      <c r="K56" s="31">
        <f t="shared" si="16"/>
        <v>0</v>
      </c>
      <c r="L56" s="31">
        <f t="shared" si="17"/>
        <v>0</v>
      </c>
      <c r="M56" s="31">
        <f t="shared" si="0"/>
        <v>0</v>
      </c>
      <c r="N56" s="31">
        <v>0</v>
      </c>
      <c r="O56" s="32">
        <f t="shared" si="1"/>
        <v>0</v>
      </c>
      <c r="P56" s="53">
        <v>51</v>
      </c>
      <c r="Q56" s="31">
        <f t="shared" si="18"/>
        <v>0</v>
      </c>
      <c r="R56" s="31">
        <f t="shared" si="19"/>
        <v>0</v>
      </c>
      <c r="S56" s="31">
        <f t="shared" si="2"/>
        <v>0</v>
      </c>
      <c r="T56" s="31">
        <f t="shared" si="3"/>
        <v>0</v>
      </c>
      <c r="U56" s="31">
        <f t="shared" si="20"/>
        <v>0</v>
      </c>
      <c r="V56" s="31">
        <f t="shared" si="4"/>
        <v>0</v>
      </c>
      <c r="W56" s="31">
        <v>0</v>
      </c>
      <c r="X56" s="31">
        <f t="shared" si="5"/>
        <v>0</v>
      </c>
      <c r="Y56" s="36">
        <f t="shared" si="6"/>
        <v>0</v>
      </c>
      <c r="AA56" s="69">
        <v>51</v>
      </c>
      <c r="AB56" s="31">
        <f t="shared" si="7"/>
        <v>0</v>
      </c>
      <c r="AC56" s="212">
        <f t="shared" si="34"/>
        <v>0</v>
      </c>
      <c r="AD56" s="99">
        <f t="shared" si="9"/>
        <v>0</v>
      </c>
      <c r="AE56" s="99">
        <f t="shared" si="10"/>
        <v>0</v>
      </c>
      <c r="AF56" s="197">
        <f t="shared" si="30"/>
        <v>0</v>
      </c>
      <c r="AG56" s="197">
        <f t="shared" si="31"/>
        <v>0</v>
      </c>
      <c r="AH56" s="197">
        <f t="shared" si="32"/>
        <v>0</v>
      </c>
      <c r="AI56" s="202">
        <f t="shared" si="33"/>
        <v>0</v>
      </c>
      <c r="AK56" s="69">
        <v>51</v>
      </c>
      <c r="AL56" s="31"/>
      <c r="AM56" s="31"/>
      <c r="AN56" s="31"/>
      <c r="AO56" s="31"/>
      <c r="AP56" s="31"/>
      <c r="AQ56" s="197"/>
      <c r="AR56" s="197"/>
      <c r="AS56" s="197"/>
      <c r="AT56" s="197"/>
      <c r="AU56" s="31"/>
      <c r="AV56" s="31"/>
      <c r="AW56" s="31"/>
      <c r="AX56" s="31"/>
      <c r="AY56" s="74"/>
    </row>
    <row r="57" spans="2:51">
      <c r="B57" s="38"/>
      <c r="C57" s="160"/>
      <c r="D57" s="141"/>
      <c r="E57" s="146"/>
      <c r="F57" s="40"/>
      <c r="G57" s="49"/>
      <c r="I57" s="53">
        <v>52</v>
      </c>
      <c r="J57" s="31">
        <f t="shared" si="23"/>
        <v>0</v>
      </c>
      <c r="K57" s="31">
        <f t="shared" si="16"/>
        <v>0</v>
      </c>
      <c r="L57" s="31">
        <f t="shared" si="17"/>
        <v>0</v>
      </c>
      <c r="M57" s="31">
        <f t="shared" si="0"/>
        <v>0</v>
      </c>
      <c r="N57" s="31">
        <v>0</v>
      </c>
      <c r="O57" s="32">
        <f t="shared" si="1"/>
        <v>0</v>
      </c>
      <c r="P57" s="53">
        <v>52</v>
      </c>
      <c r="Q57" s="31">
        <f t="shared" si="18"/>
        <v>0</v>
      </c>
      <c r="R57" s="31">
        <f t="shared" si="19"/>
        <v>0</v>
      </c>
      <c r="S57" s="31">
        <f t="shared" si="2"/>
        <v>0</v>
      </c>
      <c r="T57" s="31">
        <f t="shared" si="3"/>
        <v>0</v>
      </c>
      <c r="U57" s="31">
        <f t="shared" si="20"/>
        <v>0</v>
      </c>
      <c r="V57" s="31">
        <f t="shared" si="4"/>
        <v>0</v>
      </c>
      <c r="W57" s="31">
        <v>0</v>
      </c>
      <c r="X57" s="31">
        <f t="shared" si="5"/>
        <v>0</v>
      </c>
      <c r="Y57" s="36">
        <f t="shared" si="6"/>
        <v>0</v>
      </c>
      <c r="AA57" s="69">
        <v>52</v>
      </c>
      <c r="AB57" s="31">
        <f t="shared" si="7"/>
        <v>0</v>
      </c>
      <c r="AC57" s="212">
        <f t="shared" si="34"/>
        <v>0</v>
      </c>
      <c r="AD57" s="99">
        <f t="shared" si="9"/>
        <v>0</v>
      </c>
      <c r="AE57" s="99">
        <f t="shared" si="10"/>
        <v>0</v>
      </c>
      <c r="AF57" s="197">
        <f t="shared" si="30"/>
        <v>0</v>
      </c>
      <c r="AG57" s="197">
        <f t="shared" si="31"/>
        <v>0</v>
      </c>
      <c r="AH57" s="197">
        <f t="shared" si="32"/>
        <v>0</v>
      </c>
      <c r="AI57" s="202">
        <f t="shared" si="33"/>
        <v>0</v>
      </c>
      <c r="AK57" s="69">
        <v>52</v>
      </c>
      <c r="AL57" s="31"/>
      <c r="AM57" s="31"/>
      <c r="AN57" s="31"/>
      <c r="AO57" s="31"/>
      <c r="AP57" s="31"/>
      <c r="AQ57" s="197"/>
      <c r="AR57" s="197"/>
      <c r="AS57" s="197"/>
      <c r="AT57" s="197"/>
      <c r="AU57" s="31"/>
      <c r="AV57" s="31"/>
      <c r="AW57" s="31"/>
      <c r="AX57" s="31"/>
      <c r="AY57" s="74"/>
    </row>
    <row r="58" spans="2:51">
      <c r="B58" s="38"/>
      <c r="C58" s="160"/>
      <c r="D58" s="141"/>
      <c r="E58" s="146"/>
      <c r="F58" s="40"/>
      <c r="G58" s="49"/>
      <c r="I58" s="53">
        <v>53</v>
      </c>
      <c r="J58" s="31">
        <f t="shared" si="23"/>
        <v>0</v>
      </c>
      <c r="K58" s="31">
        <f t="shared" si="16"/>
        <v>0</v>
      </c>
      <c r="L58" s="31">
        <f t="shared" si="17"/>
        <v>0</v>
      </c>
      <c r="M58" s="31">
        <f t="shared" si="0"/>
        <v>0</v>
      </c>
      <c r="N58" s="31">
        <v>0</v>
      </c>
      <c r="O58" s="32">
        <f t="shared" si="1"/>
        <v>0</v>
      </c>
      <c r="P58" s="53">
        <v>53</v>
      </c>
      <c r="Q58" s="31">
        <f t="shared" si="18"/>
        <v>0</v>
      </c>
      <c r="R58" s="31">
        <f t="shared" si="19"/>
        <v>0</v>
      </c>
      <c r="S58" s="31">
        <f t="shared" si="2"/>
        <v>0</v>
      </c>
      <c r="T58" s="31">
        <f t="shared" si="3"/>
        <v>0</v>
      </c>
      <c r="U58" s="31">
        <f t="shared" si="20"/>
        <v>0</v>
      </c>
      <c r="V58" s="31">
        <f t="shared" si="4"/>
        <v>0</v>
      </c>
      <c r="W58" s="31">
        <v>0</v>
      </c>
      <c r="X58" s="31">
        <f t="shared" si="5"/>
        <v>0</v>
      </c>
      <c r="Y58" s="36">
        <f t="shared" si="6"/>
        <v>0</v>
      </c>
      <c r="AA58" s="69">
        <v>53</v>
      </c>
      <c r="AB58" s="31">
        <f t="shared" si="7"/>
        <v>0</v>
      </c>
      <c r="AC58" s="212">
        <f t="shared" si="34"/>
        <v>0</v>
      </c>
      <c r="AD58" s="99">
        <f t="shared" si="9"/>
        <v>0</v>
      </c>
      <c r="AE58" s="99">
        <f t="shared" si="10"/>
        <v>0</v>
      </c>
      <c r="AF58" s="197">
        <f t="shared" si="30"/>
        <v>0</v>
      </c>
      <c r="AG58" s="197">
        <f t="shared" si="31"/>
        <v>0</v>
      </c>
      <c r="AH58" s="197">
        <f t="shared" si="32"/>
        <v>0</v>
      </c>
      <c r="AI58" s="202">
        <f t="shared" si="33"/>
        <v>0</v>
      </c>
      <c r="AK58" s="69">
        <v>53</v>
      </c>
      <c r="AL58" s="31"/>
      <c r="AM58" s="31"/>
      <c r="AN58" s="31"/>
      <c r="AO58" s="31"/>
      <c r="AP58" s="31"/>
      <c r="AQ58" s="197"/>
      <c r="AR58" s="197"/>
      <c r="AS58" s="197"/>
      <c r="AT58" s="197"/>
      <c r="AU58" s="31"/>
      <c r="AV58" s="31"/>
      <c r="AW58" s="31"/>
      <c r="AX58" s="31"/>
      <c r="AY58" s="74"/>
    </row>
    <row r="59" spans="2:51">
      <c r="B59" s="38"/>
      <c r="C59" s="160"/>
      <c r="D59" s="141"/>
      <c r="E59" s="146"/>
      <c r="F59" s="40"/>
      <c r="G59" s="49"/>
      <c r="I59" s="53">
        <v>54</v>
      </c>
      <c r="J59" s="31">
        <f t="shared" si="23"/>
        <v>0</v>
      </c>
      <c r="K59" s="31">
        <f t="shared" si="16"/>
        <v>0</v>
      </c>
      <c r="L59" s="31">
        <f t="shared" si="17"/>
        <v>0</v>
      </c>
      <c r="M59" s="31">
        <f t="shared" si="0"/>
        <v>0</v>
      </c>
      <c r="N59" s="31">
        <v>0</v>
      </c>
      <c r="O59" s="32">
        <f t="shared" si="1"/>
        <v>0</v>
      </c>
      <c r="P59" s="53">
        <v>54</v>
      </c>
      <c r="Q59" s="31">
        <f t="shared" si="18"/>
        <v>0</v>
      </c>
      <c r="R59" s="31">
        <f t="shared" si="19"/>
        <v>0</v>
      </c>
      <c r="S59" s="31">
        <f t="shared" si="2"/>
        <v>0</v>
      </c>
      <c r="T59" s="31">
        <f t="shared" si="3"/>
        <v>0</v>
      </c>
      <c r="U59" s="31">
        <f t="shared" si="20"/>
        <v>0</v>
      </c>
      <c r="V59" s="31">
        <f t="shared" si="4"/>
        <v>0</v>
      </c>
      <c r="W59" s="31">
        <v>0</v>
      </c>
      <c r="X59" s="31">
        <f t="shared" si="5"/>
        <v>0</v>
      </c>
      <c r="Y59" s="36">
        <f t="shared" si="6"/>
        <v>0</v>
      </c>
      <c r="AA59" s="69">
        <v>54</v>
      </c>
      <c r="AB59" s="31">
        <f t="shared" si="7"/>
        <v>0</v>
      </c>
      <c r="AC59" s="212">
        <f t="shared" si="34"/>
        <v>0</v>
      </c>
      <c r="AD59" s="99">
        <f t="shared" si="9"/>
        <v>0</v>
      </c>
      <c r="AE59" s="99">
        <f t="shared" si="10"/>
        <v>0</v>
      </c>
      <c r="AF59" s="197">
        <f t="shared" si="30"/>
        <v>0</v>
      </c>
      <c r="AG59" s="197">
        <f t="shared" si="31"/>
        <v>0</v>
      </c>
      <c r="AH59" s="197">
        <f t="shared" si="32"/>
        <v>0</v>
      </c>
      <c r="AI59" s="202">
        <f t="shared" si="33"/>
        <v>0</v>
      </c>
      <c r="AK59" s="69">
        <v>54</v>
      </c>
      <c r="AL59" s="31"/>
      <c r="AM59" s="31"/>
      <c r="AN59" s="31"/>
      <c r="AO59" s="31"/>
      <c r="AP59" s="31"/>
      <c r="AQ59" s="197"/>
      <c r="AR59" s="197"/>
      <c r="AS59" s="197"/>
      <c r="AT59" s="197"/>
      <c r="AU59" s="31"/>
      <c r="AV59" s="31"/>
      <c r="AW59" s="31"/>
      <c r="AX59" s="31"/>
      <c r="AY59" s="74"/>
    </row>
    <row r="60" spans="2:51">
      <c r="B60" s="38"/>
      <c r="C60" s="160"/>
      <c r="D60" s="141"/>
      <c r="E60" s="146"/>
      <c r="F60" s="40"/>
      <c r="G60" s="49"/>
      <c r="I60" s="53">
        <v>55</v>
      </c>
      <c r="J60" s="31">
        <f t="shared" si="23"/>
        <v>0</v>
      </c>
      <c r="K60" s="31">
        <f t="shared" si="16"/>
        <v>0</v>
      </c>
      <c r="L60" s="31">
        <f t="shared" si="17"/>
        <v>0</v>
      </c>
      <c r="M60" s="31">
        <f t="shared" si="0"/>
        <v>0</v>
      </c>
      <c r="N60" s="31">
        <v>0</v>
      </c>
      <c r="O60" s="32">
        <f t="shared" si="1"/>
        <v>0</v>
      </c>
      <c r="P60" s="53">
        <v>55</v>
      </c>
      <c r="Q60" s="31">
        <f t="shared" si="18"/>
        <v>0</v>
      </c>
      <c r="R60" s="31">
        <f t="shared" si="19"/>
        <v>0</v>
      </c>
      <c r="S60" s="31">
        <f t="shared" si="2"/>
        <v>0</v>
      </c>
      <c r="T60" s="31">
        <f t="shared" si="3"/>
        <v>0</v>
      </c>
      <c r="U60" s="31">
        <f t="shared" si="20"/>
        <v>0</v>
      </c>
      <c r="V60" s="31">
        <f t="shared" si="4"/>
        <v>0</v>
      </c>
      <c r="W60" s="31">
        <v>0</v>
      </c>
      <c r="X60" s="31">
        <f t="shared" si="5"/>
        <v>0</v>
      </c>
      <c r="Y60" s="36">
        <f t="shared" si="6"/>
        <v>0</v>
      </c>
      <c r="AA60" s="69">
        <v>55</v>
      </c>
      <c r="AB60" s="31">
        <f t="shared" si="7"/>
        <v>0</v>
      </c>
      <c r="AC60" s="212">
        <f t="shared" si="34"/>
        <v>0</v>
      </c>
      <c r="AD60" s="99">
        <f t="shared" si="9"/>
        <v>0</v>
      </c>
      <c r="AE60" s="99">
        <f t="shared" si="10"/>
        <v>0</v>
      </c>
      <c r="AF60" s="197">
        <f t="shared" si="30"/>
        <v>0</v>
      </c>
      <c r="AG60" s="197">
        <f t="shared" si="31"/>
        <v>0</v>
      </c>
      <c r="AH60" s="197">
        <f t="shared" si="32"/>
        <v>0</v>
      </c>
      <c r="AI60" s="202">
        <f t="shared" si="33"/>
        <v>0</v>
      </c>
      <c r="AK60" s="69">
        <v>55</v>
      </c>
      <c r="AL60" s="31"/>
      <c r="AM60" s="31"/>
      <c r="AN60" s="31"/>
      <c r="AO60" s="31"/>
      <c r="AP60" s="31"/>
      <c r="AQ60" s="197"/>
      <c r="AR60" s="197"/>
      <c r="AS60" s="197"/>
      <c r="AT60" s="197"/>
      <c r="AU60" s="31"/>
      <c r="AV60" s="31"/>
      <c r="AW60" s="31"/>
      <c r="AX60" s="31"/>
      <c r="AY60" s="74"/>
    </row>
    <row r="61" spans="2:51">
      <c r="B61" s="38"/>
      <c r="C61" s="160"/>
      <c r="D61" s="141"/>
      <c r="E61" s="146"/>
      <c r="F61" s="40"/>
      <c r="G61" s="49"/>
      <c r="I61" s="53">
        <v>56</v>
      </c>
      <c r="J61" s="31">
        <f t="shared" si="23"/>
        <v>0</v>
      </c>
      <c r="K61" s="31">
        <f t="shared" si="16"/>
        <v>0</v>
      </c>
      <c r="L61" s="31">
        <f t="shared" si="17"/>
        <v>0</v>
      </c>
      <c r="M61" s="31">
        <f t="shared" si="0"/>
        <v>0</v>
      </c>
      <c r="N61" s="31">
        <v>0</v>
      </c>
      <c r="O61" s="32">
        <f t="shared" si="1"/>
        <v>0</v>
      </c>
      <c r="P61" s="53">
        <v>56</v>
      </c>
      <c r="Q61" s="31">
        <f t="shared" si="18"/>
        <v>0</v>
      </c>
      <c r="R61" s="31">
        <f t="shared" si="19"/>
        <v>0</v>
      </c>
      <c r="S61" s="31">
        <f t="shared" si="2"/>
        <v>0</v>
      </c>
      <c r="T61" s="31">
        <f t="shared" si="3"/>
        <v>0</v>
      </c>
      <c r="U61" s="31">
        <f t="shared" si="20"/>
        <v>0</v>
      </c>
      <c r="V61" s="31">
        <f t="shared" si="4"/>
        <v>0</v>
      </c>
      <c r="W61" s="31">
        <v>0</v>
      </c>
      <c r="X61" s="31">
        <f t="shared" si="5"/>
        <v>0</v>
      </c>
      <c r="Y61" s="36">
        <f t="shared" si="6"/>
        <v>0</v>
      </c>
      <c r="AA61" s="69">
        <v>56</v>
      </c>
      <c r="AB61" s="31">
        <f t="shared" si="7"/>
        <v>0</v>
      </c>
      <c r="AC61" s="212">
        <f t="shared" si="34"/>
        <v>0</v>
      </c>
      <c r="AD61" s="99">
        <f t="shared" si="9"/>
        <v>0</v>
      </c>
      <c r="AE61" s="99">
        <f t="shared" si="10"/>
        <v>0</v>
      </c>
      <c r="AF61" s="197">
        <f t="shared" si="30"/>
        <v>0</v>
      </c>
      <c r="AG61" s="197">
        <f t="shared" si="31"/>
        <v>0</v>
      </c>
      <c r="AH61" s="197">
        <f t="shared" si="32"/>
        <v>0</v>
      </c>
      <c r="AI61" s="202">
        <f t="shared" si="33"/>
        <v>0</v>
      </c>
      <c r="AK61" s="69">
        <v>56</v>
      </c>
      <c r="AL61" s="31"/>
      <c r="AM61" s="31"/>
      <c r="AN61" s="31"/>
      <c r="AO61" s="31"/>
      <c r="AP61" s="31"/>
      <c r="AQ61" s="197"/>
      <c r="AR61" s="197"/>
      <c r="AS61" s="197"/>
      <c r="AT61" s="197"/>
      <c r="AU61" s="31"/>
      <c r="AV61" s="31"/>
      <c r="AW61" s="31"/>
      <c r="AX61" s="31"/>
      <c r="AY61" s="74"/>
    </row>
    <row r="62" spans="2:51">
      <c r="B62" s="38"/>
      <c r="C62" s="160"/>
      <c r="D62" s="141"/>
      <c r="E62" s="146"/>
      <c r="F62" s="40"/>
      <c r="G62" s="49"/>
      <c r="I62" s="53">
        <v>57</v>
      </c>
      <c r="J62" s="31">
        <f t="shared" si="23"/>
        <v>0</v>
      </c>
      <c r="K62" s="31">
        <f t="shared" si="16"/>
        <v>0</v>
      </c>
      <c r="L62" s="31">
        <f t="shared" si="17"/>
        <v>0</v>
      </c>
      <c r="M62" s="31">
        <f t="shared" si="0"/>
        <v>0</v>
      </c>
      <c r="N62" s="31">
        <v>0</v>
      </c>
      <c r="O62" s="32">
        <f t="shared" si="1"/>
        <v>0</v>
      </c>
      <c r="P62" s="53">
        <v>57</v>
      </c>
      <c r="Q62" s="31">
        <f t="shared" si="18"/>
        <v>0</v>
      </c>
      <c r="R62" s="31">
        <f t="shared" si="19"/>
        <v>0</v>
      </c>
      <c r="S62" s="31">
        <f t="shared" si="2"/>
        <v>0</v>
      </c>
      <c r="T62" s="31">
        <f t="shared" si="3"/>
        <v>0</v>
      </c>
      <c r="U62" s="31">
        <f t="shared" si="20"/>
        <v>0</v>
      </c>
      <c r="V62" s="31">
        <f t="shared" si="4"/>
        <v>0</v>
      </c>
      <c r="W62" s="31">
        <v>0</v>
      </c>
      <c r="X62" s="31">
        <f t="shared" si="5"/>
        <v>0</v>
      </c>
      <c r="Y62" s="36">
        <f t="shared" si="6"/>
        <v>0</v>
      </c>
      <c r="AA62" s="69">
        <v>57</v>
      </c>
      <c r="AB62" s="31">
        <f t="shared" si="7"/>
        <v>0</v>
      </c>
      <c r="AC62" s="212">
        <f t="shared" si="34"/>
        <v>0</v>
      </c>
      <c r="AD62" s="99">
        <f t="shared" si="9"/>
        <v>0</v>
      </c>
      <c r="AE62" s="99">
        <f t="shared" si="10"/>
        <v>0</v>
      </c>
      <c r="AF62" s="197">
        <f t="shared" si="30"/>
        <v>0</v>
      </c>
      <c r="AG62" s="197">
        <f t="shared" si="31"/>
        <v>0</v>
      </c>
      <c r="AH62" s="197">
        <f t="shared" si="32"/>
        <v>0</v>
      </c>
      <c r="AI62" s="202">
        <f t="shared" si="33"/>
        <v>0</v>
      </c>
      <c r="AK62" s="69">
        <v>57</v>
      </c>
      <c r="AL62" s="31"/>
      <c r="AM62" s="31"/>
      <c r="AN62" s="31"/>
      <c r="AO62" s="31"/>
      <c r="AP62" s="31"/>
      <c r="AQ62" s="197"/>
      <c r="AR62" s="197"/>
      <c r="AS62" s="197"/>
      <c r="AT62" s="197"/>
      <c r="AU62" s="31"/>
      <c r="AV62" s="31"/>
      <c r="AW62" s="31"/>
      <c r="AX62" s="31"/>
      <c r="AY62" s="74"/>
    </row>
    <row r="63" spans="2:51">
      <c r="B63" s="38"/>
      <c r="C63" s="160"/>
      <c r="D63" s="141"/>
      <c r="E63" s="146"/>
      <c r="F63" s="40"/>
      <c r="G63" s="49"/>
      <c r="I63" s="53">
        <v>58</v>
      </c>
      <c r="J63" s="31">
        <f t="shared" si="23"/>
        <v>0</v>
      </c>
      <c r="K63" s="31">
        <f t="shared" si="16"/>
        <v>0</v>
      </c>
      <c r="L63" s="31">
        <f t="shared" si="17"/>
        <v>0</v>
      </c>
      <c r="M63" s="31">
        <f t="shared" si="0"/>
        <v>0</v>
      </c>
      <c r="N63" s="31">
        <v>0</v>
      </c>
      <c r="O63" s="32">
        <f t="shared" si="1"/>
        <v>0</v>
      </c>
      <c r="P63" s="53">
        <v>58</v>
      </c>
      <c r="Q63" s="31">
        <f t="shared" si="18"/>
        <v>0</v>
      </c>
      <c r="R63" s="31">
        <f t="shared" si="19"/>
        <v>0</v>
      </c>
      <c r="S63" s="31">
        <f t="shared" si="2"/>
        <v>0</v>
      </c>
      <c r="T63" s="31">
        <f t="shared" si="3"/>
        <v>0</v>
      </c>
      <c r="U63" s="31">
        <f t="shared" si="20"/>
        <v>0</v>
      </c>
      <c r="V63" s="31">
        <f t="shared" si="4"/>
        <v>0</v>
      </c>
      <c r="W63" s="31">
        <v>0</v>
      </c>
      <c r="X63" s="31">
        <f t="shared" si="5"/>
        <v>0</v>
      </c>
      <c r="Y63" s="36">
        <f t="shared" si="6"/>
        <v>0</v>
      </c>
      <c r="AA63" s="69">
        <v>58</v>
      </c>
      <c r="AB63" s="31">
        <f t="shared" si="7"/>
        <v>0</v>
      </c>
      <c r="AC63" s="212">
        <f t="shared" si="34"/>
        <v>0</v>
      </c>
      <c r="AD63" s="99">
        <f t="shared" si="9"/>
        <v>0</v>
      </c>
      <c r="AE63" s="99">
        <f t="shared" si="10"/>
        <v>0</v>
      </c>
      <c r="AF63" s="197">
        <f t="shared" si="30"/>
        <v>0</v>
      </c>
      <c r="AG63" s="197">
        <f t="shared" si="31"/>
        <v>0</v>
      </c>
      <c r="AH63" s="197">
        <f t="shared" si="32"/>
        <v>0</v>
      </c>
      <c r="AI63" s="202">
        <f t="shared" si="33"/>
        <v>0</v>
      </c>
      <c r="AK63" s="69">
        <v>58</v>
      </c>
      <c r="AL63" s="31"/>
      <c r="AM63" s="31"/>
      <c r="AN63" s="31"/>
      <c r="AO63" s="31"/>
      <c r="AP63" s="31"/>
      <c r="AQ63" s="197"/>
      <c r="AR63" s="197"/>
      <c r="AS63" s="197"/>
      <c r="AT63" s="197"/>
      <c r="AU63" s="31"/>
      <c r="AV63" s="31"/>
      <c r="AW63" s="31"/>
      <c r="AX63" s="31"/>
      <c r="AY63" s="74"/>
    </row>
    <row r="64" spans="2:51">
      <c r="B64" s="38"/>
      <c r="C64" s="160"/>
      <c r="D64" s="141"/>
      <c r="E64" s="146"/>
      <c r="F64" s="40"/>
      <c r="G64" s="49"/>
      <c r="I64" s="53">
        <v>59</v>
      </c>
      <c r="J64" s="31">
        <f t="shared" si="23"/>
        <v>0</v>
      </c>
      <c r="K64" s="31">
        <f t="shared" si="16"/>
        <v>0</v>
      </c>
      <c r="L64" s="31">
        <f t="shared" si="17"/>
        <v>0</v>
      </c>
      <c r="M64" s="31">
        <f t="shared" si="0"/>
        <v>0</v>
      </c>
      <c r="N64" s="31">
        <v>0</v>
      </c>
      <c r="O64" s="32">
        <f t="shared" si="1"/>
        <v>0</v>
      </c>
      <c r="P64" s="53">
        <v>59</v>
      </c>
      <c r="Q64" s="31">
        <f t="shared" si="18"/>
        <v>0</v>
      </c>
      <c r="R64" s="31">
        <f t="shared" si="19"/>
        <v>0</v>
      </c>
      <c r="S64" s="31">
        <f t="shared" si="2"/>
        <v>0</v>
      </c>
      <c r="T64" s="31">
        <f t="shared" si="3"/>
        <v>0</v>
      </c>
      <c r="U64" s="31">
        <f t="shared" si="20"/>
        <v>0</v>
      </c>
      <c r="V64" s="31">
        <f t="shared" si="4"/>
        <v>0</v>
      </c>
      <c r="W64" s="31">
        <v>0</v>
      </c>
      <c r="X64" s="31">
        <f t="shared" si="5"/>
        <v>0</v>
      </c>
      <c r="Y64" s="36">
        <f t="shared" si="6"/>
        <v>0</v>
      </c>
      <c r="AA64" s="69">
        <v>59</v>
      </c>
      <c r="AB64" s="31">
        <f t="shared" si="7"/>
        <v>0</v>
      </c>
      <c r="AC64" s="212">
        <f t="shared" si="34"/>
        <v>0</v>
      </c>
      <c r="AD64" s="99">
        <f t="shared" si="9"/>
        <v>0</v>
      </c>
      <c r="AE64" s="99">
        <f t="shared" si="10"/>
        <v>0</v>
      </c>
      <c r="AF64" s="197">
        <f t="shared" si="30"/>
        <v>0</v>
      </c>
      <c r="AG64" s="197">
        <f t="shared" si="31"/>
        <v>0</v>
      </c>
      <c r="AH64" s="197">
        <f t="shared" si="32"/>
        <v>0</v>
      </c>
      <c r="AI64" s="202">
        <f t="shared" si="33"/>
        <v>0</v>
      </c>
      <c r="AK64" s="69">
        <v>59</v>
      </c>
      <c r="AL64" s="31"/>
      <c r="AM64" s="31"/>
      <c r="AN64" s="31"/>
      <c r="AO64" s="31"/>
      <c r="AP64" s="31"/>
      <c r="AQ64" s="197"/>
      <c r="AR64" s="197"/>
      <c r="AS64" s="197"/>
      <c r="AT64" s="197"/>
      <c r="AU64" s="31"/>
      <c r="AV64" s="31"/>
      <c r="AW64" s="31"/>
      <c r="AX64" s="31"/>
      <c r="AY64" s="74"/>
    </row>
    <row r="65" spans="2:51">
      <c r="B65" s="38"/>
      <c r="C65" s="160"/>
      <c r="D65" s="141"/>
      <c r="E65" s="146"/>
      <c r="F65" s="40"/>
      <c r="G65" s="49"/>
      <c r="I65" s="53">
        <v>60</v>
      </c>
      <c r="J65" s="31">
        <f t="shared" si="23"/>
        <v>0</v>
      </c>
      <c r="K65" s="31">
        <f t="shared" si="16"/>
        <v>0</v>
      </c>
      <c r="L65" s="31">
        <f t="shared" si="17"/>
        <v>0</v>
      </c>
      <c r="M65" s="31">
        <f t="shared" si="0"/>
        <v>0</v>
      </c>
      <c r="N65" s="31">
        <v>0</v>
      </c>
      <c r="O65" s="32">
        <f t="shared" si="1"/>
        <v>0</v>
      </c>
      <c r="P65" s="53">
        <v>60</v>
      </c>
      <c r="Q65" s="31">
        <f t="shared" si="18"/>
        <v>0</v>
      </c>
      <c r="R65" s="31">
        <f t="shared" si="19"/>
        <v>0</v>
      </c>
      <c r="S65" s="31">
        <f t="shared" si="2"/>
        <v>0</v>
      </c>
      <c r="T65" s="31">
        <f t="shared" si="3"/>
        <v>0</v>
      </c>
      <c r="U65" s="31">
        <f t="shared" si="20"/>
        <v>0</v>
      </c>
      <c r="V65" s="31">
        <f t="shared" si="4"/>
        <v>0</v>
      </c>
      <c r="W65" s="31">
        <v>0</v>
      </c>
      <c r="X65" s="31">
        <f t="shared" si="5"/>
        <v>0</v>
      </c>
      <c r="Y65" s="36">
        <f t="shared" si="6"/>
        <v>0</v>
      </c>
      <c r="AA65" s="69">
        <v>60</v>
      </c>
      <c r="AB65" s="31">
        <f t="shared" si="7"/>
        <v>0</v>
      </c>
      <c r="AC65" s="212">
        <f t="shared" si="34"/>
        <v>0</v>
      </c>
      <c r="AD65" s="99">
        <f t="shared" si="9"/>
        <v>0</v>
      </c>
      <c r="AE65" s="99">
        <f t="shared" si="10"/>
        <v>0</v>
      </c>
      <c r="AF65" s="197">
        <f t="shared" si="30"/>
        <v>0</v>
      </c>
      <c r="AG65" s="197">
        <f t="shared" si="31"/>
        <v>0</v>
      </c>
      <c r="AH65" s="197">
        <f t="shared" si="32"/>
        <v>0</v>
      </c>
      <c r="AI65" s="202">
        <f t="shared" si="33"/>
        <v>0</v>
      </c>
      <c r="AK65" s="69">
        <v>60</v>
      </c>
      <c r="AL65" s="31"/>
      <c r="AM65" s="31"/>
      <c r="AN65" s="31"/>
      <c r="AO65" s="31"/>
      <c r="AP65" s="31"/>
      <c r="AQ65" s="197"/>
      <c r="AR65" s="197"/>
      <c r="AS65" s="197"/>
      <c r="AT65" s="197"/>
      <c r="AU65" s="31"/>
      <c r="AV65" s="31"/>
      <c r="AW65" s="31"/>
      <c r="AX65" s="31"/>
      <c r="AY65" s="74"/>
    </row>
    <row r="66" spans="2:51">
      <c r="B66" s="38"/>
      <c r="C66" s="160"/>
      <c r="D66" s="141"/>
      <c r="E66" s="146"/>
      <c r="F66" s="40"/>
      <c r="G66" s="49"/>
      <c r="I66" s="53">
        <v>61</v>
      </c>
      <c r="J66" s="31">
        <f t="shared" si="23"/>
        <v>0</v>
      </c>
      <c r="K66" s="31">
        <f t="shared" si="16"/>
        <v>0</v>
      </c>
      <c r="L66" s="31">
        <f t="shared" si="17"/>
        <v>0</v>
      </c>
      <c r="M66" s="31">
        <f t="shared" si="0"/>
        <v>0</v>
      </c>
      <c r="N66" s="31">
        <v>0</v>
      </c>
      <c r="O66" s="32">
        <f t="shared" si="1"/>
        <v>0</v>
      </c>
      <c r="P66" s="53">
        <v>61</v>
      </c>
      <c r="Q66" s="31">
        <f t="shared" si="18"/>
        <v>0</v>
      </c>
      <c r="R66" s="31">
        <f t="shared" si="19"/>
        <v>0</v>
      </c>
      <c r="S66" s="31">
        <f t="shared" si="2"/>
        <v>0</v>
      </c>
      <c r="T66" s="31">
        <f t="shared" si="3"/>
        <v>0</v>
      </c>
      <c r="U66" s="31">
        <f t="shared" si="20"/>
        <v>0</v>
      </c>
      <c r="V66" s="31">
        <f t="shared" si="4"/>
        <v>0</v>
      </c>
      <c r="W66" s="31">
        <v>0</v>
      </c>
      <c r="X66" s="31">
        <f t="shared" si="5"/>
        <v>0</v>
      </c>
      <c r="Y66" s="36">
        <f t="shared" si="6"/>
        <v>0</v>
      </c>
      <c r="AA66" s="69">
        <v>61</v>
      </c>
      <c r="AB66" s="31">
        <f t="shared" si="7"/>
        <v>0</v>
      </c>
      <c r="AC66" s="212">
        <f t="shared" si="34"/>
        <v>0</v>
      </c>
      <c r="AD66" s="99">
        <f t="shared" si="9"/>
        <v>0</v>
      </c>
      <c r="AE66" s="99">
        <f t="shared" si="10"/>
        <v>0</v>
      </c>
      <c r="AF66" s="197">
        <f t="shared" si="30"/>
        <v>0</v>
      </c>
      <c r="AG66" s="197">
        <f t="shared" si="31"/>
        <v>0</v>
      </c>
      <c r="AH66" s="197">
        <f t="shared" si="32"/>
        <v>0</v>
      </c>
      <c r="AI66" s="202">
        <f t="shared" si="33"/>
        <v>0</v>
      </c>
      <c r="AK66" s="69">
        <v>61</v>
      </c>
      <c r="AL66" s="31"/>
      <c r="AM66" s="31"/>
      <c r="AN66" s="31"/>
      <c r="AO66" s="31"/>
      <c r="AP66" s="31"/>
      <c r="AQ66" s="197"/>
      <c r="AR66" s="197"/>
      <c r="AS66" s="197"/>
      <c r="AT66" s="197"/>
      <c r="AU66" s="31"/>
      <c r="AV66" s="31"/>
      <c r="AW66" s="31"/>
      <c r="AX66" s="31"/>
      <c r="AY66" s="74"/>
    </row>
    <row r="67" spans="2:51">
      <c r="B67" s="38"/>
      <c r="C67" s="160"/>
      <c r="D67" s="141"/>
      <c r="E67" s="146"/>
      <c r="F67" s="40"/>
      <c r="G67" s="49"/>
      <c r="I67" s="53">
        <v>62</v>
      </c>
      <c r="J67" s="31">
        <f t="shared" si="23"/>
        <v>0</v>
      </c>
      <c r="K67" s="31">
        <f t="shared" si="16"/>
        <v>0</v>
      </c>
      <c r="L67" s="31">
        <f t="shared" si="17"/>
        <v>0</v>
      </c>
      <c r="M67" s="31">
        <f t="shared" si="0"/>
        <v>0</v>
      </c>
      <c r="N67" s="31">
        <v>0</v>
      </c>
      <c r="O67" s="32">
        <f t="shared" si="1"/>
        <v>0</v>
      </c>
      <c r="P67" s="53">
        <v>62</v>
      </c>
      <c r="Q67" s="31">
        <f t="shared" si="18"/>
        <v>0</v>
      </c>
      <c r="R67" s="31">
        <f t="shared" si="19"/>
        <v>0</v>
      </c>
      <c r="S67" s="31">
        <f t="shared" si="2"/>
        <v>0</v>
      </c>
      <c r="T67" s="31">
        <f t="shared" si="3"/>
        <v>0</v>
      </c>
      <c r="U67" s="31">
        <f t="shared" si="20"/>
        <v>0</v>
      </c>
      <c r="V67" s="31">
        <f t="shared" si="4"/>
        <v>0</v>
      </c>
      <c r="W67" s="31">
        <v>0</v>
      </c>
      <c r="X67" s="31">
        <f t="shared" si="5"/>
        <v>0</v>
      </c>
      <c r="Y67" s="36">
        <f t="shared" si="6"/>
        <v>0</v>
      </c>
      <c r="AA67" s="69">
        <v>62</v>
      </c>
      <c r="AB67" s="31">
        <f t="shared" si="7"/>
        <v>0</v>
      </c>
      <c r="AC67" s="212">
        <f t="shared" si="34"/>
        <v>0</v>
      </c>
      <c r="AD67" s="99">
        <f t="shared" si="9"/>
        <v>0</v>
      </c>
      <c r="AE67" s="99">
        <f t="shared" si="10"/>
        <v>0</v>
      </c>
      <c r="AF67" s="197">
        <f t="shared" si="30"/>
        <v>0</v>
      </c>
      <c r="AG67" s="197">
        <f t="shared" si="31"/>
        <v>0</v>
      </c>
      <c r="AH67" s="197">
        <f t="shared" si="32"/>
        <v>0</v>
      </c>
      <c r="AI67" s="202">
        <f t="shared" si="33"/>
        <v>0</v>
      </c>
      <c r="AK67" s="69">
        <v>62</v>
      </c>
      <c r="AL67" s="31"/>
      <c r="AM67" s="31"/>
      <c r="AN67" s="31"/>
      <c r="AO67" s="31"/>
      <c r="AP67" s="31"/>
      <c r="AQ67" s="197"/>
      <c r="AR67" s="197"/>
      <c r="AS67" s="197"/>
      <c r="AT67" s="197"/>
      <c r="AU67" s="31"/>
      <c r="AV67" s="31"/>
      <c r="AW67" s="31"/>
      <c r="AX67" s="31"/>
      <c r="AY67" s="74"/>
    </row>
    <row r="68" spans="2:51">
      <c r="B68" s="38"/>
      <c r="C68" s="160"/>
      <c r="D68" s="141"/>
      <c r="E68" s="146"/>
      <c r="F68" s="40"/>
      <c r="G68" s="49"/>
      <c r="I68" s="53">
        <v>63</v>
      </c>
      <c r="J68" s="31">
        <f t="shared" si="23"/>
        <v>0</v>
      </c>
      <c r="K68" s="31">
        <f t="shared" si="16"/>
        <v>0</v>
      </c>
      <c r="L68" s="31">
        <f t="shared" si="17"/>
        <v>0</v>
      </c>
      <c r="M68" s="31">
        <f t="shared" si="0"/>
        <v>0</v>
      </c>
      <c r="N68" s="31">
        <v>0</v>
      </c>
      <c r="O68" s="32">
        <f t="shared" si="1"/>
        <v>0</v>
      </c>
      <c r="P68" s="53">
        <v>63</v>
      </c>
      <c r="Q68" s="31">
        <f t="shared" si="18"/>
        <v>0</v>
      </c>
      <c r="R68" s="31">
        <f t="shared" si="19"/>
        <v>0</v>
      </c>
      <c r="S68" s="31">
        <f t="shared" si="2"/>
        <v>0</v>
      </c>
      <c r="T68" s="31">
        <f t="shared" si="3"/>
        <v>0</v>
      </c>
      <c r="U68" s="31">
        <f t="shared" si="20"/>
        <v>0</v>
      </c>
      <c r="V68" s="31">
        <f t="shared" si="4"/>
        <v>0</v>
      </c>
      <c r="W68" s="31">
        <v>0</v>
      </c>
      <c r="X68" s="31">
        <f t="shared" si="5"/>
        <v>0</v>
      </c>
      <c r="Y68" s="36">
        <f t="shared" si="6"/>
        <v>0</v>
      </c>
      <c r="AA68" s="69">
        <v>63</v>
      </c>
      <c r="AB68" s="31">
        <f t="shared" si="7"/>
        <v>0</v>
      </c>
      <c r="AC68" s="212">
        <f t="shared" si="34"/>
        <v>0</v>
      </c>
      <c r="AD68" s="99">
        <f t="shared" si="9"/>
        <v>0</v>
      </c>
      <c r="AE68" s="99">
        <f t="shared" si="10"/>
        <v>0</v>
      </c>
      <c r="AF68" s="197">
        <f t="shared" si="30"/>
        <v>0</v>
      </c>
      <c r="AG68" s="197">
        <f t="shared" si="31"/>
        <v>0</v>
      </c>
      <c r="AH68" s="197">
        <f t="shared" si="32"/>
        <v>0</v>
      </c>
      <c r="AI68" s="202">
        <f t="shared" si="33"/>
        <v>0</v>
      </c>
      <c r="AK68" s="69">
        <v>63</v>
      </c>
      <c r="AL68" s="31"/>
      <c r="AM68" s="31"/>
      <c r="AN68" s="31"/>
      <c r="AO68" s="31"/>
      <c r="AP68" s="31"/>
      <c r="AQ68" s="197"/>
      <c r="AR68" s="197"/>
      <c r="AS68" s="197"/>
      <c r="AT68" s="197"/>
      <c r="AU68" s="31"/>
      <c r="AV68" s="31"/>
      <c r="AW68" s="31"/>
      <c r="AX68" s="31"/>
      <c r="AY68" s="74"/>
    </row>
    <row r="69" spans="2:51">
      <c r="B69" s="38"/>
      <c r="C69" s="160"/>
      <c r="D69" s="141"/>
      <c r="E69" s="146"/>
      <c r="F69" s="40"/>
      <c r="G69" s="49"/>
      <c r="I69" s="53">
        <v>64</v>
      </c>
      <c r="J69" s="31">
        <f t="shared" si="23"/>
        <v>0</v>
      </c>
      <c r="K69" s="31">
        <f t="shared" si="16"/>
        <v>0</v>
      </c>
      <c r="L69" s="31">
        <f t="shared" si="17"/>
        <v>0</v>
      </c>
      <c r="M69" s="31">
        <f t="shared" ref="M69:M132" si="35">IF(I69&lt;=$F$10,IF(I69&lt;=30,I69*($F$9-$F$6)/30,$F$9-$F$6),)</f>
        <v>0</v>
      </c>
      <c r="N69" s="31">
        <v>0</v>
      </c>
      <c r="O69" s="32">
        <f t="shared" ref="O69:O132" si="36">((J69+K69)*0.475+L69+M69+N69)*44/12</f>
        <v>0</v>
      </c>
      <c r="P69" s="53">
        <v>64</v>
      </c>
      <c r="Q69" s="31">
        <f t="shared" si="18"/>
        <v>0</v>
      </c>
      <c r="R69" s="31">
        <f t="shared" si="19"/>
        <v>0</v>
      </c>
      <c r="S69" s="31">
        <f t="shared" ref="S69:S132" si="37">$F$19*R69</f>
        <v>0</v>
      </c>
      <c r="T69" s="31">
        <f t="shared" ref="T69:T132" si="38">IF(S69=0,0,EXP(-1.0587+0.8836*LN(S69)+0.284))</f>
        <v>0</v>
      </c>
      <c r="U69" s="31">
        <f t="shared" si="20"/>
        <v>0</v>
      </c>
      <c r="V69" s="31">
        <f t="shared" ref="V69:V132" si="39">IF(P69&lt;=$F$18,IF(P69&lt;=30,P69*($F$16-$F$6)/30,$F$16-$F$6),)</f>
        <v>0</v>
      </c>
      <c r="W69" s="31">
        <v>0</v>
      </c>
      <c r="X69" s="31">
        <f t="shared" ref="X69:X132" si="40">((S69+T69)*0.475+U69+V69+W69)*44/12</f>
        <v>0</v>
      </c>
      <c r="Y69" s="36">
        <f t="shared" ref="Y69:Y132" si="41">IF(P69&lt;=$F$18,X69-O69,)</f>
        <v>0</v>
      </c>
      <c r="AA69" s="69">
        <v>64</v>
      </c>
      <c r="AB69" s="31">
        <f t="shared" ref="AB69:AB132" si="42">IF(AA69&lt;=$F$18,IFERROR(VLOOKUP($AA69,$B$82:$G$94,2,FALSE),0),)</f>
        <v>0</v>
      </c>
      <c r="AC69" s="212">
        <f t="shared" si="34"/>
        <v>0</v>
      </c>
      <c r="AD69" s="99">
        <f t="shared" ref="AD69:AD132" si="43">IF(AA69&lt;=$F$18,IFERROR(VLOOKUP($AA69,$B$82:$G$94,4,FALSE),0),)</f>
        <v>0</v>
      </c>
      <c r="AE69" s="99">
        <f t="shared" ref="AE69:AE132" si="44">IF(AA69&lt;=$F$18,IFERROR(VLOOKUP($AA69,$B$82:$G$94,5,FALSE),0),)</f>
        <v>0</v>
      </c>
      <c r="AF69" s="197">
        <f t="shared" si="30"/>
        <v>0</v>
      </c>
      <c r="AG69" s="197">
        <f t="shared" si="31"/>
        <v>0</v>
      </c>
      <c r="AH69" s="197">
        <f t="shared" si="32"/>
        <v>0</v>
      </c>
      <c r="AI69" s="202">
        <f t="shared" si="33"/>
        <v>0</v>
      </c>
      <c r="AK69" s="69">
        <v>64</v>
      </c>
      <c r="AL69" s="31"/>
      <c r="AM69" s="31"/>
      <c r="AN69" s="31"/>
      <c r="AO69" s="31"/>
      <c r="AP69" s="31"/>
      <c r="AQ69" s="197"/>
      <c r="AR69" s="197"/>
      <c r="AS69" s="197"/>
      <c r="AT69" s="197"/>
      <c r="AU69" s="31"/>
      <c r="AV69" s="31"/>
      <c r="AW69" s="31"/>
      <c r="AX69" s="31"/>
      <c r="AY69" s="74"/>
    </row>
    <row r="70" spans="2:51">
      <c r="B70" s="38"/>
      <c r="C70" s="160"/>
      <c r="D70" s="141"/>
      <c r="E70" s="146"/>
      <c r="F70" s="40"/>
      <c r="G70" s="49"/>
      <c r="I70" s="53">
        <v>65</v>
      </c>
      <c r="J70" s="31">
        <f t="shared" ref="J70:J133" si="45">IF($I70&lt;=$F$10,$F$11*$F$13+J69,)</f>
        <v>0</v>
      </c>
      <c r="K70" s="31">
        <f t="shared" ref="K70:K133" si="46">IF(J70=0,0,EXP(-1.0587+0.8836*LN(J70)+0.284))</f>
        <v>0</v>
      </c>
      <c r="L70" s="31">
        <f t="shared" ref="L70:L133" si="47">IF(I70&lt;=$F$10,$F$5+($F$8-$F$5)*(1-EXP(-0.0175*I70)),)</f>
        <v>0</v>
      </c>
      <c r="M70" s="31">
        <f t="shared" si="35"/>
        <v>0</v>
      </c>
      <c r="N70" s="31">
        <v>0</v>
      </c>
      <c r="O70" s="32">
        <f t="shared" si="36"/>
        <v>0</v>
      </c>
      <c r="P70" s="53">
        <v>65</v>
      </c>
      <c r="Q70" s="31">
        <f t="shared" ref="Q70:Q133" si="48">IF(P70&lt;=$F$18,LOOKUP(P70-1,$B$25:$B$78,$G$25:$G$78),)</f>
        <v>0</v>
      </c>
      <c r="R70" s="31">
        <f t="shared" ref="R70:R133" si="49">IF(P70&lt;=$F$18,Q70+R69,)</f>
        <v>0</v>
      </c>
      <c r="S70" s="31">
        <f t="shared" si="37"/>
        <v>0</v>
      </c>
      <c r="T70" s="31">
        <f t="shared" si="38"/>
        <v>0</v>
      </c>
      <c r="U70" s="31">
        <f t="shared" ref="U70:U133" si="50">IF(P70&lt;=$F$18,$F$5+($F$15-$F$5)*(1-EXP(-0.0175*P70)),)</f>
        <v>0</v>
      </c>
      <c r="V70" s="31">
        <f t="shared" si="39"/>
        <v>0</v>
      </c>
      <c r="W70" s="31">
        <v>0</v>
      </c>
      <c r="X70" s="31">
        <f t="shared" si="40"/>
        <v>0</v>
      </c>
      <c r="Y70" s="36">
        <f t="shared" si="41"/>
        <v>0</v>
      </c>
      <c r="AA70" s="69">
        <v>65</v>
      </c>
      <c r="AB70" s="31">
        <f t="shared" si="42"/>
        <v>0</v>
      </c>
      <c r="AC70" s="212">
        <f t="shared" si="34"/>
        <v>0</v>
      </c>
      <c r="AD70" s="99">
        <f t="shared" si="43"/>
        <v>0</v>
      </c>
      <c r="AE70" s="99">
        <f t="shared" si="44"/>
        <v>0</v>
      </c>
      <c r="AF70" s="197">
        <f t="shared" si="30"/>
        <v>0</v>
      </c>
      <c r="AG70" s="197">
        <f t="shared" si="31"/>
        <v>0</v>
      </c>
      <c r="AH70" s="197">
        <f t="shared" si="32"/>
        <v>0</v>
      </c>
      <c r="AI70" s="202">
        <f t="shared" si="33"/>
        <v>0</v>
      </c>
      <c r="AK70" s="69">
        <v>65</v>
      </c>
      <c r="AL70" s="31"/>
      <c r="AM70" s="31"/>
      <c r="AN70" s="31"/>
      <c r="AO70" s="31"/>
      <c r="AP70" s="31"/>
      <c r="AQ70" s="197"/>
      <c r="AR70" s="197"/>
      <c r="AS70" s="197"/>
      <c r="AT70" s="197"/>
      <c r="AU70" s="31"/>
      <c r="AV70" s="31"/>
      <c r="AW70" s="31"/>
      <c r="AX70" s="31"/>
      <c r="AY70" s="74"/>
    </row>
    <row r="71" spans="2:51">
      <c r="B71" s="38"/>
      <c r="C71" s="160"/>
      <c r="D71" s="141"/>
      <c r="E71" s="146"/>
      <c r="F71" s="40"/>
      <c r="G71" s="49"/>
      <c r="I71" s="53">
        <v>66</v>
      </c>
      <c r="J71" s="31">
        <f t="shared" si="45"/>
        <v>0</v>
      </c>
      <c r="K71" s="31">
        <f t="shared" si="46"/>
        <v>0</v>
      </c>
      <c r="L71" s="31">
        <f t="shared" si="47"/>
        <v>0</v>
      </c>
      <c r="M71" s="31">
        <f t="shared" si="35"/>
        <v>0</v>
      </c>
      <c r="N71" s="31">
        <v>0</v>
      </c>
      <c r="O71" s="32">
        <f t="shared" si="36"/>
        <v>0</v>
      </c>
      <c r="P71" s="53">
        <v>66</v>
      </c>
      <c r="Q71" s="31">
        <f t="shared" si="48"/>
        <v>0</v>
      </c>
      <c r="R71" s="31">
        <f t="shared" si="49"/>
        <v>0</v>
      </c>
      <c r="S71" s="31">
        <f t="shared" si="37"/>
        <v>0</v>
      </c>
      <c r="T71" s="31">
        <f t="shared" si="38"/>
        <v>0</v>
      </c>
      <c r="U71" s="31">
        <f t="shared" si="50"/>
        <v>0</v>
      </c>
      <c r="V71" s="31">
        <f t="shared" si="39"/>
        <v>0</v>
      </c>
      <c r="W71" s="31">
        <v>0</v>
      </c>
      <c r="X71" s="31">
        <f t="shared" si="40"/>
        <v>0</v>
      </c>
      <c r="Y71" s="36">
        <f t="shared" si="41"/>
        <v>0</v>
      </c>
      <c r="AA71" s="69">
        <v>66</v>
      </c>
      <c r="AB71" s="31">
        <f t="shared" si="42"/>
        <v>0</v>
      </c>
      <c r="AC71" s="212">
        <f t="shared" si="34"/>
        <v>0</v>
      </c>
      <c r="AD71" s="99">
        <f t="shared" si="43"/>
        <v>0</v>
      </c>
      <c r="AE71" s="99">
        <f t="shared" si="44"/>
        <v>0</v>
      </c>
      <c r="AF71" s="197">
        <f t="shared" si="30"/>
        <v>0</v>
      </c>
      <c r="AG71" s="197">
        <f t="shared" si="31"/>
        <v>0</v>
      </c>
      <c r="AH71" s="197">
        <f t="shared" si="32"/>
        <v>0</v>
      </c>
      <c r="AI71" s="202">
        <f t="shared" si="33"/>
        <v>0</v>
      </c>
      <c r="AK71" s="69">
        <v>66</v>
      </c>
      <c r="AL71" s="31"/>
      <c r="AM71" s="31"/>
      <c r="AN71" s="31"/>
      <c r="AO71" s="31"/>
      <c r="AP71" s="31"/>
      <c r="AQ71" s="197"/>
      <c r="AR71" s="197"/>
      <c r="AS71" s="197"/>
      <c r="AT71" s="197"/>
      <c r="AU71" s="31"/>
      <c r="AV71" s="31"/>
      <c r="AW71" s="31"/>
      <c r="AX71" s="31"/>
      <c r="AY71" s="74"/>
    </row>
    <row r="72" spans="2:51">
      <c r="B72" s="38"/>
      <c r="C72" s="160"/>
      <c r="D72" s="141"/>
      <c r="E72" s="146"/>
      <c r="F72" s="40"/>
      <c r="G72" s="49"/>
      <c r="I72" s="53">
        <v>67</v>
      </c>
      <c r="J72" s="31">
        <f t="shared" si="45"/>
        <v>0</v>
      </c>
      <c r="K72" s="31">
        <f t="shared" si="46"/>
        <v>0</v>
      </c>
      <c r="L72" s="31">
        <f t="shared" si="47"/>
        <v>0</v>
      </c>
      <c r="M72" s="31">
        <f t="shared" si="35"/>
        <v>0</v>
      </c>
      <c r="N72" s="31">
        <v>0</v>
      </c>
      <c r="O72" s="32">
        <f t="shared" si="36"/>
        <v>0</v>
      </c>
      <c r="P72" s="53">
        <v>67</v>
      </c>
      <c r="Q72" s="31">
        <f t="shared" si="48"/>
        <v>0</v>
      </c>
      <c r="R72" s="31">
        <f t="shared" si="49"/>
        <v>0</v>
      </c>
      <c r="S72" s="31">
        <f t="shared" si="37"/>
        <v>0</v>
      </c>
      <c r="T72" s="31">
        <f t="shared" si="38"/>
        <v>0</v>
      </c>
      <c r="U72" s="31">
        <f t="shared" si="50"/>
        <v>0</v>
      </c>
      <c r="V72" s="31">
        <f t="shared" si="39"/>
        <v>0</v>
      </c>
      <c r="W72" s="31">
        <v>0</v>
      </c>
      <c r="X72" s="31">
        <f t="shared" si="40"/>
        <v>0</v>
      </c>
      <c r="Y72" s="36">
        <f t="shared" si="41"/>
        <v>0</v>
      </c>
      <c r="AA72" s="69">
        <v>67</v>
      </c>
      <c r="AB72" s="31">
        <f t="shared" si="42"/>
        <v>0</v>
      </c>
      <c r="AC72" s="212">
        <f t="shared" si="34"/>
        <v>0</v>
      </c>
      <c r="AD72" s="99">
        <f t="shared" si="43"/>
        <v>0</v>
      </c>
      <c r="AE72" s="99">
        <f t="shared" si="44"/>
        <v>0</v>
      </c>
      <c r="AF72" s="197">
        <f t="shared" si="30"/>
        <v>0</v>
      </c>
      <c r="AG72" s="197">
        <f t="shared" si="31"/>
        <v>0</v>
      </c>
      <c r="AH72" s="197">
        <f t="shared" si="32"/>
        <v>0</v>
      </c>
      <c r="AI72" s="202">
        <f t="shared" si="33"/>
        <v>0</v>
      </c>
      <c r="AK72" s="69">
        <v>67</v>
      </c>
      <c r="AL72" s="31"/>
      <c r="AM72" s="31"/>
      <c r="AN72" s="31"/>
      <c r="AO72" s="31"/>
      <c r="AP72" s="31"/>
      <c r="AQ72" s="197"/>
      <c r="AR72" s="197"/>
      <c r="AS72" s="197"/>
      <c r="AT72" s="197"/>
      <c r="AU72" s="31"/>
      <c r="AV72" s="31"/>
      <c r="AW72" s="31"/>
      <c r="AX72" s="31"/>
      <c r="AY72" s="74"/>
    </row>
    <row r="73" spans="2:51">
      <c r="B73" s="38"/>
      <c r="C73" s="160"/>
      <c r="D73" s="141"/>
      <c r="E73" s="146"/>
      <c r="F73" s="40"/>
      <c r="G73" s="49"/>
      <c r="I73" s="53">
        <v>68</v>
      </c>
      <c r="J73" s="31">
        <f t="shared" si="45"/>
        <v>0</v>
      </c>
      <c r="K73" s="31">
        <f t="shared" si="46"/>
        <v>0</v>
      </c>
      <c r="L73" s="31">
        <f t="shared" si="47"/>
        <v>0</v>
      </c>
      <c r="M73" s="31">
        <f t="shared" si="35"/>
        <v>0</v>
      </c>
      <c r="N73" s="31">
        <v>0</v>
      </c>
      <c r="O73" s="32">
        <f t="shared" si="36"/>
        <v>0</v>
      </c>
      <c r="P73" s="53">
        <v>68</v>
      </c>
      <c r="Q73" s="31">
        <f t="shared" si="48"/>
        <v>0</v>
      </c>
      <c r="R73" s="31">
        <f t="shared" si="49"/>
        <v>0</v>
      </c>
      <c r="S73" s="31">
        <f t="shared" si="37"/>
        <v>0</v>
      </c>
      <c r="T73" s="31">
        <f t="shared" si="38"/>
        <v>0</v>
      </c>
      <c r="U73" s="31">
        <f t="shared" si="50"/>
        <v>0</v>
      </c>
      <c r="V73" s="31">
        <f t="shared" si="39"/>
        <v>0</v>
      </c>
      <c r="W73" s="31">
        <v>0</v>
      </c>
      <c r="X73" s="31">
        <f t="shared" si="40"/>
        <v>0</v>
      </c>
      <c r="Y73" s="36">
        <f t="shared" si="41"/>
        <v>0</v>
      </c>
      <c r="AA73" s="69">
        <v>68</v>
      </c>
      <c r="AB73" s="31">
        <f t="shared" si="42"/>
        <v>0</v>
      </c>
      <c r="AC73" s="212">
        <f t="shared" si="34"/>
        <v>0</v>
      </c>
      <c r="AD73" s="99">
        <f t="shared" si="43"/>
        <v>0</v>
      </c>
      <c r="AE73" s="99">
        <f t="shared" si="44"/>
        <v>0</v>
      </c>
      <c r="AF73" s="197">
        <f t="shared" si="30"/>
        <v>0</v>
      </c>
      <c r="AG73" s="197">
        <f t="shared" si="31"/>
        <v>0</v>
      </c>
      <c r="AH73" s="197">
        <f t="shared" si="32"/>
        <v>0</v>
      </c>
      <c r="AI73" s="202">
        <f t="shared" si="33"/>
        <v>0</v>
      </c>
      <c r="AK73" s="69">
        <v>68</v>
      </c>
      <c r="AL73" s="31"/>
      <c r="AM73" s="31"/>
      <c r="AN73" s="31"/>
      <c r="AO73" s="31"/>
      <c r="AP73" s="31"/>
      <c r="AQ73" s="197"/>
      <c r="AR73" s="197"/>
      <c r="AS73" s="197"/>
      <c r="AT73" s="197"/>
      <c r="AU73" s="31"/>
      <c r="AV73" s="31"/>
      <c r="AW73" s="31"/>
      <c r="AX73" s="31"/>
      <c r="AY73" s="74"/>
    </row>
    <row r="74" spans="2:51">
      <c r="B74" s="38"/>
      <c r="C74" s="160"/>
      <c r="D74" s="141"/>
      <c r="E74" s="146"/>
      <c r="F74" s="40"/>
      <c r="G74" s="49"/>
      <c r="I74" s="53">
        <v>69</v>
      </c>
      <c r="J74" s="31">
        <f t="shared" si="45"/>
        <v>0</v>
      </c>
      <c r="K74" s="31">
        <f t="shared" si="46"/>
        <v>0</v>
      </c>
      <c r="L74" s="31">
        <f t="shared" si="47"/>
        <v>0</v>
      </c>
      <c r="M74" s="31">
        <f t="shared" si="35"/>
        <v>0</v>
      </c>
      <c r="N74" s="31">
        <v>0</v>
      </c>
      <c r="O74" s="32">
        <f t="shared" si="36"/>
        <v>0</v>
      </c>
      <c r="P74" s="53">
        <v>69</v>
      </c>
      <c r="Q74" s="31">
        <f t="shared" si="48"/>
        <v>0</v>
      </c>
      <c r="R74" s="31">
        <f t="shared" si="49"/>
        <v>0</v>
      </c>
      <c r="S74" s="31">
        <f t="shared" si="37"/>
        <v>0</v>
      </c>
      <c r="T74" s="31">
        <f t="shared" si="38"/>
        <v>0</v>
      </c>
      <c r="U74" s="31">
        <f t="shared" si="50"/>
        <v>0</v>
      </c>
      <c r="V74" s="31">
        <f t="shared" si="39"/>
        <v>0</v>
      </c>
      <c r="W74" s="31">
        <v>0</v>
      </c>
      <c r="X74" s="31">
        <f t="shared" si="40"/>
        <v>0</v>
      </c>
      <c r="Y74" s="36">
        <f t="shared" si="41"/>
        <v>0</v>
      </c>
      <c r="AA74" s="69">
        <v>69</v>
      </c>
      <c r="AB74" s="31">
        <f t="shared" si="42"/>
        <v>0</v>
      </c>
      <c r="AC74" s="212">
        <f t="shared" si="34"/>
        <v>0</v>
      </c>
      <c r="AD74" s="99">
        <f t="shared" si="43"/>
        <v>0</v>
      </c>
      <c r="AE74" s="99">
        <f t="shared" si="44"/>
        <v>0</v>
      </c>
      <c r="AF74" s="197">
        <f t="shared" si="30"/>
        <v>0</v>
      </c>
      <c r="AG74" s="197">
        <f t="shared" si="31"/>
        <v>0</v>
      </c>
      <c r="AH74" s="197">
        <f t="shared" si="32"/>
        <v>0</v>
      </c>
      <c r="AI74" s="202">
        <f t="shared" si="33"/>
        <v>0</v>
      </c>
      <c r="AK74" s="69">
        <v>69</v>
      </c>
      <c r="AL74" s="31"/>
      <c r="AM74" s="31"/>
      <c r="AN74" s="31"/>
      <c r="AO74" s="31"/>
      <c r="AP74" s="31"/>
      <c r="AQ74" s="197"/>
      <c r="AR74" s="197"/>
      <c r="AS74" s="197"/>
      <c r="AT74" s="197"/>
      <c r="AU74" s="31"/>
      <c r="AV74" s="31"/>
      <c r="AW74" s="31"/>
      <c r="AX74" s="31"/>
      <c r="AY74" s="74"/>
    </row>
    <row r="75" spans="2:51">
      <c r="B75" s="38"/>
      <c r="C75" s="160"/>
      <c r="D75" s="141"/>
      <c r="E75" s="146"/>
      <c r="F75" s="40"/>
      <c r="G75" s="49"/>
      <c r="I75" s="53">
        <v>70</v>
      </c>
      <c r="J75" s="31">
        <f t="shared" si="45"/>
        <v>0</v>
      </c>
      <c r="K75" s="31">
        <f t="shared" si="46"/>
        <v>0</v>
      </c>
      <c r="L75" s="31">
        <f t="shared" si="47"/>
        <v>0</v>
      </c>
      <c r="M75" s="31">
        <f t="shared" si="35"/>
        <v>0</v>
      </c>
      <c r="N75" s="31">
        <v>0</v>
      </c>
      <c r="O75" s="32">
        <f t="shared" si="36"/>
        <v>0</v>
      </c>
      <c r="P75" s="53">
        <v>70</v>
      </c>
      <c r="Q75" s="31">
        <f t="shared" si="48"/>
        <v>0</v>
      </c>
      <c r="R75" s="31">
        <f t="shared" si="49"/>
        <v>0</v>
      </c>
      <c r="S75" s="31">
        <f t="shared" si="37"/>
        <v>0</v>
      </c>
      <c r="T75" s="31">
        <f t="shared" si="38"/>
        <v>0</v>
      </c>
      <c r="U75" s="31">
        <f t="shared" si="50"/>
        <v>0</v>
      </c>
      <c r="V75" s="31">
        <f t="shared" si="39"/>
        <v>0</v>
      </c>
      <c r="W75" s="31">
        <v>0</v>
      </c>
      <c r="X75" s="31">
        <f t="shared" si="40"/>
        <v>0</v>
      </c>
      <c r="Y75" s="36">
        <f t="shared" si="41"/>
        <v>0</v>
      </c>
      <c r="AA75" s="69">
        <v>70</v>
      </c>
      <c r="AB75" s="31">
        <f t="shared" si="42"/>
        <v>0</v>
      </c>
      <c r="AC75" s="212">
        <f t="shared" si="34"/>
        <v>0</v>
      </c>
      <c r="AD75" s="99">
        <f t="shared" si="43"/>
        <v>0</v>
      </c>
      <c r="AE75" s="99">
        <f t="shared" si="44"/>
        <v>0</v>
      </c>
      <c r="AF75" s="197">
        <f t="shared" si="30"/>
        <v>0</v>
      </c>
      <c r="AG75" s="197">
        <f t="shared" si="31"/>
        <v>0</v>
      </c>
      <c r="AH75" s="197">
        <f t="shared" si="32"/>
        <v>0</v>
      </c>
      <c r="AI75" s="202">
        <f t="shared" si="33"/>
        <v>0</v>
      </c>
      <c r="AK75" s="69">
        <v>70</v>
      </c>
      <c r="AL75" s="31"/>
      <c r="AM75" s="31"/>
      <c r="AN75" s="31"/>
      <c r="AO75" s="31"/>
      <c r="AP75" s="31"/>
      <c r="AQ75" s="197"/>
      <c r="AR75" s="197"/>
      <c r="AS75" s="197"/>
      <c r="AT75" s="197"/>
      <c r="AU75" s="31"/>
      <c r="AV75" s="31"/>
      <c r="AW75" s="31"/>
      <c r="AX75" s="31"/>
      <c r="AY75" s="74"/>
    </row>
    <row r="76" spans="2:51">
      <c r="B76" s="38"/>
      <c r="C76" s="160"/>
      <c r="D76" s="141"/>
      <c r="E76" s="146"/>
      <c r="F76" s="40"/>
      <c r="G76" s="49"/>
      <c r="I76" s="53">
        <v>71</v>
      </c>
      <c r="J76" s="31">
        <f t="shared" si="45"/>
        <v>0</v>
      </c>
      <c r="K76" s="31">
        <f t="shared" si="46"/>
        <v>0</v>
      </c>
      <c r="L76" s="31">
        <f t="shared" si="47"/>
        <v>0</v>
      </c>
      <c r="M76" s="31">
        <f t="shared" si="35"/>
        <v>0</v>
      </c>
      <c r="N76" s="31">
        <v>0</v>
      </c>
      <c r="O76" s="32">
        <f t="shared" si="36"/>
        <v>0</v>
      </c>
      <c r="P76" s="53">
        <v>71</v>
      </c>
      <c r="Q76" s="31">
        <f t="shared" si="48"/>
        <v>0</v>
      </c>
      <c r="R76" s="31">
        <f t="shared" si="49"/>
        <v>0</v>
      </c>
      <c r="S76" s="31">
        <f t="shared" si="37"/>
        <v>0</v>
      </c>
      <c r="T76" s="31">
        <f t="shared" si="38"/>
        <v>0</v>
      </c>
      <c r="U76" s="31">
        <f t="shared" si="50"/>
        <v>0</v>
      </c>
      <c r="V76" s="31">
        <f t="shared" si="39"/>
        <v>0</v>
      </c>
      <c r="W76" s="31">
        <v>0</v>
      </c>
      <c r="X76" s="31">
        <f t="shared" si="40"/>
        <v>0</v>
      </c>
      <c r="Y76" s="36">
        <f t="shared" si="41"/>
        <v>0</v>
      </c>
      <c r="AA76" s="69">
        <v>71</v>
      </c>
      <c r="AB76" s="31">
        <f t="shared" si="42"/>
        <v>0</v>
      </c>
      <c r="AC76" s="212">
        <f t="shared" si="34"/>
        <v>0</v>
      </c>
      <c r="AD76" s="99">
        <f t="shared" si="43"/>
        <v>0</v>
      </c>
      <c r="AE76" s="99">
        <f t="shared" si="44"/>
        <v>0</v>
      </c>
      <c r="AF76" s="197">
        <f t="shared" si="30"/>
        <v>0</v>
      </c>
      <c r="AG76" s="197">
        <f t="shared" si="31"/>
        <v>0</v>
      </c>
      <c r="AH76" s="197">
        <f t="shared" si="32"/>
        <v>0</v>
      </c>
      <c r="AI76" s="202">
        <f t="shared" si="33"/>
        <v>0</v>
      </c>
      <c r="AK76" s="69">
        <v>71</v>
      </c>
      <c r="AL76" s="31"/>
      <c r="AM76" s="31"/>
      <c r="AN76" s="31"/>
      <c r="AO76" s="31"/>
      <c r="AP76" s="31"/>
      <c r="AQ76" s="197"/>
      <c r="AR76" s="197"/>
      <c r="AS76" s="197"/>
      <c r="AT76" s="197"/>
      <c r="AU76" s="31"/>
      <c r="AV76" s="31"/>
      <c r="AW76" s="31"/>
      <c r="AX76" s="31"/>
      <c r="AY76" s="74"/>
    </row>
    <row r="77" spans="2:51">
      <c r="B77" s="38"/>
      <c r="C77" s="160"/>
      <c r="D77" s="141"/>
      <c r="E77" s="146"/>
      <c r="F77" s="40"/>
      <c r="G77" s="49"/>
      <c r="I77" s="53">
        <v>72</v>
      </c>
      <c r="J77" s="31">
        <f t="shared" si="45"/>
        <v>0</v>
      </c>
      <c r="K77" s="31">
        <f t="shared" si="46"/>
        <v>0</v>
      </c>
      <c r="L77" s="31">
        <f t="shared" si="47"/>
        <v>0</v>
      </c>
      <c r="M77" s="31">
        <f t="shared" si="35"/>
        <v>0</v>
      </c>
      <c r="N77" s="31">
        <v>0</v>
      </c>
      <c r="O77" s="32">
        <f t="shared" si="36"/>
        <v>0</v>
      </c>
      <c r="P77" s="53">
        <v>72</v>
      </c>
      <c r="Q77" s="31">
        <f t="shared" si="48"/>
        <v>0</v>
      </c>
      <c r="R77" s="31">
        <f t="shared" si="49"/>
        <v>0</v>
      </c>
      <c r="S77" s="31">
        <f t="shared" si="37"/>
        <v>0</v>
      </c>
      <c r="T77" s="31">
        <f t="shared" si="38"/>
        <v>0</v>
      </c>
      <c r="U77" s="31">
        <f t="shared" si="50"/>
        <v>0</v>
      </c>
      <c r="V77" s="31">
        <f t="shared" si="39"/>
        <v>0</v>
      </c>
      <c r="W77" s="31">
        <v>0</v>
      </c>
      <c r="X77" s="31">
        <f t="shared" si="40"/>
        <v>0</v>
      </c>
      <c r="Y77" s="36">
        <f t="shared" si="41"/>
        <v>0</v>
      </c>
      <c r="AA77" s="69">
        <v>72</v>
      </c>
      <c r="AB77" s="31">
        <f t="shared" si="42"/>
        <v>0</v>
      </c>
      <c r="AC77" s="212">
        <f t="shared" si="34"/>
        <v>0</v>
      </c>
      <c r="AD77" s="99">
        <f t="shared" si="43"/>
        <v>0</v>
      </c>
      <c r="AE77" s="99">
        <f t="shared" si="44"/>
        <v>0</v>
      </c>
      <c r="AF77" s="197">
        <f t="shared" si="30"/>
        <v>0</v>
      </c>
      <c r="AG77" s="197">
        <f t="shared" si="31"/>
        <v>0</v>
      </c>
      <c r="AH77" s="197">
        <f t="shared" si="32"/>
        <v>0</v>
      </c>
      <c r="AI77" s="202">
        <f t="shared" si="33"/>
        <v>0</v>
      </c>
      <c r="AK77" s="69">
        <v>72</v>
      </c>
      <c r="AL77" s="31"/>
      <c r="AM77" s="31"/>
      <c r="AN77" s="31"/>
      <c r="AO77" s="31"/>
      <c r="AP77" s="31"/>
      <c r="AQ77" s="197"/>
      <c r="AR77" s="197"/>
      <c r="AS77" s="197"/>
      <c r="AT77" s="197"/>
      <c r="AU77" s="31"/>
      <c r="AV77" s="31"/>
      <c r="AW77" s="31"/>
      <c r="AX77" s="31"/>
      <c r="AY77" s="74"/>
    </row>
    <row r="78" spans="2:51">
      <c r="B78" s="41"/>
      <c r="C78" s="161"/>
      <c r="D78" s="162"/>
      <c r="E78" s="149"/>
      <c r="F78" s="42"/>
      <c r="G78" s="50"/>
      <c r="I78" s="53">
        <v>73</v>
      </c>
      <c r="J78" s="31">
        <f t="shared" si="45"/>
        <v>0</v>
      </c>
      <c r="K78" s="31">
        <f t="shared" si="46"/>
        <v>0</v>
      </c>
      <c r="L78" s="31">
        <f t="shared" si="47"/>
        <v>0</v>
      </c>
      <c r="M78" s="31">
        <f t="shared" si="35"/>
        <v>0</v>
      </c>
      <c r="N78" s="31">
        <v>0</v>
      </c>
      <c r="O78" s="32">
        <f t="shared" si="36"/>
        <v>0</v>
      </c>
      <c r="P78" s="53">
        <v>73</v>
      </c>
      <c r="Q78" s="31">
        <f t="shared" si="48"/>
        <v>0</v>
      </c>
      <c r="R78" s="31">
        <f t="shared" si="49"/>
        <v>0</v>
      </c>
      <c r="S78" s="31">
        <f t="shared" si="37"/>
        <v>0</v>
      </c>
      <c r="T78" s="31">
        <f t="shared" si="38"/>
        <v>0</v>
      </c>
      <c r="U78" s="31">
        <f t="shared" si="50"/>
        <v>0</v>
      </c>
      <c r="V78" s="31">
        <f t="shared" si="39"/>
        <v>0</v>
      </c>
      <c r="W78" s="31">
        <v>0</v>
      </c>
      <c r="X78" s="31">
        <f t="shared" si="40"/>
        <v>0</v>
      </c>
      <c r="Y78" s="36">
        <f t="shared" si="41"/>
        <v>0</v>
      </c>
      <c r="AA78" s="69">
        <v>73</v>
      </c>
      <c r="AB78" s="31">
        <f t="shared" si="42"/>
        <v>0</v>
      </c>
      <c r="AC78" s="212">
        <f t="shared" si="34"/>
        <v>0</v>
      </c>
      <c r="AD78" s="99">
        <f t="shared" si="43"/>
        <v>0</v>
      </c>
      <c r="AE78" s="99">
        <f t="shared" si="44"/>
        <v>0</v>
      </c>
      <c r="AF78" s="197">
        <f t="shared" si="30"/>
        <v>0</v>
      </c>
      <c r="AG78" s="197">
        <f t="shared" si="31"/>
        <v>0</v>
      </c>
      <c r="AH78" s="197">
        <f t="shared" si="32"/>
        <v>0</v>
      </c>
      <c r="AI78" s="202">
        <f t="shared" si="33"/>
        <v>0</v>
      </c>
      <c r="AK78" s="69">
        <v>73</v>
      </c>
      <c r="AL78" s="31"/>
      <c r="AM78" s="31"/>
      <c r="AN78" s="31"/>
      <c r="AO78" s="31"/>
      <c r="AP78" s="31"/>
      <c r="AQ78" s="197"/>
      <c r="AR78" s="197"/>
      <c r="AS78" s="197"/>
      <c r="AT78" s="197"/>
      <c r="AU78" s="31"/>
      <c r="AV78" s="31"/>
      <c r="AW78" s="31"/>
      <c r="AX78" s="31"/>
      <c r="AY78" s="74"/>
    </row>
    <row r="79" spans="2:51">
      <c r="I79" s="53">
        <v>74</v>
      </c>
      <c r="J79" s="31">
        <f t="shared" si="45"/>
        <v>0</v>
      </c>
      <c r="K79" s="31">
        <f t="shared" si="46"/>
        <v>0</v>
      </c>
      <c r="L79" s="31">
        <f t="shared" si="47"/>
        <v>0</v>
      </c>
      <c r="M79" s="31">
        <f t="shared" si="35"/>
        <v>0</v>
      </c>
      <c r="N79" s="31">
        <v>0</v>
      </c>
      <c r="O79" s="32">
        <f t="shared" si="36"/>
        <v>0</v>
      </c>
      <c r="P79" s="53">
        <v>74</v>
      </c>
      <c r="Q79" s="31">
        <f t="shared" si="48"/>
        <v>0</v>
      </c>
      <c r="R79" s="31">
        <f t="shared" si="49"/>
        <v>0</v>
      </c>
      <c r="S79" s="31">
        <f t="shared" si="37"/>
        <v>0</v>
      </c>
      <c r="T79" s="31">
        <f t="shared" si="38"/>
        <v>0</v>
      </c>
      <c r="U79" s="31">
        <f t="shared" si="50"/>
        <v>0</v>
      </c>
      <c r="V79" s="31">
        <f t="shared" si="39"/>
        <v>0</v>
      </c>
      <c r="W79" s="31">
        <v>0</v>
      </c>
      <c r="X79" s="31">
        <f t="shared" si="40"/>
        <v>0</v>
      </c>
      <c r="Y79" s="36">
        <f t="shared" si="41"/>
        <v>0</v>
      </c>
      <c r="AA79" s="69">
        <v>74</v>
      </c>
      <c r="AB79" s="31">
        <f t="shared" si="42"/>
        <v>0</v>
      </c>
      <c r="AC79" s="212">
        <f t="shared" si="34"/>
        <v>0</v>
      </c>
      <c r="AD79" s="99">
        <f t="shared" si="43"/>
        <v>0</v>
      </c>
      <c r="AE79" s="99">
        <f t="shared" si="44"/>
        <v>0</v>
      </c>
      <c r="AF79" s="197">
        <f t="shared" si="30"/>
        <v>0</v>
      </c>
      <c r="AG79" s="197">
        <f t="shared" si="31"/>
        <v>0</v>
      </c>
      <c r="AH79" s="197">
        <f t="shared" si="32"/>
        <v>0</v>
      </c>
      <c r="AI79" s="202">
        <f t="shared" si="33"/>
        <v>0</v>
      </c>
      <c r="AK79" s="69">
        <v>74</v>
      </c>
      <c r="AL79" s="31"/>
      <c r="AM79" s="31"/>
      <c r="AN79" s="31"/>
      <c r="AO79" s="31"/>
      <c r="AP79" s="31"/>
      <c r="AQ79" s="197"/>
      <c r="AR79" s="197"/>
      <c r="AS79" s="197"/>
      <c r="AT79" s="197"/>
      <c r="AU79" s="31"/>
      <c r="AV79" s="31"/>
      <c r="AW79" s="31"/>
      <c r="AX79" s="31"/>
      <c r="AY79" s="74"/>
    </row>
    <row r="80" spans="2:51">
      <c r="B80" s="243" t="s">
        <v>205</v>
      </c>
      <c r="C80" s="244"/>
      <c r="D80" s="244"/>
      <c r="E80" s="244"/>
      <c r="F80" s="244"/>
      <c r="G80" s="245"/>
      <c r="H80" s="21"/>
      <c r="I80" s="53">
        <v>75</v>
      </c>
      <c r="J80" s="31">
        <f t="shared" si="45"/>
        <v>0</v>
      </c>
      <c r="K80" s="31">
        <f t="shared" si="46"/>
        <v>0</v>
      </c>
      <c r="L80" s="31">
        <f t="shared" si="47"/>
        <v>0</v>
      </c>
      <c r="M80" s="31">
        <f t="shared" si="35"/>
        <v>0</v>
      </c>
      <c r="N80" s="31">
        <v>0</v>
      </c>
      <c r="O80" s="32">
        <f t="shared" si="36"/>
        <v>0</v>
      </c>
      <c r="P80" s="53">
        <v>75</v>
      </c>
      <c r="Q80" s="31">
        <f t="shared" si="48"/>
        <v>0</v>
      </c>
      <c r="R80" s="31">
        <f t="shared" si="49"/>
        <v>0</v>
      </c>
      <c r="S80" s="31">
        <f t="shared" si="37"/>
        <v>0</v>
      </c>
      <c r="T80" s="31">
        <f t="shared" si="38"/>
        <v>0</v>
      </c>
      <c r="U80" s="31">
        <f t="shared" si="50"/>
        <v>0</v>
      </c>
      <c r="V80" s="31">
        <f t="shared" si="39"/>
        <v>0</v>
      </c>
      <c r="W80" s="31">
        <v>0</v>
      </c>
      <c r="X80" s="31">
        <f t="shared" si="40"/>
        <v>0</v>
      </c>
      <c r="Y80" s="36">
        <f t="shared" si="41"/>
        <v>0</v>
      </c>
      <c r="AA80" s="69">
        <v>75</v>
      </c>
      <c r="AB80" s="31">
        <f t="shared" si="42"/>
        <v>0</v>
      </c>
      <c r="AC80" s="212">
        <f t="shared" si="34"/>
        <v>0</v>
      </c>
      <c r="AD80" s="99">
        <f t="shared" si="43"/>
        <v>0</v>
      </c>
      <c r="AE80" s="99">
        <f t="shared" si="44"/>
        <v>0</v>
      </c>
      <c r="AF80" s="197">
        <f t="shared" si="30"/>
        <v>0</v>
      </c>
      <c r="AG80" s="197">
        <f t="shared" si="31"/>
        <v>0</v>
      </c>
      <c r="AH80" s="197">
        <f t="shared" si="32"/>
        <v>0</v>
      </c>
      <c r="AI80" s="202">
        <f t="shared" si="33"/>
        <v>0</v>
      </c>
      <c r="AK80" s="69">
        <v>75</v>
      </c>
      <c r="AL80" s="31"/>
      <c r="AM80" s="31"/>
      <c r="AN80" s="31"/>
      <c r="AO80" s="31"/>
      <c r="AP80" s="31"/>
      <c r="AQ80" s="197"/>
      <c r="AR80" s="197"/>
      <c r="AS80" s="197"/>
      <c r="AT80" s="197"/>
      <c r="AU80" s="31"/>
      <c r="AV80" s="31"/>
      <c r="AW80" s="31"/>
      <c r="AX80" s="31"/>
      <c r="AY80" s="74"/>
    </row>
    <row r="81" spans="2:51">
      <c r="B81" s="165" t="s">
        <v>76</v>
      </c>
      <c r="C81" s="132" t="s">
        <v>156</v>
      </c>
      <c r="D81" s="130" t="s">
        <v>78</v>
      </c>
      <c r="E81" s="130" t="s">
        <v>81</v>
      </c>
      <c r="F81" s="130" t="s">
        <v>80</v>
      </c>
      <c r="G81" s="131" t="s">
        <v>79</v>
      </c>
      <c r="H81" s="55"/>
      <c r="I81" s="53">
        <v>76</v>
      </c>
      <c r="J81" s="31">
        <f t="shared" si="45"/>
        <v>0</v>
      </c>
      <c r="K81" s="31">
        <f t="shared" si="46"/>
        <v>0</v>
      </c>
      <c r="L81" s="31">
        <f t="shared" si="47"/>
        <v>0</v>
      </c>
      <c r="M81" s="31">
        <f t="shared" si="35"/>
        <v>0</v>
      </c>
      <c r="N81" s="31">
        <v>0</v>
      </c>
      <c r="O81" s="32">
        <f t="shared" si="36"/>
        <v>0</v>
      </c>
      <c r="P81" s="53">
        <v>76</v>
      </c>
      <c r="Q81" s="31">
        <f t="shared" si="48"/>
        <v>0</v>
      </c>
      <c r="R81" s="31">
        <f t="shared" si="49"/>
        <v>0</v>
      </c>
      <c r="S81" s="31">
        <f t="shared" si="37"/>
        <v>0</v>
      </c>
      <c r="T81" s="31">
        <f t="shared" si="38"/>
        <v>0</v>
      </c>
      <c r="U81" s="31">
        <f t="shared" si="50"/>
        <v>0</v>
      </c>
      <c r="V81" s="31">
        <f t="shared" si="39"/>
        <v>0</v>
      </c>
      <c r="W81" s="31">
        <v>0</v>
      </c>
      <c r="X81" s="31">
        <f t="shared" si="40"/>
        <v>0</v>
      </c>
      <c r="Y81" s="36">
        <f t="shared" si="41"/>
        <v>0</v>
      </c>
      <c r="AA81" s="69">
        <v>76</v>
      </c>
      <c r="AB81" s="31">
        <f t="shared" si="42"/>
        <v>0</v>
      </c>
      <c r="AC81" s="212">
        <f t="shared" si="34"/>
        <v>0</v>
      </c>
      <c r="AD81" s="99">
        <f t="shared" si="43"/>
        <v>0</v>
      </c>
      <c r="AE81" s="99">
        <f t="shared" si="44"/>
        <v>0</v>
      </c>
      <c r="AF81" s="197">
        <f t="shared" si="30"/>
        <v>0</v>
      </c>
      <c r="AG81" s="197">
        <f t="shared" si="31"/>
        <v>0</v>
      </c>
      <c r="AH81" s="197">
        <f t="shared" si="32"/>
        <v>0</v>
      </c>
      <c r="AI81" s="202">
        <f t="shared" si="33"/>
        <v>0</v>
      </c>
      <c r="AK81" s="69">
        <v>76</v>
      </c>
      <c r="AL81" s="31"/>
      <c r="AM81" s="31"/>
      <c r="AN81" s="31"/>
      <c r="AO81" s="31"/>
      <c r="AP81" s="31"/>
      <c r="AQ81" s="197"/>
      <c r="AR81" s="197"/>
      <c r="AS81" s="197"/>
      <c r="AT81" s="197"/>
      <c r="AU81" s="31"/>
      <c r="AV81" s="31"/>
      <c r="AW81" s="31"/>
      <c r="AX81" s="31"/>
      <c r="AY81" s="74"/>
    </row>
    <row r="82" spans="2:51">
      <c r="B82" s="150">
        <v>25</v>
      </c>
      <c r="C82" s="151">
        <v>300</v>
      </c>
      <c r="D82" s="175">
        <v>0.46200000000000002</v>
      </c>
      <c r="E82" s="181">
        <f>IF(G82+D82&lt;&gt;1,(1-(G82+D82))*56%,0)</f>
        <v>0.1288</v>
      </c>
      <c r="F82" s="181">
        <f>IF(G82+D82&lt;&gt;1,(1-(G82+D82))*44%,0)</f>
        <v>0.1012</v>
      </c>
      <c r="G82" s="176">
        <v>0.308</v>
      </c>
      <c r="H82" s="56">
        <f t="shared" ref="H82:H94" si="51">IF(C82=0,0,IF(SUM(D82:G82)&lt;&gt;1,"erreur",))</f>
        <v>0</v>
      </c>
      <c r="I82" s="53">
        <v>77</v>
      </c>
      <c r="J82" s="31">
        <f t="shared" si="45"/>
        <v>0</v>
      </c>
      <c r="K82" s="31">
        <f t="shared" si="46"/>
        <v>0</v>
      </c>
      <c r="L82" s="31">
        <f t="shared" si="47"/>
        <v>0</v>
      </c>
      <c r="M82" s="31">
        <f t="shared" si="35"/>
        <v>0</v>
      </c>
      <c r="N82" s="31">
        <v>0</v>
      </c>
      <c r="O82" s="32">
        <f t="shared" si="36"/>
        <v>0</v>
      </c>
      <c r="P82" s="53">
        <v>77</v>
      </c>
      <c r="Q82" s="31">
        <f t="shared" si="48"/>
        <v>0</v>
      </c>
      <c r="R82" s="31">
        <f t="shared" si="49"/>
        <v>0</v>
      </c>
      <c r="S82" s="31">
        <f t="shared" si="37"/>
        <v>0</v>
      </c>
      <c r="T82" s="31">
        <f t="shared" si="38"/>
        <v>0</v>
      </c>
      <c r="U82" s="31">
        <f t="shared" si="50"/>
        <v>0</v>
      </c>
      <c r="V82" s="31">
        <f t="shared" si="39"/>
        <v>0</v>
      </c>
      <c r="W82" s="31">
        <v>0</v>
      </c>
      <c r="X82" s="31">
        <f t="shared" si="40"/>
        <v>0</v>
      </c>
      <c r="Y82" s="36">
        <f t="shared" si="41"/>
        <v>0</v>
      </c>
      <c r="AA82" s="69">
        <v>77</v>
      </c>
      <c r="AB82" s="31">
        <f t="shared" si="42"/>
        <v>0</v>
      </c>
      <c r="AC82" s="212">
        <f t="shared" si="34"/>
        <v>0</v>
      </c>
      <c r="AD82" s="99">
        <f t="shared" si="43"/>
        <v>0</v>
      </c>
      <c r="AE82" s="99">
        <f t="shared" si="44"/>
        <v>0</v>
      </c>
      <c r="AF82" s="197">
        <f t="shared" si="30"/>
        <v>0</v>
      </c>
      <c r="AG82" s="197">
        <f t="shared" si="31"/>
        <v>0</v>
      </c>
      <c r="AH82" s="197">
        <f t="shared" si="32"/>
        <v>0</v>
      </c>
      <c r="AI82" s="202">
        <f t="shared" si="33"/>
        <v>0</v>
      </c>
      <c r="AK82" s="69">
        <v>77</v>
      </c>
      <c r="AL82" s="31"/>
      <c r="AM82" s="31"/>
      <c r="AN82" s="31"/>
      <c r="AO82" s="31"/>
      <c r="AP82" s="31"/>
      <c r="AQ82" s="197"/>
      <c r="AR82" s="197"/>
      <c r="AS82" s="197"/>
      <c r="AT82" s="197"/>
      <c r="AU82" s="31"/>
      <c r="AV82" s="31"/>
      <c r="AW82" s="31"/>
      <c r="AX82" s="31"/>
      <c r="AY82" s="74"/>
    </row>
    <row r="83" spans="2:51">
      <c r="B83" s="133"/>
      <c r="C83" s="154"/>
      <c r="D83" s="155"/>
      <c r="E83" s="129">
        <f t="shared" ref="E83:E94" si="52">IF(G83+D83&lt;&gt;1,(1-(G83+D83))*56%,0)</f>
        <v>0.56000000000000005</v>
      </c>
      <c r="F83" s="129">
        <f t="shared" ref="F83:F94" si="53">IF(G83+D83&lt;&gt;1,(1-(G83+D83))*44%,0)</f>
        <v>0.44</v>
      </c>
      <c r="G83" s="156"/>
      <c r="H83" s="56">
        <f t="shared" si="51"/>
        <v>0</v>
      </c>
      <c r="I83" s="53">
        <v>78</v>
      </c>
      <c r="J83" s="31">
        <f t="shared" si="45"/>
        <v>0</v>
      </c>
      <c r="K83" s="31">
        <f t="shared" si="46"/>
        <v>0</v>
      </c>
      <c r="L83" s="31">
        <f t="shared" si="47"/>
        <v>0</v>
      </c>
      <c r="M83" s="31">
        <f t="shared" si="35"/>
        <v>0</v>
      </c>
      <c r="N83" s="31">
        <v>0</v>
      </c>
      <c r="O83" s="32">
        <f t="shared" si="36"/>
        <v>0</v>
      </c>
      <c r="P83" s="53">
        <v>78</v>
      </c>
      <c r="Q83" s="31">
        <f t="shared" si="48"/>
        <v>0</v>
      </c>
      <c r="R83" s="31">
        <f t="shared" si="49"/>
        <v>0</v>
      </c>
      <c r="S83" s="31">
        <f t="shared" si="37"/>
        <v>0</v>
      </c>
      <c r="T83" s="31">
        <f t="shared" si="38"/>
        <v>0</v>
      </c>
      <c r="U83" s="31">
        <f t="shared" si="50"/>
        <v>0</v>
      </c>
      <c r="V83" s="31">
        <f t="shared" si="39"/>
        <v>0</v>
      </c>
      <c r="W83" s="31">
        <v>0</v>
      </c>
      <c r="X83" s="31">
        <f t="shared" si="40"/>
        <v>0</v>
      </c>
      <c r="Y83" s="36">
        <f t="shared" si="41"/>
        <v>0</v>
      </c>
      <c r="AA83" s="69">
        <v>78</v>
      </c>
      <c r="AB83" s="31">
        <f t="shared" si="42"/>
        <v>0</v>
      </c>
      <c r="AC83" s="212">
        <f t="shared" si="34"/>
        <v>0</v>
      </c>
      <c r="AD83" s="99">
        <f t="shared" si="43"/>
        <v>0</v>
      </c>
      <c r="AE83" s="99">
        <f t="shared" si="44"/>
        <v>0</v>
      </c>
      <c r="AF83" s="197">
        <f t="shared" si="30"/>
        <v>0</v>
      </c>
      <c r="AG83" s="197">
        <f t="shared" si="31"/>
        <v>0</v>
      </c>
      <c r="AH83" s="197">
        <f t="shared" si="32"/>
        <v>0</v>
      </c>
      <c r="AI83" s="202">
        <f t="shared" si="33"/>
        <v>0</v>
      </c>
      <c r="AK83" s="69">
        <v>78</v>
      </c>
      <c r="AL83" s="31"/>
      <c r="AM83" s="31"/>
      <c r="AN83" s="31"/>
      <c r="AO83" s="31"/>
      <c r="AP83" s="31"/>
      <c r="AQ83" s="197"/>
      <c r="AR83" s="197"/>
      <c r="AS83" s="197"/>
      <c r="AT83" s="197"/>
      <c r="AU83" s="31"/>
      <c r="AV83" s="31"/>
      <c r="AW83" s="31"/>
      <c r="AX83" s="31"/>
      <c r="AY83" s="74"/>
    </row>
    <row r="84" spans="2:51">
      <c r="B84" s="133"/>
      <c r="C84" s="154"/>
      <c r="D84" s="155"/>
      <c r="E84" s="129">
        <f t="shared" si="52"/>
        <v>0.56000000000000005</v>
      </c>
      <c r="F84" s="129">
        <f t="shared" si="53"/>
        <v>0.44</v>
      </c>
      <c r="G84" s="156"/>
      <c r="H84" s="56">
        <f t="shared" si="51"/>
        <v>0</v>
      </c>
      <c r="I84" s="53">
        <v>79</v>
      </c>
      <c r="J84" s="31">
        <f t="shared" si="45"/>
        <v>0</v>
      </c>
      <c r="K84" s="31">
        <f t="shared" si="46"/>
        <v>0</v>
      </c>
      <c r="L84" s="31">
        <f t="shared" si="47"/>
        <v>0</v>
      </c>
      <c r="M84" s="31">
        <f t="shared" si="35"/>
        <v>0</v>
      </c>
      <c r="N84" s="31">
        <v>0</v>
      </c>
      <c r="O84" s="32">
        <f t="shared" si="36"/>
        <v>0</v>
      </c>
      <c r="P84" s="53">
        <v>79</v>
      </c>
      <c r="Q84" s="31">
        <f t="shared" si="48"/>
        <v>0</v>
      </c>
      <c r="R84" s="31">
        <f t="shared" si="49"/>
        <v>0</v>
      </c>
      <c r="S84" s="31">
        <f t="shared" si="37"/>
        <v>0</v>
      </c>
      <c r="T84" s="31">
        <f t="shared" si="38"/>
        <v>0</v>
      </c>
      <c r="U84" s="31">
        <f t="shared" si="50"/>
        <v>0</v>
      </c>
      <c r="V84" s="31">
        <f t="shared" si="39"/>
        <v>0</v>
      </c>
      <c r="W84" s="31">
        <v>0</v>
      </c>
      <c r="X84" s="31">
        <f t="shared" si="40"/>
        <v>0</v>
      </c>
      <c r="Y84" s="36">
        <f t="shared" si="41"/>
        <v>0</v>
      </c>
      <c r="AA84" s="69">
        <v>79</v>
      </c>
      <c r="AB84" s="31">
        <f t="shared" si="42"/>
        <v>0</v>
      </c>
      <c r="AC84" s="212">
        <f t="shared" si="34"/>
        <v>0</v>
      </c>
      <c r="AD84" s="99">
        <f t="shared" si="43"/>
        <v>0</v>
      </c>
      <c r="AE84" s="99">
        <f t="shared" si="44"/>
        <v>0</v>
      </c>
      <c r="AF84" s="197">
        <f t="shared" si="30"/>
        <v>0</v>
      </c>
      <c r="AG84" s="197">
        <f t="shared" si="31"/>
        <v>0</v>
      </c>
      <c r="AH84" s="197">
        <f t="shared" si="32"/>
        <v>0</v>
      </c>
      <c r="AI84" s="202">
        <f t="shared" si="33"/>
        <v>0</v>
      </c>
      <c r="AK84" s="69">
        <v>79</v>
      </c>
      <c r="AL84" s="31"/>
      <c r="AM84" s="31"/>
      <c r="AN84" s="31"/>
      <c r="AO84" s="31"/>
      <c r="AP84" s="31"/>
      <c r="AQ84" s="197"/>
      <c r="AR84" s="197"/>
      <c r="AS84" s="197"/>
      <c r="AT84" s="197"/>
      <c r="AU84" s="31"/>
      <c r="AV84" s="31"/>
      <c r="AW84" s="31"/>
      <c r="AX84" s="31"/>
      <c r="AY84" s="74"/>
    </row>
    <row r="85" spans="2:51">
      <c r="B85" s="133"/>
      <c r="C85" s="154"/>
      <c r="D85" s="155"/>
      <c r="E85" s="129">
        <f t="shared" si="52"/>
        <v>0.56000000000000005</v>
      </c>
      <c r="F85" s="129">
        <f t="shared" si="53"/>
        <v>0.44</v>
      </c>
      <c r="G85" s="156"/>
      <c r="H85" s="56">
        <f t="shared" si="51"/>
        <v>0</v>
      </c>
      <c r="I85" s="53">
        <v>80</v>
      </c>
      <c r="J85" s="31">
        <f t="shared" si="45"/>
        <v>0</v>
      </c>
      <c r="K85" s="31">
        <f t="shared" si="46"/>
        <v>0</v>
      </c>
      <c r="L85" s="31">
        <f t="shared" si="47"/>
        <v>0</v>
      </c>
      <c r="M85" s="31">
        <f t="shared" si="35"/>
        <v>0</v>
      </c>
      <c r="N85" s="31">
        <v>0</v>
      </c>
      <c r="O85" s="32">
        <f t="shared" si="36"/>
        <v>0</v>
      </c>
      <c r="P85" s="53">
        <v>80</v>
      </c>
      <c r="Q85" s="31">
        <f t="shared" si="48"/>
        <v>0</v>
      </c>
      <c r="R85" s="31">
        <f t="shared" si="49"/>
        <v>0</v>
      </c>
      <c r="S85" s="31">
        <f t="shared" si="37"/>
        <v>0</v>
      </c>
      <c r="T85" s="31">
        <f t="shared" si="38"/>
        <v>0</v>
      </c>
      <c r="U85" s="31">
        <f t="shared" si="50"/>
        <v>0</v>
      </c>
      <c r="V85" s="31">
        <f t="shared" si="39"/>
        <v>0</v>
      </c>
      <c r="W85" s="31">
        <v>0</v>
      </c>
      <c r="X85" s="31">
        <f t="shared" si="40"/>
        <v>0</v>
      </c>
      <c r="Y85" s="36">
        <f t="shared" si="41"/>
        <v>0</v>
      </c>
      <c r="AA85" s="69">
        <v>80</v>
      </c>
      <c r="AB85" s="31">
        <f t="shared" si="42"/>
        <v>0</v>
      </c>
      <c r="AC85" s="212">
        <f t="shared" si="34"/>
        <v>0</v>
      </c>
      <c r="AD85" s="99">
        <f t="shared" si="43"/>
        <v>0</v>
      </c>
      <c r="AE85" s="99">
        <f t="shared" si="44"/>
        <v>0</v>
      </c>
      <c r="AF85" s="197">
        <f t="shared" si="30"/>
        <v>0</v>
      </c>
      <c r="AG85" s="197">
        <f t="shared" si="31"/>
        <v>0</v>
      </c>
      <c r="AH85" s="197">
        <f t="shared" si="32"/>
        <v>0</v>
      </c>
      <c r="AI85" s="202">
        <f t="shared" si="33"/>
        <v>0</v>
      </c>
      <c r="AK85" s="69">
        <v>80</v>
      </c>
      <c r="AL85" s="31"/>
      <c r="AM85" s="31"/>
      <c r="AN85" s="31"/>
      <c r="AO85" s="31"/>
      <c r="AP85" s="31"/>
      <c r="AQ85" s="197"/>
      <c r="AR85" s="197"/>
      <c r="AS85" s="197"/>
      <c r="AT85" s="197"/>
      <c r="AU85" s="31"/>
      <c r="AV85" s="31"/>
      <c r="AW85" s="31"/>
      <c r="AX85" s="31"/>
      <c r="AY85" s="74"/>
    </row>
    <row r="86" spans="2:51">
      <c r="B86" s="133"/>
      <c r="C86" s="154"/>
      <c r="D86" s="155"/>
      <c r="E86" s="129">
        <f t="shared" si="52"/>
        <v>0.56000000000000005</v>
      </c>
      <c r="F86" s="129">
        <f t="shared" si="53"/>
        <v>0.44</v>
      </c>
      <c r="G86" s="156"/>
      <c r="H86" s="56">
        <f t="shared" si="51"/>
        <v>0</v>
      </c>
      <c r="I86" s="53">
        <v>81</v>
      </c>
      <c r="J86" s="31">
        <f t="shared" si="45"/>
        <v>0</v>
      </c>
      <c r="K86" s="31">
        <f t="shared" si="46"/>
        <v>0</v>
      </c>
      <c r="L86" s="31">
        <f t="shared" si="47"/>
        <v>0</v>
      </c>
      <c r="M86" s="31">
        <f t="shared" si="35"/>
        <v>0</v>
      </c>
      <c r="N86" s="31">
        <v>0</v>
      </c>
      <c r="O86" s="32">
        <f t="shared" si="36"/>
        <v>0</v>
      </c>
      <c r="P86" s="53">
        <v>81</v>
      </c>
      <c r="Q86" s="31">
        <f t="shared" si="48"/>
        <v>0</v>
      </c>
      <c r="R86" s="31">
        <f t="shared" si="49"/>
        <v>0</v>
      </c>
      <c r="S86" s="31">
        <f t="shared" si="37"/>
        <v>0</v>
      </c>
      <c r="T86" s="31">
        <f t="shared" si="38"/>
        <v>0</v>
      </c>
      <c r="U86" s="31">
        <f t="shared" si="50"/>
        <v>0</v>
      </c>
      <c r="V86" s="31">
        <f t="shared" si="39"/>
        <v>0</v>
      </c>
      <c r="W86" s="31">
        <v>0</v>
      </c>
      <c r="X86" s="31">
        <f t="shared" si="40"/>
        <v>0</v>
      </c>
      <c r="Y86" s="36">
        <f t="shared" si="41"/>
        <v>0</v>
      </c>
      <c r="AA86" s="69">
        <v>81</v>
      </c>
      <c r="AB86" s="31">
        <f t="shared" si="42"/>
        <v>0</v>
      </c>
      <c r="AC86" s="212">
        <f t="shared" si="34"/>
        <v>0</v>
      </c>
      <c r="AD86" s="99">
        <f t="shared" si="43"/>
        <v>0</v>
      </c>
      <c r="AE86" s="99">
        <f t="shared" si="44"/>
        <v>0</v>
      </c>
      <c r="AF86" s="197">
        <f t="shared" si="30"/>
        <v>0</v>
      </c>
      <c r="AG86" s="197">
        <f t="shared" si="31"/>
        <v>0</v>
      </c>
      <c r="AH86" s="197">
        <f t="shared" si="32"/>
        <v>0</v>
      </c>
      <c r="AI86" s="202">
        <f t="shared" si="33"/>
        <v>0</v>
      </c>
      <c r="AK86" s="69">
        <v>81</v>
      </c>
      <c r="AL86" s="31"/>
      <c r="AM86" s="31"/>
      <c r="AN86" s="31"/>
      <c r="AO86" s="31"/>
      <c r="AP86" s="31"/>
      <c r="AQ86" s="197"/>
      <c r="AR86" s="197"/>
      <c r="AS86" s="197"/>
      <c r="AT86" s="197"/>
      <c r="AU86" s="31"/>
      <c r="AV86" s="31"/>
      <c r="AW86" s="31"/>
      <c r="AX86" s="31"/>
      <c r="AY86" s="74"/>
    </row>
    <row r="87" spans="2:51">
      <c r="B87" s="133"/>
      <c r="C87" s="154"/>
      <c r="D87" s="155"/>
      <c r="E87" s="129">
        <f t="shared" si="52"/>
        <v>0.56000000000000005</v>
      </c>
      <c r="F87" s="129">
        <f t="shared" si="53"/>
        <v>0.44</v>
      </c>
      <c r="G87" s="156"/>
      <c r="H87" s="56">
        <f t="shared" si="51"/>
        <v>0</v>
      </c>
      <c r="I87" s="53">
        <v>82</v>
      </c>
      <c r="J87" s="31">
        <f t="shared" si="45"/>
        <v>0</v>
      </c>
      <c r="K87" s="31">
        <f t="shared" si="46"/>
        <v>0</v>
      </c>
      <c r="L87" s="31">
        <f t="shared" si="47"/>
        <v>0</v>
      </c>
      <c r="M87" s="31">
        <f t="shared" si="35"/>
        <v>0</v>
      </c>
      <c r="N87" s="31">
        <v>0</v>
      </c>
      <c r="O87" s="32">
        <f t="shared" si="36"/>
        <v>0</v>
      </c>
      <c r="P87" s="53">
        <v>82</v>
      </c>
      <c r="Q87" s="31">
        <f t="shared" si="48"/>
        <v>0</v>
      </c>
      <c r="R87" s="31">
        <f t="shared" si="49"/>
        <v>0</v>
      </c>
      <c r="S87" s="31">
        <f t="shared" si="37"/>
        <v>0</v>
      </c>
      <c r="T87" s="31">
        <f t="shared" si="38"/>
        <v>0</v>
      </c>
      <c r="U87" s="31">
        <f t="shared" si="50"/>
        <v>0</v>
      </c>
      <c r="V87" s="31">
        <f t="shared" si="39"/>
        <v>0</v>
      </c>
      <c r="W87" s="31">
        <v>0</v>
      </c>
      <c r="X87" s="31">
        <f t="shared" si="40"/>
        <v>0</v>
      </c>
      <c r="Y87" s="36">
        <f t="shared" si="41"/>
        <v>0</v>
      </c>
      <c r="AA87" s="69">
        <v>82</v>
      </c>
      <c r="AB87" s="31">
        <f t="shared" si="42"/>
        <v>0</v>
      </c>
      <c r="AC87" s="212">
        <f t="shared" si="34"/>
        <v>0</v>
      </c>
      <c r="AD87" s="99">
        <f t="shared" si="43"/>
        <v>0</v>
      </c>
      <c r="AE87" s="99">
        <f t="shared" si="44"/>
        <v>0</v>
      </c>
      <c r="AF87" s="197">
        <f t="shared" si="30"/>
        <v>0</v>
      </c>
      <c r="AG87" s="197">
        <f t="shared" si="31"/>
        <v>0</v>
      </c>
      <c r="AH87" s="197">
        <f t="shared" si="32"/>
        <v>0</v>
      </c>
      <c r="AI87" s="202">
        <f t="shared" si="33"/>
        <v>0</v>
      </c>
      <c r="AK87" s="69">
        <v>82</v>
      </c>
      <c r="AL87" s="31"/>
      <c r="AM87" s="31"/>
      <c r="AN87" s="31"/>
      <c r="AO87" s="31"/>
      <c r="AP87" s="31"/>
      <c r="AQ87" s="197"/>
      <c r="AR87" s="197"/>
      <c r="AS87" s="197"/>
      <c r="AT87" s="197"/>
      <c r="AU87" s="31"/>
      <c r="AV87" s="31"/>
      <c r="AW87" s="31"/>
      <c r="AX87" s="31"/>
      <c r="AY87" s="74"/>
    </row>
    <row r="88" spans="2:51">
      <c r="B88" s="133"/>
      <c r="C88" s="154"/>
      <c r="D88" s="155"/>
      <c r="E88" s="129">
        <f t="shared" si="52"/>
        <v>0.56000000000000005</v>
      </c>
      <c r="F88" s="129">
        <f t="shared" si="53"/>
        <v>0.44</v>
      </c>
      <c r="G88" s="156"/>
      <c r="H88" s="56">
        <f t="shared" si="51"/>
        <v>0</v>
      </c>
      <c r="I88" s="53">
        <v>83</v>
      </c>
      <c r="J88" s="31">
        <f t="shared" si="45"/>
        <v>0</v>
      </c>
      <c r="K88" s="31">
        <f t="shared" si="46"/>
        <v>0</v>
      </c>
      <c r="L88" s="31">
        <f t="shared" si="47"/>
        <v>0</v>
      </c>
      <c r="M88" s="31">
        <f t="shared" si="35"/>
        <v>0</v>
      </c>
      <c r="N88" s="31">
        <v>0</v>
      </c>
      <c r="O88" s="32">
        <f t="shared" si="36"/>
        <v>0</v>
      </c>
      <c r="P88" s="53">
        <v>83</v>
      </c>
      <c r="Q88" s="31">
        <f t="shared" si="48"/>
        <v>0</v>
      </c>
      <c r="R88" s="31">
        <f t="shared" si="49"/>
        <v>0</v>
      </c>
      <c r="S88" s="31">
        <f t="shared" si="37"/>
        <v>0</v>
      </c>
      <c r="T88" s="31">
        <f t="shared" si="38"/>
        <v>0</v>
      </c>
      <c r="U88" s="31">
        <f t="shared" si="50"/>
        <v>0</v>
      </c>
      <c r="V88" s="31">
        <f t="shared" si="39"/>
        <v>0</v>
      </c>
      <c r="W88" s="31">
        <v>0</v>
      </c>
      <c r="X88" s="31">
        <f t="shared" si="40"/>
        <v>0</v>
      </c>
      <c r="Y88" s="36">
        <f t="shared" si="41"/>
        <v>0</v>
      </c>
      <c r="AA88" s="69">
        <v>83</v>
      </c>
      <c r="AB88" s="31">
        <f t="shared" si="42"/>
        <v>0</v>
      </c>
      <c r="AC88" s="212">
        <f t="shared" si="34"/>
        <v>0</v>
      </c>
      <c r="AD88" s="99">
        <f t="shared" si="43"/>
        <v>0</v>
      </c>
      <c r="AE88" s="99">
        <f t="shared" si="44"/>
        <v>0</v>
      </c>
      <c r="AF88" s="197">
        <f t="shared" si="30"/>
        <v>0</v>
      </c>
      <c r="AG88" s="197">
        <f t="shared" si="31"/>
        <v>0</v>
      </c>
      <c r="AH88" s="197">
        <f t="shared" si="32"/>
        <v>0</v>
      </c>
      <c r="AI88" s="202">
        <f t="shared" si="33"/>
        <v>0</v>
      </c>
      <c r="AK88" s="69">
        <v>83</v>
      </c>
      <c r="AL88" s="31"/>
      <c r="AM88" s="31"/>
      <c r="AN88" s="31"/>
      <c r="AO88" s="31"/>
      <c r="AP88" s="31"/>
      <c r="AQ88" s="197"/>
      <c r="AR88" s="197"/>
      <c r="AS88" s="197"/>
      <c r="AT88" s="197"/>
      <c r="AU88" s="31"/>
      <c r="AV88" s="31"/>
      <c r="AW88" s="31"/>
      <c r="AX88" s="31"/>
      <c r="AY88" s="74"/>
    </row>
    <row r="89" spans="2:51">
      <c r="B89" s="133"/>
      <c r="C89" s="154"/>
      <c r="D89" s="155"/>
      <c r="E89" s="129">
        <f t="shared" si="52"/>
        <v>0.56000000000000005</v>
      </c>
      <c r="F89" s="129">
        <f t="shared" si="53"/>
        <v>0.44</v>
      </c>
      <c r="G89" s="156"/>
      <c r="H89" s="56">
        <f t="shared" si="51"/>
        <v>0</v>
      </c>
      <c r="I89" s="53">
        <v>84</v>
      </c>
      <c r="J89" s="31">
        <f t="shared" si="45"/>
        <v>0</v>
      </c>
      <c r="K89" s="31">
        <f t="shared" si="46"/>
        <v>0</v>
      </c>
      <c r="L89" s="31">
        <f t="shared" si="47"/>
        <v>0</v>
      </c>
      <c r="M89" s="31">
        <f t="shared" si="35"/>
        <v>0</v>
      </c>
      <c r="N89" s="31">
        <v>0</v>
      </c>
      <c r="O89" s="32">
        <f t="shared" si="36"/>
        <v>0</v>
      </c>
      <c r="P89" s="53">
        <v>84</v>
      </c>
      <c r="Q89" s="31">
        <f t="shared" si="48"/>
        <v>0</v>
      </c>
      <c r="R89" s="31">
        <f t="shared" si="49"/>
        <v>0</v>
      </c>
      <c r="S89" s="31">
        <f t="shared" si="37"/>
        <v>0</v>
      </c>
      <c r="T89" s="31">
        <f t="shared" si="38"/>
        <v>0</v>
      </c>
      <c r="U89" s="31">
        <f t="shared" si="50"/>
        <v>0</v>
      </c>
      <c r="V89" s="31">
        <f t="shared" si="39"/>
        <v>0</v>
      </c>
      <c r="W89" s="31">
        <v>0</v>
      </c>
      <c r="X89" s="31">
        <f t="shared" si="40"/>
        <v>0</v>
      </c>
      <c r="Y89" s="36">
        <f t="shared" si="41"/>
        <v>0</v>
      </c>
      <c r="AA89" s="69">
        <v>84</v>
      </c>
      <c r="AB89" s="31">
        <f t="shared" si="42"/>
        <v>0</v>
      </c>
      <c r="AC89" s="212">
        <f t="shared" si="34"/>
        <v>0</v>
      </c>
      <c r="AD89" s="99">
        <f t="shared" si="43"/>
        <v>0</v>
      </c>
      <c r="AE89" s="99">
        <f t="shared" si="44"/>
        <v>0</v>
      </c>
      <c r="AF89" s="197">
        <f t="shared" si="30"/>
        <v>0</v>
      </c>
      <c r="AG89" s="197">
        <f t="shared" si="31"/>
        <v>0</v>
      </c>
      <c r="AH89" s="197">
        <f t="shared" si="32"/>
        <v>0</v>
      </c>
      <c r="AI89" s="202">
        <f t="shared" si="33"/>
        <v>0</v>
      </c>
      <c r="AK89" s="69">
        <v>84</v>
      </c>
      <c r="AL89" s="31"/>
      <c r="AM89" s="31"/>
      <c r="AN89" s="31"/>
      <c r="AO89" s="31"/>
      <c r="AP89" s="31"/>
      <c r="AQ89" s="197"/>
      <c r="AR89" s="197"/>
      <c r="AS89" s="197"/>
      <c r="AT89" s="197"/>
      <c r="AU89" s="31"/>
      <c r="AV89" s="31"/>
      <c r="AW89" s="31"/>
      <c r="AX89" s="31"/>
      <c r="AY89" s="74"/>
    </row>
    <row r="90" spans="2:51">
      <c r="B90" s="133"/>
      <c r="C90" s="154"/>
      <c r="D90" s="155"/>
      <c r="E90" s="129">
        <f t="shared" si="52"/>
        <v>0.56000000000000005</v>
      </c>
      <c r="F90" s="129">
        <f t="shared" si="53"/>
        <v>0.44</v>
      </c>
      <c r="G90" s="156"/>
      <c r="H90" s="56">
        <f t="shared" si="51"/>
        <v>0</v>
      </c>
      <c r="I90" s="53">
        <v>85</v>
      </c>
      <c r="J90" s="31">
        <f t="shared" si="45"/>
        <v>0</v>
      </c>
      <c r="K90" s="31">
        <f t="shared" si="46"/>
        <v>0</v>
      </c>
      <c r="L90" s="31">
        <f t="shared" si="47"/>
        <v>0</v>
      </c>
      <c r="M90" s="31">
        <f t="shared" si="35"/>
        <v>0</v>
      </c>
      <c r="N90" s="31">
        <v>0</v>
      </c>
      <c r="O90" s="32">
        <f t="shared" si="36"/>
        <v>0</v>
      </c>
      <c r="P90" s="53">
        <v>85</v>
      </c>
      <c r="Q90" s="31">
        <f t="shared" si="48"/>
        <v>0</v>
      </c>
      <c r="R90" s="31">
        <f t="shared" si="49"/>
        <v>0</v>
      </c>
      <c r="S90" s="31">
        <f t="shared" si="37"/>
        <v>0</v>
      </c>
      <c r="T90" s="31">
        <f t="shared" si="38"/>
        <v>0</v>
      </c>
      <c r="U90" s="31">
        <f t="shared" si="50"/>
        <v>0</v>
      </c>
      <c r="V90" s="31">
        <f t="shared" si="39"/>
        <v>0</v>
      </c>
      <c r="W90" s="31">
        <v>0</v>
      </c>
      <c r="X90" s="31">
        <f t="shared" si="40"/>
        <v>0</v>
      </c>
      <c r="Y90" s="36">
        <f t="shared" si="41"/>
        <v>0</v>
      </c>
      <c r="AA90" s="69">
        <v>85</v>
      </c>
      <c r="AB90" s="31">
        <f t="shared" si="42"/>
        <v>0</v>
      </c>
      <c r="AC90" s="212">
        <f t="shared" si="34"/>
        <v>0</v>
      </c>
      <c r="AD90" s="99">
        <f t="shared" si="43"/>
        <v>0</v>
      </c>
      <c r="AE90" s="99">
        <f t="shared" si="44"/>
        <v>0</v>
      </c>
      <c r="AF90" s="197">
        <f t="shared" si="30"/>
        <v>0</v>
      </c>
      <c r="AG90" s="197">
        <f t="shared" si="31"/>
        <v>0</v>
      </c>
      <c r="AH90" s="197">
        <f t="shared" si="32"/>
        <v>0</v>
      </c>
      <c r="AI90" s="202">
        <f t="shared" si="33"/>
        <v>0</v>
      </c>
      <c r="AK90" s="69">
        <v>85</v>
      </c>
      <c r="AL90" s="31"/>
      <c r="AM90" s="31"/>
      <c r="AN90" s="31"/>
      <c r="AO90" s="31"/>
      <c r="AP90" s="31"/>
      <c r="AQ90" s="197"/>
      <c r="AR90" s="197"/>
      <c r="AS90" s="197"/>
      <c r="AT90" s="197"/>
      <c r="AU90" s="31"/>
      <c r="AV90" s="31"/>
      <c r="AW90" s="31"/>
      <c r="AX90" s="31"/>
      <c r="AY90" s="74"/>
    </row>
    <row r="91" spans="2:51">
      <c r="B91" s="133"/>
      <c r="C91" s="154"/>
      <c r="D91" s="155"/>
      <c r="E91" s="129">
        <f t="shared" si="52"/>
        <v>0.56000000000000005</v>
      </c>
      <c r="F91" s="129">
        <f t="shared" si="53"/>
        <v>0.44</v>
      </c>
      <c r="G91" s="156"/>
      <c r="H91" s="56">
        <f t="shared" si="51"/>
        <v>0</v>
      </c>
      <c r="I91" s="53">
        <v>86</v>
      </c>
      <c r="J91" s="31">
        <f t="shared" si="45"/>
        <v>0</v>
      </c>
      <c r="K91" s="31">
        <f t="shared" si="46"/>
        <v>0</v>
      </c>
      <c r="L91" s="31">
        <f t="shared" si="47"/>
        <v>0</v>
      </c>
      <c r="M91" s="31">
        <f t="shared" si="35"/>
        <v>0</v>
      </c>
      <c r="N91" s="31">
        <v>0</v>
      </c>
      <c r="O91" s="32">
        <f t="shared" si="36"/>
        <v>0</v>
      </c>
      <c r="P91" s="53">
        <v>86</v>
      </c>
      <c r="Q91" s="31">
        <f t="shared" si="48"/>
        <v>0</v>
      </c>
      <c r="R91" s="31">
        <f t="shared" si="49"/>
        <v>0</v>
      </c>
      <c r="S91" s="31">
        <f t="shared" si="37"/>
        <v>0</v>
      </c>
      <c r="T91" s="31">
        <f t="shared" si="38"/>
        <v>0</v>
      </c>
      <c r="U91" s="31">
        <f t="shared" si="50"/>
        <v>0</v>
      </c>
      <c r="V91" s="31">
        <f t="shared" si="39"/>
        <v>0</v>
      </c>
      <c r="W91" s="31">
        <v>0</v>
      </c>
      <c r="X91" s="31">
        <f t="shared" si="40"/>
        <v>0</v>
      </c>
      <c r="Y91" s="36">
        <f t="shared" si="41"/>
        <v>0</v>
      </c>
      <c r="AA91" s="69">
        <v>86</v>
      </c>
      <c r="AB91" s="31">
        <f t="shared" si="42"/>
        <v>0</v>
      </c>
      <c r="AC91" s="212">
        <f t="shared" si="34"/>
        <v>0</v>
      </c>
      <c r="AD91" s="99">
        <f t="shared" si="43"/>
        <v>0</v>
      </c>
      <c r="AE91" s="99">
        <f t="shared" si="44"/>
        <v>0</v>
      </c>
      <c r="AF91" s="197">
        <f t="shared" ref="AF91:AF154" si="54">IF(OR(AA91&lt;=$F$18,AA91&lt;=30),EXP(-LN(2)/$D$104)*AF90+((1-EXP(-LN(2)/$D$104))/(LN(2)/$D$104))*$AB91*AC91*0.475*$F$19*44/12,)</f>
        <v>0</v>
      </c>
      <c r="AG91" s="197">
        <f t="shared" ref="AG91:AG154" si="55">IF(OR(AA91&lt;=$F$18,AA91&lt;=30),EXP(-LN(2)/$D$106)*AG90+((1-EXP(-LN(2)/$D$106))/(LN(2)/$D$106))*$AB91*AD91*0.475*$F$19*44/12,)</f>
        <v>0</v>
      </c>
      <c r="AH91" s="197">
        <f t="shared" ref="AH91:AH154" si="56">IF(OR(AA91&lt;=$F$18,AA91&lt;=30),EXP(-LN(2)/$D$105)*AH90+((1-EXP(-LN(2)/$D$105))/(LN(2)/$D$105))*$AB91*AE91*0.475*$F$19*44/12,)</f>
        <v>0</v>
      </c>
      <c r="AI91" s="202">
        <f t="shared" ref="AI91:AI154" si="57">IF(OR(AA91&lt;=$F$18,AA91&lt;=30),SUM(AF91:AH91),)</f>
        <v>0</v>
      </c>
      <c r="AK91" s="69">
        <v>86</v>
      </c>
      <c r="AL91" s="31"/>
      <c r="AM91" s="31"/>
      <c r="AN91" s="31"/>
      <c r="AO91" s="31"/>
      <c r="AP91" s="31"/>
      <c r="AQ91" s="197"/>
      <c r="AR91" s="197"/>
      <c r="AS91" s="197"/>
      <c r="AT91" s="197"/>
      <c r="AU91" s="31"/>
      <c r="AV91" s="31"/>
      <c r="AW91" s="31"/>
      <c r="AX91" s="31"/>
      <c r="AY91" s="74"/>
    </row>
    <row r="92" spans="2:51">
      <c r="B92" s="133"/>
      <c r="C92" s="154"/>
      <c r="D92" s="155"/>
      <c r="E92" s="129">
        <f t="shared" si="52"/>
        <v>0.56000000000000005</v>
      </c>
      <c r="F92" s="129">
        <f t="shared" si="53"/>
        <v>0.44</v>
      </c>
      <c r="G92" s="156"/>
      <c r="H92" s="56">
        <f t="shared" si="51"/>
        <v>0</v>
      </c>
      <c r="I92" s="53">
        <v>87</v>
      </c>
      <c r="J92" s="31">
        <f t="shared" si="45"/>
        <v>0</v>
      </c>
      <c r="K92" s="31">
        <f t="shared" si="46"/>
        <v>0</v>
      </c>
      <c r="L92" s="31">
        <f t="shared" si="47"/>
        <v>0</v>
      </c>
      <c r="M92" s="31">
        <f t="shared" si="35"/>
        <v>0</v>
      </c>
      <c r="N92" s="31">
        <v>0</v>
      </c>
      <c r="O92" s="32">
        <f t="shared" si="36"/>
        <v>0</v>
      </c>
      <c r="P92" s="53">
        <v>87</v>
      </c>
      <c r="Q92" s="31">
        <f t="shared" si="48"/>
        <v>0</v>
      </c>
      <c r="R92" s="31">
        <f t="shared" si="49"/>
        <v>0</v>
      </c>
      <c r="S92" s="31">
        <f t="shared" si="37"/>
        <v>0</v>
      </c>
      <c r="T92" s="31">
        <f t="shared" si="38"/>
        <v>0</v>
      </c>
      <c r="U92" s="31">
        <f t="shared" si="50"/>
        <v>0</v>
      </c>
      <c r="V92" s="31">
        <f t="shared" si="39"/>
        <v>0</v>
      </c>
      <c r="W92" s="31">
        <v>0</v>
      </c>
      <c r="X92" s="31">
        <f t="shared" si="40"/>
        <v>0</v>
      </c>
      <c r="Y92" s="36">
        <f t="shared" si="41"/>
        <v>0</v>
      </c>
      <c r="AA92" s="69">
        <v>87</v>
      </c>
      <c r="AB92" s="31">
        <f t="shared" si="42"/>
        <v>0</v>
      </c>
      <c r="AC92" s="212">
        <f t="shared" si="34"/>
        <v>0</v>
      </c>
      <c r="AD92" s="99">
        <f t="shared" si="43"/>
        <v>0</v>
      </c>
      <c r="AE92" s="99">
        <f t="shared" si="44"/>
        <v>0</v>
      </c>
      <c r="AF92" s="197">
        <f t="shared" si="54"/>
        <v>0</v>
      </c>
      <c r="AG92" s="197">
        <f t="shared" si="55"/>
        <v>0</v>
      </c>
      <c r="AH92" s="197">
        <f t="shared" si="56"/>
        <v>0</v>
      </c>
      <c r="AI92" s="202">
        <f t="shared" si="57"/>
        <v>0</v>
      </c>
      <c r="AK92" s="69">
        <v>87</v>
      </c>
      <c r="AL92" s="31"/>
      <c r="AM92" s="31"/>
      <c r="AN92" s="31"/>
      <c r="AO92" s="31"/>
      <c r="AP92" s="31"/>
      <c r="AQ92" s="197"/>
      <c r="AR92" s="197"/>
      <c r="AS92" s="197"/>
      <c r="AT92" s="197"/>
      <c r="AU92" s="31"/>
      <c r="AV92" s="31"/>
      <c r="AW92" s="31"/>
      <c r="AX92" s="31"/>
      <c r="AY92" s="74"/>
    </row>
    <row r="93" spans="2:51">
      <c r="B93" s="133"/>
      <c r="C93" s="154"/>
      <c r="D93" s="155"/>
      <c r="E93" s="129">
        <f t="shared" si="52"/>
        <v>0.56000000000000005</v>
      </c>
      <c r="F93" s="129">
        <f t="shared" si="53"/>
        <v>0.44</v>
      </c>
      <c r="G93" s="156"/>
      <c r="H93" s="56">
        <f t="shared" si="51"/>
        <v>0</v>
      </c>
      <c r="I93" s="53">
        <v>88</v>
      </c>
      <c r="J93" s="31">
        <f t="shared" si="45"/>
        <v>0</v>
      </c>
      <c r="K93" s="31">
        <f t="shared" si="46"/>
        <v>0</v>
      </c>
      <c r="L93" s="31">
        <f t="shared" si="47"/>
        <v>0</v>
      </c>
      <c r="M93" s="31">
        <f t="shared" si="35"/>
        <v>0</v>
      </c>
      <c r="N93" s="31">
        <v>0</v>
      </c>
      <c r="O93" s="32">
        <f t="shared" si="36"/>
        <v>0</v>
      </c>
      <c r="P93" s="53">
        <v>88</v>
      </c>
      <c r="Q93" s="31">
        <f t="shared" si="48"/>
        <v>0</v>
      </c>
      <c r="R93" s="31">
        <f t="shared" si="49"/>
        <v>0</v>
      </c>
      <c r="S93" s="31">
        <f t="shared" si="37"/>
        <v>0</v>
      </c>
      <c r="T93" s="31">
        <f t="shared" si="38"/>
        <v>0</v>
      </c>
      <c r="U93" s="31">
        <f t="shared" si="50"/>
        <v>0</v>
      </c>
      <c r="V93" s="31">
        <f t="shared" si="39"/>
        <v>0</v>
      </c>
      <c r="W93" s="31">
        <v>0</v>
      </c>
      <c r="X93" s="31">
        <f t="shared" si="40"/>
        <v>0</v>
      </c>
      <c r="Y93" s="36">
        <f t="shared" si="41"/>
        <v>0</v>
      </c>
      <c r="AA93" s="69">
        <v>88</v>
      </c>
      <c r="AB93" s="31">
        <f t="shared" si="42"/>
        <v>0</v>
      </c>
      <c r="AC93" s="212">
        <f t="shared" si="34"/>
        <v>0</v>
      </c>
      <c r="AD93" s="99">
        <f t="shared" si="43"/>
        <v>0</v>
      </c>
      <c r="AE93" s="99">
        <f t="shared" si="44"/>
        <v>0</v>
      </c>
      <c r="AF93" s="197">
        <f t="shared" si="54"/>
        <v>0</v>
      </c>
      <c r="AG93" s="197">
        <f t="shared" si="55"/>
        <v>0</v>
      </c>
      <c r="AH93" s="197">
        <f t="shared" si="56"/>
        <v>0</v>
      </c>
      <c r="AI93" s="202">
        <f t="shared" si="57"/>
        <v>0</v>
      </c>
      <c r="AK93" s="69">
        <v>88</v>
      </c>
      <c r="AL93" s="31"/>
      <c r="AM93" s="31"/>
      <c r="AN93" s="31"/>
      <c r="AO93" s="31"/>
      <c r="AP93" s="31"/>
      <c r="AQ93" s="197"/>
      <c r="AR93" s="197"/>
      <c r="AS93" s="197"/>
      <c r="AT93" s="197"/>
      <c r="AU93" s="31"/>
      <c r="AV93" s="31"/>
      <c r="AW93" s="31"/>
      <c r="AX93" s="31"/>
      <c r="AY93" s="74"/>
    </row>
    <row r="94" spans="2:51">
      <c r="B94" s="134"/>
      <c r="C94" s="157"/>
      <c r="D94" s="158"/>
      <c r="E94" s="128">
        <f t="shared" si="52"/>
        <v>0.56000000000000005</v>
      </c>
      <c r="F94" s="128">
        <f t="shared" si="53"/>
        <v>0.44</v>
      </c>
      <c r="G94" s="159"/>
      <c r="H94" s="56">
        <f t="shared" si="51"/>
        <v>0</v>
      </c>
      <c r="I94" s="53">
        <v>89</v>
      </c>
      <c r="J94" s="31">
        <f t="shared" si="45"/>
        <v>0</v>
      </c>
      <c r="K94" s="31">
        <f t="shared" si="46"/>
        <v>0</v>
      </c>
      <c r="L94" s="31">
        <f t="shared" si="47"/>
        <v>0</v>
      </c>
      <c r="M94" s="31">
        <f t="shared" si="35"/>
        <v>0</v>
      </c>
      <c r="N94" s="31">
        <v>0</v>
      </c>
      <c r="O94" s="32">
        <f t="shared" si="36"/>
        <v>0</v>
      </c>
      <c r="P94" s="53">
        <v>89</v>
      </c>
      <c r="Q94" s="31">
        <f t="shared" si="48"/>
        <v>0</v>
      </c>
      <c r="R94" s="31">
        <f t="shared" si="49"/>
        <v>0</v>
      </c>
      <c r="S94" s="31">
        <f t="shared" si="37"/>
        <v>0</v>
      </c>
      <c r="T94" s="31">
        <f t="shared" si="38"/>
        <v>0</v>
      </c>
      <c r="U94" s="31">
        <f t="shared" si="50"/>
        <v>0</v>
      </c>
      <c r="V94" s="31">
        <f t="shared" si="39"/>
        <v>0</v>
      </c>
      <c r="W94" s="31">
        <v>0</v>
      </c>
      <c r="X94" s="31">
        <f t="shared" si="40"/>
        <v>0</v>
      </c>
      <c r="Y94" s="36">
        <f t="shared" si="41"/>
        <v>0</v>
      </c>
      <c r="AA94" s="69">
        <v>89</v>
      </c>
      <c r="AB94" s="31">
        <f t="shared" si="42"/>
        <v>0</v>
      </c>
      <c r="AC94" s="212">
        <f t="shared" si="34"/>
        <v>0</v>
      </c>
      <c r="AD94" s="99">
        <f t="shared" si="43"/>
        <v>0</v>
      </c>
      <c r="AE94" s="99">
        <f t="shared" si="44"/>
        <v>0</v>
      </c>
      <c r="AF94" s="197">
        <f t="shared" si="54"/>
        <v>0</v>
      </c>
      <c r="AG94" s="197">
        <f t="shared" si="55"/>
        <v>0</v>
      </c>
      <c r="AH94" s="197">
        <f t="shared" si="56"/>
        <v>0</v>
      </c>
      <c r="AI94" s="202">
        <f t="shared" si="57"/>
        <v>0</v>
      </c>
      <c r="AK94" s="69">
        <v>89</v>
      </c>
      <c r="AL94" s="31"/>
      <c r="AM94" s="31"/>
      <c r="AN94" s="31"/>
      <c r="AO94" s="31"/>
      <c r="AP94" s="31"/>
      <c r="AQ94" s="197"/>
      <c r="AR94" s="197"/>
      <c r="AS94" s="197"/>
      <c r="AT94" s="197"/>
      <c r="AU94" s="31"/>
      <c r="AV94" s="31"/>
      <c r="AW94" s="31"/>
      <c r="AX94" s="31"/>
      <c r="AY94" s="74"/>
    </row>
    <row r="95" spans="2:51">
      <c r="I95" s="53">
        <v>90</v>
      </c>
      <c r="J95" s="31">
        <f t="shared" si="45"/>
        <v>0</v>
      </c>
      <c r="K95" s="31">
        <f t="shared" si="46"/>
        <v>0</v>
      </c>
      <c r="L95" s="31">
        <f t="shared" si="47"/>
        <v>0</v>
      </c>
      <c r="M95" s="31">
        <f t="shared" si="35"/>
        <v>0</v>
      </c>
      <c r="N95" s="31">
        <v>0</v>
      </c>
      <c r="O95" s="32">
        <f t="shared" si="36"/>
        <v>0</v>
      </c>
      <c r="P95" s="53">
        <v>90</v>
      </c>
      <c r="Q95" s="31">
        <f t="shared" si="48"/>
        <v>0</v>
      </c>
      <c r="R95" s="31">
        <f t="shared" si="49"/>
        <v>0</v>
      </c>
      <c r="S95" s="31">
        <f t="shared" si="37"/>
        <v>0</v>
      </c>
      <c r="T95" s="31">
        <f t="shared" si="38"/>
        <v>0</v>
      </c>
      <c r="U95" s="31">
        <f t="shared" si="50"/>
        <v>0</v>
      </c>
      <c r="V95" s="31">
        <f t="shared" si="39"/>
        <v>0</v>
      </c>
      <c r="W95" s="31">
        <v>0</v>
      </c>
      <c r="X95" s="31">
        <f t="shared" si="40"/>
        <v>0</v>
      </c>
      <c r="Y95" s="36">
        <f t="shared" si="41"/>
        <v>0</v>
      </c>
      <c r="AA95" s="69">
        <v>90</v>
      </c>
      <c r="AB95" s="31">
        <f t="shared" si="42"/>
        <v>0</v>
      </c>
      <c r="AC95" s="212">
        <f t="shared" ref="AC95:AC158" si="58">IF(AA95&lt;=$F$18,IFERROR(VLOOKUP($AA95,$B$82:$G$94,3,FALSE),0),)*50%</f>
        <v>0</v>
      </c>
      <c r="AD95" s="99">
        <f t="shared" si="43"/>
        <v>0</v>
      </c>
      <c r="AE95" s="99">
        <f t="shared" si="44"/>
        <v>0</v>
      </c>
      <c r="AF95" s="197">
        <f t="shared" si="54"/>
        <v>0</v>
      </c>
      <c r="AG95" s="197">
        <f t="shared" si="55"/>
        <v>0</v>
      </c>
      <c r="AH95" s="197">
        <f t="shared" si="56"/>
        <v>0</v>
      </c>
      <c r="AI95" s="202">
        <f t="shared" si="57"/>
        <v>0</v>
      </c>
      <c r="AK95" s="69">
        <v>90</v>
      </c>
      <c r="AL95" s="31"/>
      <c r="AM95" s="31"/>
      <c r="AN95" s="31"/>
      <c r="AO95" s="31"/>
      <c r="AP95" s="31"/>
      <c r="AQ95" s="197"/>
      <c r="AR95" s="197"/>
      <c r="AS95" s="197"/>
      <c r="AT95" s="197"/>
      <c r="AU95" s="31"/>
      <c r="AV95" s="31"/>
      <c r="AW95" s="31"/>
      <c r="AX95" s="31"/>
      <c r="AY95" s="74"/>
    </row>
    <row r="96" spans="2:51">
      <c r="C96" s="65" t="s">
        <v>154</v>
      </c>
      <c r="D96" t="s">
        <v>137</v>
      </c>
      <c r="E96" s="6"/>
      <c r="I96" s="53">
        <v>91</v>
      </c>
      <c r="J96" s="31">
        <f t="shared" si="45"/>
        <v>0</v>
      </c>
      <c r="K96" s="31">
        <f t="shared" si="46"/>
        <v>0</v>
      </c>
      <c r="L96" s="31">
        <f t="shared" si="47"/>
        <v>0</v>
      </c>
      <c r="M96" s="31">
        <f t="shared" si="35"/>
        <v>0</v>
      </c>
      <c r="N96" s="31">
        <v>0</v>
      </c>
      <c r="O96" s="32">
        <f t="shared" si="36"/>
        <v>0</v>
      </c>
      <c r="P96" s="53">
        <v>91</v>
      </c>
      <c r="Q96" s="31">
        <f t="shared" si="48"/>
        <v>0</v>
      </c>
      <c r="R96" s="31">
        <f t="shared" si="49"/>
        <v>0</v>
      </c>
      <c r="S96" s="31">
        <f t="shared" si="37"/>
        <v>0</v>
      </c>
      <c r="T96" s="31">
        <f t="shared" si="38"/>
        <v>0</v>
      </c>
      <c r="U96" s="31">
        <f t="shared" si="50"/>
        <v>0</v>
      </c>
      <c r="V96" s="31">
        <f t="shared" si="39"/>
        <v>0</v>
      </c>
      <c r="W96" s="31">
        <v>0</v>
      </c>
      <c r="X96" s="31">
        <f t="shared" si="40"/>
        <v>0</v>
      </c>
      <c r="Y96" s="36">
        <f t="shared" si="41"/>
        <v>0</v>
      </c>
      <c r="AA96" s="69">
        <v>91</v>
      </c>
      <c r="AB96" s="31">
        <f t="shared" si="42"/>
        <v>0</v>
      </c>
      <c r="AC96" s="212">
        <f t="shared" si="58"/>
        <v>0</v>
      </c>
      <c r="AD96" s="99">
        <f t="shared" si="43"/>
        <v>0</v>
      </c>
      <c r="AE96" s="99">
        <f t="shared" si="44"/>
        <v>0</v>
      </c>
      <c r="AF96" s="197">
        <f t="shared" si="54"/>
        <v>0</v>
      </c>
      <c r="AG96" s="197">
        <f t="shared" si="55"/>
        <v>0</v>
      </c>
      <c r="AH96" s="197">
        <f t="shared" si="56"/>
        <v>0</v>
      </c>
      <c r="AI96" s="202">
        <f t="shared" si="57"/>
        <v>0</v>
      </c>
      <c r="AK96" s="69">
        <v>91</v>
      </c>
      <c r="AL96" s="31"/>
      <c r="AM96" s="31"/>
      <c r="AN96" s="31"/>
      <c r="AO96" s="31"/>
      <c r="AP96" s="31"/>
      <c r="AQ96" s="197"/>
      <c r="AR96" s="197"/>
      <c r="AS96" s="197"/>
      <c r="AT96" s="197"/>
      <c r="AU96" s="31"/>
      <c r="AV96" s="31"/>
      <c r="AW96" s="31"/>
      <c r="AX96" s="31"/>
      <c r="AY96" s="74"/>
    </row>
    <row r="97" spans="2:51">
      <c r="B97" s="2" t="s">
        <v>0</v>
      </c>
      <c r="C97">
        <v>32</v>
      </c>
      <c r="D97">
        <v>0</v>
      </c>
      <c r="E97" s="6"/>
      <c r="I97" s="53">
        <v>92</v>
      </c>
      <c r="J97" s="31">
        <f t="shared" si="45"/>
        <v>0</v>
      </c>
      <c r="K97" s="31">
        <f t="shared" si="46"/>
        <v>0</v>
      </c>
      <c r="L97" s="31">
        <f t="shared" si="47"/>
        <v>0</v>
      </c>
      <c r="M97" s="31">
        <f t="shared" si="35"/>
        <v>0</v>
      </c>
      <c r="N97" s="31">
        <v>0</v>
      </c>
      <c r="O97" s="32">
        <f t="shared" si="36"/>
        <v>0</v>
      </c>
      <c r="P97" s="53">
        <v>92</v>
      </c>
      <c r="Q97" s="31">
        <f t="shared" si="48"/>
        <v>0</v>
      </c>
      <c r="R97" s="31">
        <f t="shared" si="49"/>
        <v>0</v>
      </c>
      <c r="S97" s="31">
        <f t="shared" si="37"/>
        <v>0</v>
      </c>
      <c r="T97" s="31">
        <f t="shared" si="38"/>
        <v>0</v>
      </c>
      <c r="U97" s="31">
        <f t="shared" si="50"/>
        <v>0</v>
      </c>
      <c r="V97" s="31">
        <f t="shared" si="39"/>
        <v>0</v>
      </c>
      <c r="W97" s="31">
        <v>0</v>
      </c>
      <c r="X97" s="31">
        <f t="shared" si="40"/>
        <v>0</v>
      </c>
      <c r="Y97" s="36">
        <f t="shared" si="41"/>
        <v>0</v>
      </c>
      <c r="AA97" s="69">
        <v>92</v>
      </c>
      <c r="AB97" s="31">
        <f t="shared" si="42"/>
        <v>0</v>
      </c>
      <c r="AC97" s="212">
        <f t="shared" si="58"/>
        <v>0</v>
      </c>
      <c r="AD97" s="99">
        <f t="shared" si="43"/>
        <v>0</v>
      </c>
      <c r="AE97" s="99">
        <f t="shared" si="44"/>
        <v>0</v>
      </c>
      <c r="AF97" s="197">
        <f t="shared" si="54"/>
        <v>0</v>
      </c>
      <c r="AG97" s="197">
        <f t="shared" si="55"/>
        <v>0</v>
      </c>
      <c r="AH97" s="197">
        <f t="shared" si="56"/>
        <v>0</v>
      </c>
      <c r="AI97" s="202">
        <f t="shared" si="57"/>
        <v>0</v>
      </c>
      <c r="AK97" s="69">
        <v>92</v>
      </c>
      <c r="AL97" s="31"/>
      <c r="AM97" s="31"/>
      <c r="AN97" s="31"/>
      <c r="AO97" s="31"/>
      <c r="AP97" s="31"/>
      <c r="AQ97" s="197"/>
      <c r="AR97" s="197"/>
      <c r="AS97" s="197"/>
      <c r="AT97" s="197"/>
      <c r="AU97" s="31"/>
      <c r="AV97" s="31"/>
      <c r="AW97" s="31"/>
      <c r="AX97" s="31"/>
      <c r="AY97" s="74"/>
    </row>
    <row r="98" spans="2:51">
      <c r="B98" s="2" t="s">
        <v>1</v>
      </c>
      <c r="C98">
        <v>45</v>
      </c>
      <c r="D98">
        <v>0</v>
      </c>
      <c r="E98" s="6"/>
      <c r="I98" s="53">
        <v>93</v>
      </c>
      <c r="J98" s="31">
        <f t="shared" si="45"/>
        <v>0</v>
      </c>
      <c r="K98" s="31">
        <f t="shared" si="46"/>
        <v>0</v>
      </c>
      <c r="L98" s="31">
        <f t="shared" si="47"/>
        <v>0</v>
      </c>
      <c r="M98" s="31">
        <f t="shared" si="35"/>
        <v>0</v>
      </c>
      <c r="N98" s="31">
        <v>0</v>
      </c>
      <c r="O98" s="32">
        <f t="shared" si="36"/>
        <v>0</v>
      </c>
      <c r="P98" s="53">
        <v>93</v>
      </c>
      <c r="Q98" s="31">
        <f t="shared" si="48"/>
        <v>0</v>
      </c>
      <c r="R98" s="31">
        <f t="shared" si="49"/>
        <v>0</v>
      </c>
      <c r="S98" s="31">
        <f t="shared" si="37"/>
        <v>0</v>
      </c>
      <c r="T98" s="31">
        <f t="shared" si="38"/>
        <v>0</v>
      </c>
      <c r="U98" s="31">
        <f t="shared" si="50"/>
        <v>0</v>
      </c>
      <c r="V98" s="31">
        <f t="shared" si="39"/>
        <v>0</v>
      </c>
      <c r="W98" s="31">
        <v>0</v>
      </c>
      <c r="X98" s="31">
        <f t="shared" si="40"/>
        <v>0</v>
      </c>
      <c r="Y98" s="36">
        <f t="shared" si="41"/>
        <v>0</v>
      </c>
      <c r="AA98" s="69">
        <v>93</v>
      </c>
      <c r="AB98" s="31">
        <f t="shared" si="42"/>
        <v>0</v>
      </c>
      <c r="AC98" s="212">
        <f t="shared" si="58"/>
        <v>0</v>
      </c>
      <c r="AD98" s="99">
        <f t="shared" si="43"/>
        <v>0</v>
      </c>
      <c r="AE98" s="99">
        <f t="shared" si="44"/>
        <v>0</v>
      </c>
      <c r="AF98" s="197">
        <f t="shared" si="54"/>
        <v>0</v>
      </c>
      <c r="AG98" s="197">
        <f t="shared" si="55"/>
        <v>0</v>
      </c>
      <c r="AH98" s="197">
        <f t="shared" si="56"/>
        <v>0</v>
      </c>
      <c r="AI98" s="202">
        <f t="shared" si="57"/>
        <v>0</v>
      </c>
      <c r="AK98" s="69">
        <v>93</v>
      </c>
      <c r="AL98" s="31"/>
      <c r="AM98" s="31"/>
      <c r="AN98" s="31"/>
      <c r="AO98" s="31"/>
      <c r="AP98" s="31"/>
      <c r="AQ98" s="197"/>
      <c r="AR98" s="197"/>
      <c r="AS98" s="197"/>
      <c r="AT98" s="197"/>
      <c r="AU98" s="31"/>
      <c r="AV98" s="31"/>
      <c r="AW98" s="31"/>
      <c r="AX98" s="31"/>
      <c r="AY98" s="74"/>
    </row>
    <row r="99" spans="2:51">
      <c r="B99" s="2" t="s">
        <v>2</v>
      </c>
      <c r="C99">
        <v>70</v>
      </c>
      <c r="D99">
        <v>0</v>
      </c>
      <c r="E99" s="6"/>
      <c r="I99" s="53">
        <v>94</v>
      </c>
      <c r="J99" s="31">
        <f t="shared" si="45"/>
        <v>0</v>
      </c>
      <c r="K99" s="31">
        <f t="shared" si="46"/>
        <v>0</v>
      </c>
      <c r="L99" s="31">
        <f t="shared" si="47"/>
        <v>0</v>
      </c>
      <c r="M99" s="31">
        <f t="shared" si="35"/>
        <v>0</v>
      </c>
      <c r="N99" s="31">
        <v>0</v>
      </c>
      <c r="O99" s="32">
        <f t="shared" si="36"/>
        <v>0</v>
      </c>
      <c r="P99" s="53">
        <v>94</v>
      </c>
      <c r="Q99" s="31">
        <f t="shared" si="48"/>
        <v>0</v>
      </c>
      <c r="R99" s="31">
        <f t="shared" si="49"/>
        <v>0</v>
      </c>
      <c r="S99" s="31">
        <f t="shared" si="37"/>
        <v>0</v>
      </c>
      <c r="T99" s="31">
        <f t="shared" si="38"/>
        <v>0</v>
      </c>
      <c r="U99" s="31">
        <f t="shared" si="50"/>
        <v>0</v>
      </c>
      <c r="V99" s="31">
        <f t="shared" si="39"/>
        <v>0</v>
      </c>
      <c r="W99" s="31">
        <v>0</v>
      </c>
      <c r="X99" s="31">
        <f t="shared" si="40"/>
        <v>0</v>
      </c>
      <c r="Y99" s="36">
        <f t="shared" si="41"/>
        <v>0</v>
      </c>
      <c r="AA99" s="69">
        <v>94</v>
      </c>
      <c r="AB99" s="31">
        <f t="shared" si="42"/>
        <v>0</v>
      </c>
      <c r="AC99" s="212">
        <f t="shared" si="58"/>
        <v>0</v>
      </c>
      <c r="AD99" s="99">
        <f t="shared" si="43"/>
        <v>0</v>
      </c>
      <c r="AE99" s="99">
        <f t="shared" si="44"/>
        <v>0</v>
      </c>
      <c r="AF99" s="197">
        <f t="shared" si="54"/>
        <v>0</v>
      </c>
      <c r="AG99" s="197">
        <f t="shared" si="55"/>
        <v>0</v>
      </c>
      <c r="AH99" s="197">
        <f t="shared" si="56"/>
        <v>0</v>
      </c>
      <c r="AI99" s="202">
        <f t="shared" si="57"/>
        <v>0</v>
      </c>
      <c r="AK99" s="69">
        <v>94</v>
      </c>
      <c r="AL99" s="31"/>
      <c r="AM99" s="31"/>
      <c r="AN99" s="31"/>
      <c r="AO99" s="31"/>
      <c r="AP99" s="31"/>
      <c r="AQ99" s="197"/>
      <c r="AR99" s="197"/>
      <c r="AS99" s="197"/>
      <c r="AT99" s="197"/>
      <c r="AU99" s="31"/>
      <c r="AV99" s="31"/>
      <c r="AW99" s="31"/>
      <c r="AX99" s="31"/>
      <c r="AY99" s="74"/>
    </row>
    <row r="100" spans="2:51">
      <c r="B100" s="2" t="s">
        <v>135</v>
      </c>
      <c r="C100">
        <v>70</v>
      </c>
      <c r="D100">
        <v>0</v>
      </c>
      <c r="E100" s="6"/>
      <c r="I100" s="53">
        <v>95</v>
      </c>
      <c r="J100" s="31">
        <f t="shared" si="45"/>
        <v>0</v>
      </c>
      <c r="K100" s="31">
        <f t="shared" si="46"/>
        <v>0</v>
      </c>
      <c r="L100" s="31">
        <f t="shared" si="47"/>
        <v>0</v>
      </c>
      <c r="M100" s="31">
        <f t="shared" si="35"/>
        <v>0</v>
      </c>
      <c r="N100" s="31">
        <v>0</v>
      </c>
      <c r="O100" s="32">
        <f t="shared" si="36"/>
        <v>0</v>
      </c>
      <c r="P100" s="53">
        <v>95</v>
      </c>
      <c r="Q100" s="31">
        <f t="shared" si="48"/>
        <v>0</v>
      </c>
      <c r="R100" s="31">
        <f t="shared" si="49"/>
        <v>0</v>
      </c>
      <c r="S100" s="31">
        <f t="shared" si="37"/>
        <v>0</v>
      </c>
      <c r="T100" s="31">
        <f t="shared" si="38"/>
        <v>0</v>
      </c>
      <c r="U100" s="31">
        <f t="shared" si="50"/>
        <v>0</v>
      </c>
      <c r="V100" s="31">
        <f t="shared" si="39"/>
        <v>0</v>
      </c>
      <c r="W100" s="31">
        <v>0</v>
      </c>
      <c r="X100" s="31">
        <f t="shared" si="40"/>
        <v>0</v>
      </c>
      <c r="Y100" s="36">
        <f t="shared" si="41"/>
        <v>0</v>
      </c>
      <c r="AA100" s="69">
        <v>95</v>
      </c>
      <c r="AB100" s="31">
        <f t="shared" si="42"/>
        <v>0</v>
      </c>
      <c r="AC100" s="212">
        <f t="shared" si="58"/>
        <v>0</v>
      </c>
      <c r="AD100" s="99">
        <f t="shared" si="43"/>
        <v>0</v>
      </c>
      <c r="AE100" s="99">
        <f t="shared" si="44"/>
        <v>0</v>
      </c>
      <c r="AF100" s="197">
        <f t="shared" si="54"/>
        <v>0</v>
      </c>
      <c r="AG100" s="197">
        <f t="shared" si="55"/>
        <v>0</v>
      </c>
      <c r="AH100" s="197">
        <f t="shared" si="56"/>
        <v>0</v>
      </c>
      <c r="AI100" s="202">
        <f t="shared" si="57"/>
        <v>0</v>
      </c>
      <c r="AK100" s="69">
        <v>95</v>
      </c>
      <c r="AL100" s="31"/>
      <c r="AM100" s="31"/>
      <c r="AN100" s="31"/>
      <c r="AO100" s="31"/>
      <c r="AP100" s="31"/>
      <c r="AQ100" s="197"/>
      <c r="AR100" s="197"/>
      <c r="AS100" s="197"/>
      <c r="AT100" s="197"/>
      <c r="AU100" s="31"/>
      <c r="AV100" s="31"/>
      <c r="AW100" s="31"/>
      <c r="AX100" s="31"/>
      <c r="AY100" s="74"/>
    </row>
    <row r="101" spans="2:51">
      <c r="C101" s="25"/>
      <c r="E101" s="6"/>
      <c r="I101" s="53">
        <v>96</v>
      </c>
      <c r="J101" s="31">
        <f t="shared" si="45"/>
        <v>0</v>
      </c>
      <c r="K101" s="31">
        <f t="shared" si="46"/>
        <v>0</v>
      </c>
      <c r="L101" s="31">
        <f t="shared" si="47"/>
        <v>0</v>
      </c>
      <c r="M101" s="31">
        <f t="shared" si="35"/>
        <v>0</v>
      </c>
      <c r="N101" s="31">
        <v>0</v>
      </c>
      <c r="O101" s="32">
        <f t="shared" si="36"/>
        <v>0</v>
      </c>
      <c r="P101" s="53">
        <v>96</v>
      </c>
      <c r="Q101" s="31">
        <f t="shared" si="48"/>
        <v>0</v>
      </c>
      <c r="R101" s="31">
        <f t="shared" si="49"/>
        <v>0</v>
      </c>
      <c r="S101" s="31">
        <f t="shared" si="37"/>
        <v>0</v>
      </c>
      <c r="T101" s="31">
        <f t="shared" si="38"/>
        <v>0</v>
      </c>
      <c r="U101" s="31">
        <f t="shared" si="50"/>
        <v>0</v>
      </c>
      <c r="V101" s="31">
        <f t="shared" si="39"/>
        <v>0</v>
      </c>
      <c r="W101" s="31">
        <v>0</v>
      </c>
      <c r="X101" s="31">
        <f t="shared" si="40"/>
        <v>0</v>
      </c>
      <c r="Y101" s="36">
        <f t="shared" si="41"/>
        <v>0</v>
      </c>
      <c r="AA101" s="69">
        <v>96</v>
      </c>
      <c r="AB101" s="31">
        <f t="shared" si="42"/>
        <v>0</v>
      </c>
      <c r="AC101" s="212">
        <f t="shared" si="58"/>
        <v>0</v>
      </c>
      <c r="AD101" s="99">
        <f t="shared" si="43"/>
        <v>0</v>
      </c>
      <c r="AE101" s="99">
        <f t="shared" si="44"/>
        <v>0</v>
      </c>
      <c r="AF101" s="197">
        <f t="shared" si="54"/>
        <v>0</v>
      </c>
      <c r="AG101" s="197">
        <f t="shared" si="55"/>
        <v>0</v>
      </c>
      <c r="AH101" s="197">
        <f t="shared" si="56"/>
        <v>0</v>
      </c>
      <c r="AI101" s="202">
        <f t="shared" si="57"/>
        <v>0</v>
      </c>
      <c r="AK101" s="69">
        <v>96</v>
      </c>
      <c r="AL101" s="31"/>
      <c r="AM101" s="31"/>
      <c r="AN101" s="31"/>
      <c r="AO101" s="31"/>
      <c r="AP101" s="31"/>
      <c r="AQ101" s="197"/>
      <c r="AR101" s="197"/>
      <c r="AS101" s="197"/>
      <c r="AT101" s="197"/>
      <c r="AU101" s="31"/>
      <c r="AV101" s="31"/>
      <c r="AW101" s="31"/>
      <c r="AX101" s="31"/>
      <c r="AY101" s="74"/>
    </row>
    <row r="102" spans="2:51">
      <c r="C102" s="25"/>
      <c r="E102" s="6"/>
      <c r="I102" s="53">
        <v>97</v>
      </c>
      <c r="J102" s="31">
        <f t="shared" si="45"/>
        <v>0</v>
      </c>
      <c r="K102" s="31">
        <f t="shared" si="46"/>
        <v>0</v>
      </c>
      <c r="L102" s="31">
        <f t="shared" si="47"/>
        <v>0</v>
      </c>
      <c r="M102" s="31">
        <f t="shared" si="35"/>
        <v>0</v>
      </c>
      <c r="N102" s="31">
        <v>0</v>
      </c>
      <c r="O102" s="32">
        <f t="shared" si="36"/>
        <v>0</v>
      </c>
      <c r="P102" s="53">
        <v>97</v>
      </c>
      <c r="Q102" s="31">
        <f t="shared" si="48"/>
        <v>0</v>
      </c>
      <c r="R102" s="31">
        <f t="shared" si="49"/>
        <v>0</v>
      </c>
      <c r="S102" s="31">
        <f t="shared" si="37"/>
        <v>0</v>
      </c>
      <c r="T102" s="31">
        <f t="shared" si="38"/>
        <v>0</v>
      </c>
      <c r="U102" s="31">
        <f t="shared" si="50"/>
        <v>0</v>
      </c>
      <c r="V102" s="31">
        <f t="shared" si="39"/>
        <v>0</v>
      </c>
      <c r="W102" s="31">
        <v>0</v>
      </c>
      <c r="X102" s="31">
        <f t="shared" si="40"/>
        <v>0</v>
      </c>
      <c r="Y102" s="36">
        <f t="shared" si="41"/>
        <v>0</v>
      </c>
      <c r="AA102" s="69">
        <v>97</v>
      </c>
      <c r="AB102" s="31">
        <f t="shared" si="42"/>
        <v>0</v>
      </c>
      <c r="AC102" s="212">
        <f t="shared" si="58"/>
        <v>0</v>
      </c>
      <c r="AD102" s="99">
        <f t="shared" si="43"/>
        <v>0</v>
      </c>
      <c r="AE102" s="99">
        <f t="shared" si="44"/>
        <v>0</v>
      </c>
      <c r="AF102" s="197">
        <f t="shared" si="54"/>
        <v>0</v>
      </c>
      <c r="AG102" s="197">
        <f t="shared" si="55"/>
        <v>0</v>
      </c>
      <c r="AH102" s="197">
        <f t="shared" si="56"/>
        <v>0</v>
      </c>
      <c r="AI102" s="202">
        <f t="shared" si="57"/>
        <v>0</v>
      </c>
      <c r="AK102" s="69">
        <v>97</v>
      </c>
      <c r="AL102" s="31"/>
      <c r="AM102" s="31"/>
      <c r="AN102" s="31"/>
      <c r="AO102" s="31"/>
      <c r="AP102" s="31"/>
      <c r="AQ102" s="197"/>
      <c r="AR102" s="197"/>
      <c r="AS102" s="197"/>
      <c r="AT102" s="197"/>
      <c r="AU102" s="31"/>
      <c r="AV102" s="31"/>
      <c r="AW102" s="31"/>
      <c r="AX102" s="31"/>
      <c r="AY102" s="74"/>
    </row>
    <row r="103" spans="2:51" ht="16">
      <c r="C103" s="23" t="s">
        <v>157</v>
      </c>
      <c r="D103" s="166" t="s">
        <v>158</v>
      </c>
      <c r="F103" s="193" t="s">
        <v>200</v>
      </c>
      <c r="I103" s="53">
        <v>98</v>
      </c>
      <c r="J103" s="31">
        <f t="shared" si="45"/>
        <v>0</v>
      </c>
      <c r="K103" s="31">
        <f t="shared" si="46"/>
        <v>0</v>
      </c>
      <c r="L103" s="31">
        <f t="shared" si="47"/>
        <v>0</v>
      </c>
      <c r="M103" s="31">
        <f t="shared" si="35"/>
        <v>0</v>
      </c>
      <c r="N103" s="31">
        <v>0</v>
      </c>
      <c r="O103" s="32">
        <f t="shared" si="36"/>
        <v>0</v>
      </c>
      <c r="P103" s="53">
        <v>98</v>
      </c>
      <c r="Q103" s="31">
        <f t="shared" si="48"/>
        <v>0</v>
      </c>
      <c r="R103" s="31">
        <f t="shared" si="49"/>
        <v>0</v>
      </c>
      <c r="S103" s="31">
        <f t="shared" si="37"/>
        <v>0</v>
      </c>
      <c r="T103" s="31">
        <f t="shared" si="38"/>
        <v>0</v>
      </c>
      <c r="U103" s="31">
        <f t="shared" si="50"/>
        <v>0</v>
      </c>
      <c r="V103" s="31">
        <f t="shared" si="39"/>
        <v>0</v>
      </c>
      <c r="W103" s="31">
        <v>0</v>
      </c>
      <c r="X103" s="31">
        <f t="shared" si="40"/>
        <v>0</v>
      </c>
      <c r="Y103" s="36">
        <f t="shared" si="41"/>
        <v>0</v>
      </c>
      <c r="AA103" s="69">
        <v>98</v>
      </c>
      <c r="AB103" s="31">
        <f t="shared" si="42"/>
        <v>0</v>
      </c>
      <c r="AC103" s="212">
        <f t="shared" si="58"/>
        <v>0</v>
      </c>
      <c r="AD103" s="99">
        <f t="shared" si="43"/>
        <v>0</v>
      </c>
      <c r="AE103" s="99">
        <f t="shared" si="44"/>
        <v>0</v>
      </c>
      <c r="AF103" s="197">
        <f t="shared" si="54"/>
        <v>0</v>
      </c>
      <c r="AG103" s="197">
        <f t="shared" si="55"/>
        <v>0</v>
      </c>
      <c r="AH103" s="197">
        <f t="shared" si="56"/>
        <v>0</v>
      </c>
      <c r="AI103" s="202">
        <f t="shared" si="57"/>
        <v>0</v>
      </c>
      <c r="AK103" s="69">
        <v>98</v>
      </c>
      <c r="AL103" s="31"/>
      <c r="AM103" s="31"/>
      <c r="AN103" s="31"/>
      <c r="AO103" s="31"/>
      <c r="AP103" s="31"/>
      <c r="AQ103" s="197"/>
      <c r="AR103" s="197"/>
      <c r="AS103" s="197"/>
      <c r="AT103" s="197"/>
      <c r="AU103" s="31"/>
      <c r="AV103" s="31"/>
      <c r="AW103" s="31"/>
      <c r="AX103" s="31"/>
      <c r="AY103" s="74"/>
    </row>
    <row r="104" spans="2:51">
      <c r="B104" t="s">
        <v>78</v>
      </c>
      <c r="C104">
        <v>1.52</v>
      </c>
      <c r="D104">
        <v>35</v>
      </c>
      <c r="F104" s="192" t="s">
        <v>196</v>
      </c>
      <c r="G104" s="22">
        <v>0.25</v>
      </c>
      <c r="I104" s="53">
        <v>99</v>
      </c>
      <c r="J104" s="31">
        <f t="shared" si="45"/>
        <v>0</v>
      </c>
      <c r="K104" s="31">
        <f t="shared" si="46"/>
        <v>0</v>
      </c>
      <c r="L104" s="31">
        <f t="shared" si="47"/>
        <v>0</v>
      </c>
      <c r="M104" s="31">
        <f t="shared" si="35"/>
        <v>0</v>
      </c>
      <c r="N104" s="31">
        <v>0</v>
      </c>
      <c r="O104" s="32">
        <f t="shared" si="36"/>
        <v>0</v>
      </c>
      <c r="P104" s="53">
        <v>99</v>
      </c>
      <c r="Q104" s="31">
        <f t="shared" si="48"/>
        <v>0</v>
      </c>
      <c r="R104" s="31">
        <f t="shared" si="49"/>
        <v>0</v>
      </c>
      <c r="S104" s="31">
        <f t="shared" si="37"/>
        <v>0</v>
      </c>
      <c r="T104" s="31">
        <f t="shared" si="38"/>
        <v>0</v>
      </c>
      <c r="U104" s="31">
        <f t="shared" si="50"/>
        <v>0</v>
      </c>
      <c r="V104" s="31">
        <f t="shared" si="39"/>
        <v>0</v>
      </c>
      <c r="W104" s="31">
        <v>0</v>
      </c>
      <c r="X104" s="31">
        <f t="shared" si="40"/>
        <v>0</v>
      </c>
      <c r="Y104" s="36">
        <f t="shared" si="41"/>
        <v>0</v>
      </c>
      <c r="AA104" s="69">
        <v>99</v>
      </c>
      <c r="AB104" s="31">
        <f t="shared" si="42"/>
        <v>0</v>
      </c>
      <c r="AC104" s="212">
        <f t="shared" si="58"/>
        <v>0</v>
      </c>
      <c r="AD104" s="99">
        <f t="shared" si="43"/>
        <v>0</v>
      </c>
      <c r="AE104" s="99">
        <f t="shared" si="44"/>
        <v>0</v>
      </c>
      <c r="AF104" s="197">
        <f t="shared" si="54"/>
        <v>0</v>
      </c>
      <c r="AG104" s="197">
        <f t="shared" si="55"/>
        <v>0</v>
      </c>
      <c r="AH104" s="197">
        <f t="shared" si="56"/>
        <v>0</v>
      </c>
      <c r="AI104" s="202">
        <f t="shared" si="57"/>
        <v>0</v>
      </c>
      <c r="AK104" s="69">
        <v>99</v>
      </c>
      <c r="AL104" s="31"/>
      <c r="AM104" s="31"/>
      <c r="AN104" s="31"/>
      <c r="AO104" s="31"/>
      <c r="AP104" s="31"/>
      <c r="AQ104" s="197"/>
      <c r="AR104" s="197"/>
      <c r="AS104" s="197"/>
      <c r="AT104" s="197"/>
      <c r="AU104" s="31"/>
      <c r="AV104" s="31"/>
      <c r="AW104" s="31"/>
      <c r="AX104" s="31"/>
      <c r="AY104" s="74"/>
    </row>
    <row r="105" spans="2:51">
      <c r="B105" t="s">
        <v>80</v>
      </c>
      <c r="C105">
        <v>0</v>
      </c>
      <c r="D105">
        <v>2</v>
      </c>
      <c r="F105" s="192" t="s">
        <v>198</v>
      </c>
      <c r="G105" s="22">
        <v>1.03</v>
      </c>
      <c r="I105" s="53">
        <v>100</v>
      </c>
      <c r="J105" s="31">
        <f t="shared" si="45"/>
        <v>0</v>
      </c>
      <c r="K105" s="31">
        <f t="shared" si="46"/>
        <v>0</v>
      </c>
      <c r="L105" s="31">
        <f t="shared" si="47"/>
        <v>0</v>
      </c>
      <c r="M105" s="31">
        <f t="shared" si="35"/>
        <v>0</v>
      </c>
      <c r="N105" s="31">
        <v>0</v>
      </c>
      <c r="O105" s="32">
        <f t="shared" si="36"/>
        <v>0</v>
      </c>
      <c r="P105" s="53">
        <v>100</v>
      </c>
      <c r="Q105" s="31">
        <f t="shared" si="48"/>
        <v>0</v>
      </c>
      <c r="R105" s="31">
        <f t="shared" si="49"/>
        <v>0</v>
      </c>
      <c r="S105" s="31">
        <f t="shared" si="37"/>
        <v>0</v>
      </c>
      <c r="T105" s="31">
        <f t="shared" si="38"/>
        <v>0</v>
      </c>
      <c r="U105" s="31">
        <f t="shared" si="50"/>
        <v>0</v>
      </c>
      <c r="V105" s="31">
        <f t="shared" si="39"/>
        <v>0</v>
      </c>
      <c r="W105" s="31">
        <v>0</v>
      </c>
      <c r="X105" s="31">
        <f t="shared" si="40"/>
        <v>0</v>
      </c>
      <c r="Y105" s="36">
        <f t="shared" si="41"/>
        <v>0</v>
      </c>
      <c r="AA105" s="69">
        <v>100</v>
      </c>
      <c r="AB105" s="31">
        <f t="shared" si="42"/>
        <v>0</v>
      </c>
      <c r="AC105" s="212">
        <f t="shared" si="58"/>
        <v>0</v>
      </c>
      <c r="AD105" s="99">
        <f t="shared" si="43"/>
        <v>0</v>
      </c>
      <c r="AE105" s="99">
        <f t="shared" si="44"/>
        <v>0</v>
      </c>
      <c r="AF105" s="197">
        <f t="shared" si="54"/>
        <v>0</v>
      </c>
      <c r="AG105" s="197">
        <f t="shared" si="55"/>
        <v>0</v>
      </c>
      <c r="AH105" s="197">
        <f t="shared" si="56"/>
        <v>0</v>
      </c>
      <c r="AI105" s="202">
        <f t="shared" si="57"/>
        <v>0</v>
      </c>
      <c r="AK105" s="69">
        <v>100</v>
      </c>
      <c r="AL105" s="31"/>
      <c r="AM105" s="31"/>
      <c r="AN105" s="31"/>
      <c r="AO105" s="31"/>
      <c r="AP105" s="31"/>
      <c r="AQ105" s="197"/>
      <c r="AR105" s="197"/>
      <c r="AS105" s="197"/>
      <c r="AT105" s="197"/>
      <c r="AU105" s="31"/>
      <c r="AV105" s="31"/>
      <c r="AW105" s="31"/>
      <c r="AX105" s="31"/>
      <c r="AY105" s="74"/>
    </row>
    <row r="106" spans="2:51" ht="30">
      <c r="B106" t="s">
        <v>81</v>
      </c>
      <c r="C106">
        <v>0.77</v>
      </c>
      <c r="D106">
        <v>25</v>
      </c>
      <c r="F106" s="192" t="s">
        <v>199</v>
      </c>
      <c r="G106" s="22">
        <v>0.59</v>
      </c>
      <c r="I106" s="53">
        <v>101</v>
      </c>
      <c r="J106" s="31">
        <f t="shared" si="45"/>
        <v>0</v>
      </c>
      <c r="K106" s="31">
        <f t="shared" si="46"/>
        <v>0</v>
      </c>
      <c r="L106" s="31">
        <f t="shared" si="47"/>
        <v>0</v>
      </c>
      <c r="M106" s="31">
        <f t="shared" si="35"/>
        <v>0</v>
      </c>
      <c r="N106" s="31">
        <v>0</v>
      </c>
      <c r="O106" s="32">
        <f t="shared" si="36"/>
        <v>0</v>
      </c>
      <c r="P106" s="53">
        <v>101</v>
      </c>
      <c r="Q106" s="31">
        <f t="shared" si="48"/>
        <v>0</v>
      </c>
      <c r="R106" s="31">
        <f t="shared" si="49"/>
        <v>0</v>
      </c>
      <c r="S106" s="31">
        <f t="shared" si="37"/>
        <v>0</v>
      </c>
      <c r="T106" s="31">
        <f t="shared" si="38"/>
        <v>0</v>
      </c>
      <c r="U106" s="31">
        <f t="shared" si="50"/>
        <v>0</v>
      </c>
      <c r="V106" s="31">
        <f t="shared" si="39"/>
        <v>0</v>
      </c>
      <c r="W106" s="31">
        <v>0</v>
      </c>
      <c r="X106" s="31">
        <f t="shared" si="40"/>
        <v>0</v>
      </c>
      <c r="Y106" s="36">
        <f t="shared" si="41"/>
        <v>0</v>
      </c>
      <c r="AA106" s="69">
        <v>101</v>
      </c>
      <c r="AB106" s="31">
        <f t="shared" si="42"/>
        <v>0</v>
      </c>
      <c r="AC106" s="212">
        <f t="shared" si="58"/>
        <v>0</v>
      </c>
      <c r="AD106" s="99">
        <f t="shared" si="43"/>
        <v>0</v>
      </c>
      <c r="AE106" s="99">
        <f t="shared" si="44"/>
        <v>0</v>
      </c>
      <c r="AF106" s="197">
        <f t="shared" si="54"/>
        <v>0</v>
      </c>
      <c r="AG106" s="197">
        <f t="shared" si="55"/>
        <v>0</v>
      </c>
      <c r="AH106" s="197">
        <f t="shared" si="56"/>
        <v>0</v>
      </c>
      <c r="AI106" s="202">
        <f t="shared" si="57"/>
        <v>0</v>
      </c>
      <c r="AK106" s="69">
        <v>101</v>
      </c>
      <c r="AL106" s="31"/>
      <c r="AM106" s="31"/>
      <c r="AN106" s="31"/>
      <c r="AO106" s="31"/>
      <c r="AP106" s="31"/>
      <c r="AQ106" s="197"/>
      <c r="AR106" s="197"/>
      <c r="AS106" s="197"/>
      <c r="AT106" s="197"/>
      <c r="AU106" s="31"/>
      <c r="AV106" s="31"/>
      <c r="AW106" s="31"/>
      <c r="AX106" s="31"/>
      <c r="AY106" s="74"/>
    </row>
    <row r="107" spans="2:51">
      <c r="B107" t="s">
        <v>82</v>
      </c>
      <c r="C107">
        <f>44%*C105+56%*C106</f>
        <v>0.43120000000000003</v>
      </c>
      <c r="D107">
        <f>44%*D105+56%*D106</f>
        <v>14.880000000000003</v>
      </c>
      <c r="F107" s="192" t="s">
        <v>197</v>
      </c>
      <c r="G107" s="22">
        <v>0.43</v>
      </c>
      <c r="I107" s="53">
        <v>102</v>
      </c>
      <c r="J107" s="31">
        <f t="shared" si="45"/>
        <v>0</v>
      </c>
      <c r="K107" s="31">
        <f t="shared" si="46"/>
        <v>0</v>
      </c>
      <c r="L107" s="31">
        <f t="shared" si="47"/>
        <v>0</v>
      </c>
      <c r="M107" s="31">
        <f t="shared" si="35"/>
        <v>0</v>
      </c>
      <c r="N107" s="31">
        <v>0</v>
      </c>
      <c r="O107" s="32">
        <f t="shared" si="36"/>
        <v>0</v>
      </c>
      <c r="P107" s="53">
        <v>102</v>
      </c>
      <c r="Q107" s="31">
        <f t="shared" si="48"/>
        <v>0</v>
      </c>
      <c r="R107" s="31">
        <f t="shared" si="49"/>
        <v>0</v>
      </c>
      <c r="S107" s="31">
        <f t="shared" si="37"/>
        <v>0</v>
      </c>
      <c r="T107" s="31">
        <f t="shared" si="38"/>
        <v>0</v>
      </c>
      <c r="U107" s="31">
        <f t="shared" si="50"/>
        <v>0</v>
      </c>
      <c r="V107" s="31">
        <f t="shared" si="39"/>
        <v>0</v>
      </c>
      <c r="W107" s="31">
        <v>0</v>
      </c>
      <c r="X107" s="31">
        <f t="shared" si="40"/>
        <v>0</v>
      </c>
      <c r="Y107" s="36">
        <f t="shared" si="41"/>
        <v>0</v>
      </c>
      <c r="AA107" s="69">
        <v>102</v>
      </c>
      <c r="AB107" s="31">
        <f t="shared" si="42"/>
        <v>0</v>
      </c>
      <c r="AC107" s="212">
        <f t="shared" si="58"/>
        <v>0</v>
      </c>
      <c r="AD107" s="99">
        <f t="shared" si="43"/>
        <v>0</v>
      </c>
      <c r="AE107" s="99">
        <f t="shared" si="44"/>
        <v>0</v>
      </c>
      <c r="AF107" s="197">
        <f t="shared" si="54"/>
        <v>0</v>
      </c>
      <c r="AG107" s="197">
        <f t="shared" si="55"/>
        <v>0</v>
      </c>
      <c r="AH107" s="197">
        <f t="shared" si="56"/>
        <v>0</v>
      </c>
      <c r="AI107" s="202">
        <f t="shared" si="57"/>
        <v>0</v>
      </c>
      <c r="AK107" s="69">
        <v>102</v>
      </c>
      <c r="AL107" s="31"/>
      <c r="AM107" s="31"/>
      <c r="AN107" s="31"/>
      <c r="AO107" s="31"/>
      <c r="AP107" s="31"/>
      <c r="AQ107" s="197"/>
      <c r="AR107" s="197"/>
      <c r="AS107" s="197"/>
      <c r="AT107" s="197"/>
      <c r="AU107" s="31"/>
      <c r="AV107" s="31"/>
      <c r="AW107" s="31"/>
      <c r="AX107" s="31"/>
      <c r="AY107" s="74"/>
    </row>
    <row r="108" spans="2:51">
      <c r="B108" t="s">
        <v>79</v>
      </c>
      <c r="C108">
        <v>0.25</v>
      </c>
      <c r="D108">
        <v>0</v>
      </c>
      <c r="F108" s="194" t="s">
        <v>201</v>
      </c>
      <c r="G108" s="195" t="e">
        <f>VLOOKUP(VLOOKUP(F17,C131:E195,3,FALSE),F104:G107,2,FALSE)</f>
        <v>#N/A</v>
      </c>
      <c r="I108" s="53">
        <v>103</v>
      </c>
      <c r="J108" s="31">
        <f t="shared" si="45"/>
        <v>0</v>
      </c>
      <c r="K108" s="31">
        <f t="shared" si="46"/>
        <v>0</v>
      </c>
      <c r="L108" s="31">
        <f t="shared" si="47"/>
        <v>0</v>
      </c>
      <c r="M108" s="31">
        <f t="shared" si="35"/>
        <v>0</v>
      </c>
      <c r="N108" s="31">
        <v>0</v>
      </c>
      <c r="O108" s="32">
        <f t="shared" si="36"/>
        <v>0</v>
      </c>
      <c r="P108" s="53">
        <v>103</v>
      </c>
      <c r="Q108" s="31">
        <f t="shared" si="48"/>
        <v>0</v>
      </c>
      <c r="R108" s="31">
        <f t="shared" si="49"/>
        <v>0</v>
      </c>
      <c r="S108" s="31">
        <f t="shared" si="37"/>
        <v>0</v>
      </c>
      <c r="T108" s="31">
        <f t="shared" si="38"/>
        <v>0</v>
      </c>
      <c r="U108" s="31">
        <f t="shared" si="50"/>
        <v>0</v>
      </c>
      <c r="V108" s="31">
        <f t="shared" si="39"/>
        <v>0</v>
      </c>
      <c r="W108" s="31">
        <v>0</v>
      </c>
      <c r="X108" s="31">
        <f t="shared" si="40"/>
        <v>0</v>
      </c>
      <c r="Y108" s="36">
        <f t="shared" si="41"/>
        <v>0</v>
      </c>
      <c r="AA108" s="69">
        <v>103</v>
      </c>
      <c r="AB108" s="31">
        <f t="shared" si="42"/>
        <v>0</v>
      </c>
      <c r="AC108" s="212">
        <f t="shared" si="58"/>
        <v>0</v>
      </c>
      <c r="AD108" s="99">
        <f t="shared" si="43"/>
        <v>0</v>
      </c>
      <c r="AE108" s="99">
        <f t="shared" si="44"/>
        <v>0</v>
      </c>
      <c r="AF108" s="197">
        <f t="shared" si="54"/>
        <v>0</v>
      </c>
      <c r="AG108" s="197">
        <f t="shared" si="55"/>
        <v>0</v>
      </c>
      <c r="AH108" s="197">
        <f t="shared" si="56"/>
        <v>0</v>
      </c>
      <c r="AI108" s="202">
        <f t="shared" si="57"/>
        <v>0</v>
      </c>
      <c r="AK108" s="69">
        <v>103</v>
      </c>
      <c r="AL108" s="31"/>
      <c r="AM108" s="31"/>
      <c r="AN108" s="31"/>
      <c r="AO108" s="31"/>
      <c r="AP108" s="31"/>
      <c r="AQ108" s="197"/>
      <c r="AR108" s="197"/>
      <c r="AS108" s="197"/>
      <c r="AT108" s="197"/>
      <c r="AU108" s="31"/>
      <c r="AV108" s="31"/>
      <c r="AW108" s="31"/>
      <c r="AX108" s="31"/>
      <c r="AY108" s="74"/>
    </row>
    <row r="109" spans="2:51">
      <c r="I109" s="53">
        <v>104</v>
      </c>
      <c r="J109" s="31">
        <f t="shared" si="45"/>
        <v>0</v>
      </c>
      <c r="K109" s="31">
        <f t="shared" si="46"/>
        <v>0</v>
      </c>
      <c r="L109" s="31">
        <f t="shared" si="47"/>
        <v>0</v>
      </c>
      <c r="M109" s="31">
        <f t="shared" si="35"/>
        <v>0</v>
      </c>
      <c r="N109" s="31">
        <v>0</v>
      </c>
      <c r="O109" s="32">
        <f t="shared" si="36"/>
        <v>0</v>
      </c>
      <c r="P109" s="53">
        <v>104</v>
      </c>
      <c r="Q109" s="31">
        <f t="shared" si="48"/>
        <v>0</v>
      </c>
      <c r="R109" s="31">
        <f t="shared" si="49"/>
        <v>0</v>
      </c>
      <c r="S109" s="31">
        <f t="shared" si="37"/>
        <v>0</v>
      </c>
      <c r="T109" s="31">
        <f t="shared" si="38"/>
        <v>0</v>
      </c>
      <c r="U109" s="31">
        <f t="shared" si="50"/>
        <v>0</v>
      </c>
      <c r="V109" s="31">
        <f t="shared" si="39"/>
        <v>0</v>
      </c>
      <c r="W109" s="31">
        <v>0</v>
      </c>
      <c r="X109" s="31">
        <f t="shared" si="40"/>
        <v>0</v>
      </c>
      <c r="Y109" s="36">
        <f t="shared" si="41"/>
        <v>0</v>
      </c>
      <c r="AA109" s="69">
        <v>104</v>
      </c>
      <c r="AB109" s="31">
        <f t="shared" si="42"/>
        <v>0</v>
      </c>
      <c r="AC109" s="212">
        <f t="shared" si="58"/>
        <v>0</v>
      </c>
      <c r="AD109" s="99">
        <f t="shared" si="43"/>
        <v>0</v>
      </c>
      <c r="AE109" s="99">
        <f t="shared" si="44"/>
        <v>0</v>
      </c>
      <c r="AF109" s="197">
        <f t="shared" si="54"/>
        <v>0</v>
      </c>
      <c r="AG109" s="197">
        <f t="shared" si="55"/>
        <v>0</v>
      </c>
      <c r="AH109" s="197">
        <f t="shared" si="56"/>
        <v>0</v>
      </c>
      <c r="AI109" s="202">
        <f t="shared" si="57"/>
        <v>0</v>
      </c>
      <c r="AK109" s="69">
        <v>104</v>
      </c>
      <c r="AL109" s="31"/>
      <c r="AM109" s="31"/>
      <c r="AN109" s="31"/>
      <c r="AO109" s="31"/>
      <c r="AP109" s="31"/>
      <c r="AQ109" s="197"/>
      <c r="AR109" s="197"/>
      <c r="AS109" s="197"/>
      <c r="AT109" s="197"/>
      <c r="AU109" s="31"/>
      <c r="AV109" s="31"/>
      <c r="AW109" s="31"/>
      <c r="AX109" s="31"/>
      <c r="AY109" s="74"/>
    </row>
    <row r="110" spans="2:51">
      <c r="I110" s="53">
        <v>105</v>
      </c>
      <c r="J110" s="31">
        <f t="shared" si="45"/>
        <v>0</v>
      </c>
      <c r="K110" s="31">
        <f t="shared" si="46"/>
        <v>0</v>
      </c>
      <c r="L110" s="31">
        <f t="shared" si="47"/>
        <v>0</v>
      </c>
      <c r="M110" s="31">
        <f t="shared" si="35"/>
        <v>0</v>
      </c>
      <c r="N110" s="31">
        <v>0</v>
      </c>
      <c r="O110" s="32">
        <f t="shared" si="36"/>
        <v>0</v>
      </c>
      <c r="P110" s="53">
        <v>105</v>
      </c>
      <c r="Q110" s="31">
        <f t="shared" si="48"/>
        <v>0</v>
      </c>
      <c r="R110" s="31">
        <f t="shared" si="49"/>
        <v>0</v>
      </c>
      <c r="S110" s="31">
        <f t="shared" si="37"/>
        <v>0</v>
      </c>
      <c r="T110" s="31">
        <f t="shared" si="38"/>
        <v>0</v>
      </c>
      <c r="U110" s="31">
        <f t="shared" si="50"/>
        <v>0</v>
      </c>
      <c r="V110" s="31">
        <f t="shared" si="39"/>
        <v>0</v>
      </c>
      <c r="W110" s="31">
        <v>0</v>
      </c>
      <c r="X110" s="31">
        <f t="shared" si="40"/>
        <v>0</v>
      </c>
      <c r="Y110" s="36">
        <f t="shared" si="41"/>
        <v>0</v>
      </c>
      <c r="AA110" s="69">
        <v>105</v>
      </c>
      <c r="AB110" s="31">
        <f t="shared" si="42"/>
        <v>0</v>
      </c>
      <c r="AC110" s="212">
        <f t="shared" si="58"/>
        <v>0</v>
      </c>
      <c r="AD110" s="99">
        <f t="shared" si="43"/>
        <v>0</v>
      </c>
      <c r="AE110" s="99">
        <f t="shared" si="44"/>
        <v>0</v>
      </c>
      <c r="AF110" s="197">
        <f t="shared" si="54"/>
        <v>0</v>
      </c>
      <c r="AG110" s="197">
        <f t="shared" si="55"/>
        <v>0</v>
      </c>
      <c r="AH110" s="197">
        <f t="shared" si="56"/>
        <v>0</v>
      </c>
      <c r="AI110" s="202">
        <f t="shared" si="57"/>
        <v>0</v>
      </c>
      <c r="AK110" s="69">
        <v>105</v>
      </c>
      <c r="AL110" s="31"/>
      <c r="AM110" s="31"/>
      <c r="AN110" s="31"/>
      <c r="AO110" s="31"/>
      <c r="AP110" s="31"/>
      <c r="AQ110" s="197"/>
      <c r="AR110" s="197"/>
      <c r="AS110" s="197"/>
      <c r="AT110" s="197"/>
      <c r="AU110" s="31"/>
      <c r="AV110" s="31"/>
      <c r="AW110" s="31"/>
      <c r="AX110" s="31"/>
      <c r="AY110" s="74"/>
    </row>
    <row r="111" spans="2:51">
      <c r="C111" s="166" t="s">
        <v>169</v>
      </c>
      <c r="D111" s="166"/>
      <c r="E111" s="166"/>
      <c r="I111" s="53">
        <v>106</v>
      </c>
      <c r="J111" s="31">
        <f t="shared" si="45"/>
        <v>0</v>
      </c>
      <c r="K111" s="31">
        <f t="shared" si="46"/>
        <v>0</v>
      </c>
      <c r="L111" s="31">
        <f t="shared" si="47"/>
        <v>0</v>
      </c>
      <c r="M111" s="31">
        <f t="shared" si="35"/>
        <v>0</v>
      </c>
      <c r="N111" s="31">
        <v>0</v>
      </c>
      <c r="O111" s="32">
        <f t="shared" si="36"/>
        <v>0</v>
      </c>
      <c r="P111" s="53">
        <v>106</v>
      </c>
      <c r="Q111" s="31">
        <f t="shared" si="48"/>
        <v>0</v>
      </c>
      <c r="R111" s="31">
        <f t="shared" si="49"/>
        <v>0</v>
      </c>
      <c r="S111" s="31">
        <f t="shared" si="37"/>
        <v>0</v>
      </c>
      <c r="T111" s="31">
        <f t="shared" si="38"/>
        <v>0</v>
      </c>
      <c r="U111" s="31">
        <f t="shared" si="50"/>
        <v>0</v>
      </c>
      <c r="V111" s="31">
        <f t="shared" si="39"/>
        <v>0</v>
      </c>
      <c r="W111" s="31">
        <v>0</v>
      </c>
      <c r="X111" s="31">
        <f t="shared" si="40"/>
        <v>0</v>
      </c>
      <c r="Y111" s="36">
        <f t="shared" si="41"/>
        <v>0</v>
      </c>
      <c r="AA111" s="69">
        <v>106</v>
      </c>
      <c r="AB111" s="31">
        <f t="shared" si="42"/>
        <v>0</v>
      </c>
      <c r="AC111" s="212">
        <f t="shared" si="58"/>
        <v>0</v>
      </c>
      <c r="AD111" s="99">
        <f t="shared" si="43"/>
        <v>0</v>
      </c>
      <c r="AE111" s="99">
        <f t="shared" si="44"/>
        <v>0</v>
      </c>
      <c r="AF111" s="197">
        <f t="shared" si="54"/>
        <v>0</v>
      </c>
      <c r="AG111" s="197">
        <f t="shared" si="55"/>
        <v>0</v>
      </c>
      <c r="AH111" s="197">
        <f t="shared" si="56"/>
        <v>0</v>
      </c>
      <c r="AI111" s="202">
        <f t="shared" si="57"/>
        <v>0</v>
      </c>
      <c r="AK111" s="69">
        <v>106</v>
      </c>
      <c r="AL111" s="31"/>
      <c r="AM111" s="31"/>
      <c r="AN111" s="31"/>
      <c r="AO111" s="31"/>
      <c r="AP111" s="31"/>
      <c r="AQ111" s="197"/>
      <c r="AR111" s="197"/>
      <c r="AS111" s="197"/>
      <c r="AT111" s="197"/>
      <c r="AU111" s="31"/>
      <c r="AV111" s="31"/>
      <c r="AW111" s="31"/>
      <c r="AX111" s="31"/>
      <c r="AY111" s="74"/>
    </row>
    <row r="112" spans="2:51">
      <c r="C112" s="72" t="s">
        <v>145</v>
      </c>
      <c r="D112" s="72" t="s">
        <v>72</v>
      </c>
      <c r="E112" s="72" t="s">
        <v>166</v>
      </c>
      <c r="I112" s="53">
        <v>107</v>
      </c>
      <c r="J112" s="31">
        <f t="shared" si="45"/>
        <v>0</v>
      </c>
      <c r="K112" s="31">
        <f t="shared" si="46"/>
        <v>0</v>
      </c>
      <c r="L112" s="31">
        <f t="shared" si="47"/>
        <v>0</v>
      </c>
      <c r="M112" s="31">
        <f t="shared" si="35"/>
        <v>0</v>
      </c>
      <c r="N112" s="31">
        <v>0</v>
      </c>
      <c r="O112" s="32">
        <f t="shared" si="36"/>
        <v>0</v>
      </c>
      <c r="P112" s="53">
        <v>107</v>
      </c>
      <c r="Q112" s="31">
        <f t="shared" si="48"/>
        <v>0</v>
      </c>
      <c r="R112" s="31">
        <f t="shared" si="49"/>
        <v>0</v>
      </c>
      <c r="S112" s="31">
        <f t="shared" si="37"/>
        <v>0</v>
      </c>
      <c r="T112" s="31">
        <f t="shared" si="38"/>
        <v>0</v>
      </c>
      <c r="U112" s="31">
        <f t="shared" si="50"/>
        <v>0</v>
      </c>
      <c r="V112" s="31">
        <f t="shared" si="39"/>
        <v>0</v>
      </c>
      <c r="W112" s="31">
        <v>0</v>
      </c>
      <c r="X112" s="31">
        <f t="shared" si="40"/>
        <v>0</v>
      </c>
      <c r="Y112" s="36">
        <f t="shared" si="41"/>
        <v>0</v>
      </c>
      <c r="AA112" s="69">
        <v>107</v>
      </c>
      <c r="AB112" s="31">
        <f t="shared" si="42"/>
        <v>0</v>
      </c>
      <c r="AC112" s="212">
        <f t="shared" si="58"/>
        <v>0</v>
      </c>
      <c r="AD112" s="99">
        <f t="shared" si="43"/>
        <v>0</v>
      </c>
      <c r="AE112" s="99">
        <f t="shared" si="44"/>
        <v>0</v>
      </c>
      <c r="AF112" s="197">
        <f t="shared" si="54"/>
        <v>0</v>
      </c>
      <c r="AG112" s="197">
        <f t="shared" si="55"/>
        <v>0</v>
      </c>
      <c r="AH112" s="197">
        <f t="shared" si="56"/>
        <v>0</v>
      </c>
      <c r="AI112" s="202">
        <f t="shared" si="57"/>
        <v>0</v>
      </c>
      <c r="AK112" s="69">
        <v>107</v>
      </c>
      <c r="AL112" s="31"/>
      <c r="AM112" s="31"/>
      <c r="AN112" s="31"/>
      <c r="AO112" s="31"/>
      <c r="AP112" s="31"/>
      <c r="AQ112" s="197"/>
      <c r="AR112" s="197"/>
      <c r="AS112" s="197"/>
      <c r="AT112" s="197"/>
      <c r="AU112" s="31"/>
      <c r="AV112" s="31"/>
      <c r="AW112" s="31"/>
      <c r="AX112" s="31"/>
      <c r="AY112" s="74"/>
    </row>
    <row r="113" spans="2:51">
      <c r="B113" s="65" t="s">
        <v>167</v>
      </c>
      <c r="C113" s="77" t="e">
        <f>1/$F$18*SUM(X6:X205)</f>
        <v>#DIV/0!</v>
      </c>
      <c r="D113" s="77" t="e">
        <f>1/$F$10*SUM(O6:O205)</f>
        <v>#DIV/0!</v>
      </c>
      <c r="E113" s="76" t="e">
        <f>C113-D113</f>
        <v>#DIV/0!</v>
      </c>
      <c r="I113" s="53">
        <v>108</v>
      </c>
      <c r="J113" s="31">
        <f t="shared" si="45"/>
        <v>0</v>
      </c>
      <c r="K113" s="31">
        <f t="shared" si="46"/>
        <v>0</v>
      </c>
      <c r="L113" s="31">
        <f t="shared" si="47"/>
        <v>0</v>
      </c>
      <c r="M113" s="31">
        <f t="shared" si="35"/>
        <v>0</v>
      </c>
      <c r="N113" s="31">
        <v>0</v>
      </c>
      <c r="O113" s="32">
        <f t="shared" si="36"/>
        <v>0</v>
      </c>
      <c r="P113" s="53">
        <v>108</v>
      </c>
      <c r="Q113" s="31">
        <f t="shared" si="48"/>
        <v>0</v>
      </c>
      <c r="R113" s="31">
        <f t="shared" si="49"/>
        <v>0</v>
      </c>
      <c r="S113" s="31">
        <f t="shared" si="37"/>
        <v>0</v>
      </c>
      <c r="T113" s="31">
        <f t="shared" si="38"/>
        <v>0</v>
      </c>
      <c r="U113" s="31">
        <f t="shared" si="50"/>
        <v>0</v>
      </c>
      <c r="V113" s="31">
        <f t="shared" si="39"/>
        <v>0</v>
      </c>
      <c r="W113" s="31">
        <v>0</v>
      </c>
      <c r="X113" s="31">
        <f t="shared" si="40"/>
        <v>0</v>
      </c>
      <c r="Y113" s="36">
        <f t="shared" si="41"/>
        <v>0</v>
      </c>
      <c r="AA113" s="69">
        <v>108</v>
      </c>
      <c r="AB113" s="31">
        <f t="shared" si="42"/>
        <v>0</v>
      </c>
      <c r="AC113" s="212">
        <f t="shared" si="58"/>
        <v>0</v>
      </c>
      <c r="AD113" s="99">
        <f t="shared" si="43"/>
        <v>0</v>
      </c>
      <c r="AE113" s="99">
        <f t="shared" si="44"/>
        <v>0</v>
      </c>
      <c r="AF113" s="197">
        <f t="shared" si="54"/>
        <v>0</v>
      </c>
      <c r="AG113" s="197">
        <f t="shared" si="55"/>
        <v>0</v>
      </c>
      <c r="AH113" s="197">
        <f t="shared" si="56"/>
        <v>0</v>
      </c>
      <c r="AI113" s="202">
        <f t="shared" si="57"/>
        <v>0</v>
      </c>
      <c r="AK113" s="69">
        <v>108</v>
      </c>
      <c r="AL113" s="31"/>
      <c r="AM113" s="31"/>
      <c r="AN113" s="31"/>
      <c r="AO113" s="31"/>
      <c r="AP113" s="31"/>
      <c r="AQ113" s="197"/>
      <c r="AR113" s="197"/>
      <c r="AS113" s="197"/>
      <c r="AT113" s="197"/>
      <c r="AU113" s="31"/>
      <c r="AV113" s="31"/>
      <c r="AW113" s="31"/>
      <c r="AX113" s="31"/>
      <c r="AY113" s="74"/>
    </row>
    <row r="114" spans="2:51">
      <c r="B114" s="65" t="s">
        <v>168</v>
      </c>
      <c r="C114" s="77">
        <f>X35</f>
        <v>0</v>
      </c>
      <c r="D114" s="77">
        <f>O35</f>
        <v>0</v>
      </c>
      <c r="E114" s="76">
        <f>VLOOKUP(30,I5:Y205,17,FALSE)</f>
        <v>0</v>
      </c>
      <c r="I114" s="53">
        <v>109</v>
      </c>
      <c r="J114" s="31">
        <f t="shared" si="45"/>
        <v>0</v>
      </c>
      <c r="K114" s="31">
        <f t="shared" si="46"/>
        <v>0</v>
      </c>
      <c r="L114" s="31">
        <f t="shared" si="47"/>
        <v>0</v>
      </c>
      <c r="M114" s="31">
        <f t="shared" si="35"/>
        <v>0</v>
      </c>
      <c r="N114" s="31">
        <v>0</v>
      </c>
      <c r="O114" s="32">
        <f t="shared" si="36"/>
        <v>0</v>
      </c>
      <c r="P114" s="53">
        <v>109</v>
      </c>
      <c r="Q114" s="31">
        <f t="shared" si="48"/>
        <v>0</v>
      </c>
      <c r="R114" s="31">
        <f t="shared" si="49"/>
        <v>0</v>
      </c>
      <c r="S114" s="31">
        <f t="shared" si="37"/>
        <v>0</v>
      </c>
      <c r="T114" s="31">
        <f t="shared" si="38"/>
        <v>0</v>
      </c>
      <c r="U114" s="31">
        <f t="shared" si="50"/>
        <v>0</v>
      </c>
      <c r="V114" s="31">
        <f t="shared" si="39"/>
        <v>0</v>
      </c>
      <c r="W114" s="31">
        <v>0</v>
      </c>
      <c r="X114" s="31">
        <f t="shared" si="40"/>
        <v>0</v>
      </c>
      <c r="Y114" s="36">
        <f t="shared" si="41"/>
        <v>0</v>
      </c>
      <c r="AA114" s="69">
        <v>109</v>
      </c>
      <c r="AB114" s="31">
        <f t="shared" si="42"/>
        <v>0</v>
      </c>
      <c r="AC114" s="212">
        <f t="shared" si="58"/>
        <v>0</v>
      </c>
      <c r="AD114" s="99">
        <f t="shared" si="43"/>
        <v>0</v>
      </c>
      <c r="AE114" s="99">
        <f t="shared" si="44"/>
        <v>0</v>
      </c>
      <c r="AF114" s="197">
        <f t="shared" si="54"/>
        <v>0</v>
      </c>
      <c r="AG114" s="197">
        <f t="shared" si="55"/>
        <v>0</v>
      </c>
      <c r="AH114" s="197">
        <f t="shared" si="56"/>
        <v>0</v>
      </c>
      <c r="AI114" s="202">
        <f t="shared" si="57"/>
        <v>0</v>
      </c>
      <c r="AK114" s="69">
        <v>109</v>
      </c>
      <c r="AL114" s="31"/>
      <c r="AM114" s="31"/>
      <c r="AN114" s="31"/>
      <c r="AO114" s="31"/>
      <c r="AP114" s="31"/>
      <c r="AQ114" s="197"/>
      <c r="AR114" s="197"/>
      <c r="AS114" s="197"/>
      <c r="AT114" s="197"/>
      <c r="AU114" s="31"/>
      <c r="AV114" s="31"/>
      <c r="AW114" s="31"/>
      <c r="AX114" s="31"/>
      <c r="AY114" s="74"/>
    </row>
    <row r="115" spans="2:51">
      <c r="C115" s="78"/>
      <c r="D115" s="78"/>
      <c r="E115" s="78"/>
      <c r="I115" s="53">
        <v>110</v>
      </c>
      <c r="J115" s="31">
        <f t="shared" si="45"/>
        <v>0</v>
      </c>
      <c r="K115" s="31">
        <f t="shared" si="46"/>
        <v>0</v>
      </c>
      <c r="L115" s="31">
        <f t="shared" si="47"/>
        <v>0</v>
      </c>
      <c r="M115" s="31">
        <f t="shared" si="35"/>
        <v>0</v>
      </c>
      <c r="N115" s="31">
        <v>0</v>
      </c>
      <c r="O115" s="32">
        <f t="shared" si="36"/>
        <v>0</v>
      </c>
      <c r="P115" s="53">
        <v>110</v>
      </c>
      <c r="Q115" s="31">
        <f t="shared" si="48"/>
        <v>0</v>
      </c>
      <c r="R115" s="31">
        <f t="shared" si="49"/>
        <v>0</v>
      </c>
      <c r="S115" s="31">
        <f t="shared" si="37"/>
        <v>0</v>
      </c>
      <c r="T115" s="31">
        <f t="shared" si="38"/>
        <v>0</v>
      </c>
      <c r="U115" s="31">
        <f t="shared" si="50"/>
        <v>0</v>
      </c>
      <c r="V115" s="31">
        <f t="shared" si="39"/>
        <v>0</v>
      </c>
      <c r="W115" s="31">
        <v>0</v>
      </c>
      <c r="X115" s="31">
        <f t="shared" si="40"/>
        <v>0</v>
      </c>
      <c r="Y115" s="36">
        <f t="shared" si="41"/>
        <v>0</v>
      </c>
      <c r="AA115" s="69">
        <v>110</v>
      </c>
      <c r="AB115" s="31">
        <f t="shared" si="42"/>
        <v>0</v>
      </c>
      <c r="AC115" s="212">
        <f t="shared" si="58"/>
        <v>0</v>
      </c>
      <c r="AD115" s="99">
        <f t="shared" si="43"/>
        <v>0</v>
      </c>
      <c r="AE115" s="99">
        <f t="shared" si="44"/>
        <v>0</v>
      </c>
      <c r="AF115" s="197">
        <f t="shared" si="54"/>
        <v>0</v>
      </c>
      <c r="AG115" s="197">
        <f t="shared" si="55"/>
        <v>0</v>
      </c>
      <c r="AH115" s="197">
        <f t="shared" si="56"/>
        <v>0</v>
      </c>
      <c r="AI115" s="202">
        <f t="shared" si="57"/>
        <v>0</v>
      </c>
      <c r="AK115" s="69">
        <v>110</v>
      </c>
      <c r="AL115" s="31"/>
      <c r="AM115" s="31"/>
      <c r="AN115" s="31"/>
      <c r="AO115" s="31"/>
      <c r="AP115" s="31"/>
      <c r="AQ115" s="197"/>
      <c r="AR115" s="197"/>
      <c r="AS115" s="197"/>
      <c r="AT115" s="197"/>
      <c r="AU115" s="31"/>
      <c r="AV115" s="31"/>
      <c r="AW115" s="31"/>
      <c r="AX115" s="31"/>
      <c r="AY115" s="74"/>
    </row>
    <row r="116" spans="2:51">
      <c r="C116" s="137" t="s">
        <v>125</v>
      </c>
      <c r="D116" s="137"/>
      <c r="E116" s="137"/>
      <c r="I116" s="53">
        <v>111</v>
      </c>
      <c r="J116" s="31">
        <f t="shared" si="45"/>
        <v>0</v>
      </c>
      <c r="K116" s="31">
        <f t="shared" si="46"/>
        <v>0</v>
      </c>
      <c r="L116" s="31">
        <f t="shared" si="47"/>
        <v>0</v>
      </c>
      <c r="M116" s="31">
        <f t="shared" si="35"/>
        <v>0</v>
      </c>
      <c r="N116" s="31">
        <v>0</v>
      </c>
      <c r="O116" s="32">
        <f t="shared" si="36"/>
        <v>0</v>
      </c>
      <c r="P116" s="53">
        <v>111</v>
      </c>
      <c r="Q116" s="31">
        <f t="shared" si="48"/>
        <v>0</v>
      </c>
      <c r="R116" s="31">
        <f t="shared" si="49"/>
        <v>0</v>
      </c>
      <c r="S116" s="31">
        <f t="shared" si="37"/>
        <v>0</v>
      </c>
      <c r="T116" s="31">
        <f t="shared" si="38"/>
        <v>0</v>
      </c>
      <c r="U116" s="31">
        <f t="shared" si="50"/>
        <v>0</v>
      </c>
      <c r="V116" s="31">
        <f t="shared" si="39"/>
        <v>0</v>
      </c>
      <c r="W116" s="31">
        <v>0</v>
      </c>
      <c r="X116" s="31">
        <f t="shared" si="40"/>
        <v>0</v>
      </c>
      <c r="Y116" s="36">
        <f t="shared" si="41"/>
        <v>0</v>
      </c>
      <c r="AA116" s="69">
        <v>111</v>
      </c>
      <c r="AB116" s="31">
        <f t="shared" si="42"/>
        <v>0</v>
      </c>
      <c r="AC116" s="212">
        <f t="shared" si="58"/>
        <v>0</v>
      </c>
      <c r="AD116" s="99">
        <f t="shared" si="43"/>
        <v>0</v>
      </c>
      <c r="AE116" s="99">
        <f t="shared" si="44"/>
        <v>0</v>
      </c>
      <c r="AF116" s="197">
        <f t="shared" si="54"/>
        <v>0</v>
      </c>
      <c r="AG116" s="197">
        <f t="shared" si="55"/>
        <v>0</v>
      </c>
      <c r="AH116" s="197">
        <f t="shared" si="56"/>
        <v>0</v>
      </c>
      <c r="AI116" s="202">
        <f t="shared" si="57"/>
        <v>0</v>
      </c>
      <c r="AK116" s="69">
        <v>111</v>
      </c>
      <c r="AL116" s="31"/>
      <c r="AM116" s="31"/>
      <c r="AN116" s="31"/>
      <c r="AO116" s="31"/>
      <c r="AP116" s="31"/>
      <c r="AQ116" s="197"/>
      <c r="AR116" s="197"/>
      <c r="AS116" s="197"/>
      <c r="AT116" s="197"/>
      <c r="AU116" s="31"/>
      <c r="AV116" s="31"/>
      <c r="AW116" s="31"/>
      <c r="AX116" s="31"/>
      <c r="AY116" s="74"/>
    </row>
    <row r="117" spans="2:51">
      <c r="C117" s="137" t="s">
        <v>145</v>
      </c>
      <c r="D117" s="137" t="s">
        <v>72</v>
      </c>
      <c r="E117" s="79" t="s">
        <v>166</v>
      </c>
      <c r="I117" s="53">
        <v>112</v>
      </c>
      <c r="J117" s="31">
        <f t="shared" si="45"/>
        <v>0</v>
      </c>
      <c r="K117" s="31">
        <f t="shared" si="46"/>
        <v>0</v>
      </c>
      <c r="L117" s="31">
        <f t="shared" si="47"/>
        <v>0</v>
      </c>
      <c r="M117" s="31">
        <f t="shared" si="35"/>
        <v>0</v>
      </c>
      <c r="N117" s="31">
        <v>0</v>
      </c>
      <c r="O117" s="32">
        <f t="shared" si="36"/>
        <v>0</v>
      </c>
      <c r="P117" s="53">
        <v>112</v>
      </c>
      <c r="Q117" s="31">
        <f t="shared" si="48"/>
        <v>0</v>
      </c>
      <c r="R117" s="31">
        <f t="shared" si="49"/>
        <v>0</v>
      </c>
      <c r="S117" s="31">
        <f t="shared" si="37"/>
        <v>0</v>
      </c>
      <c r="T117" s="31">
        <f t="shared" si="38"/>
        <v>0</v>
      </c>
      <c r="U117" s="31">
        <f t="shared" si="50"/>
        <v>0</v>
      </c>
      <c r="V117" s="31">
        <f t="shared" si="39"/>
        <v>0</v>
      </c>
      <c r="W117" s="31">
        <v>0</v>
      </c>
      <c r="X117" s="31">
        <f t="shared" si="40"/>
        <v>0</v>
      </c>
      <c r="Y117" s="36">
        <f t="shared" si="41"/>
        <v>0</v>
      </c>
      <c r="AA117" s="69">
        <v>112</v>
      </c>
      <c r="AB117" s="31">
        <f t="shared" si="42"/>
        <v>0</v>
      </c>
      <c r="AC117" s="212">
        <f t="shared" si="58"/>
        <v>0</v>
      </c>
      <c r="AD117" s="99">
        <f t="shared" si="43"/>
        <v>0</v>
      </c>
      <c r="AE117" s="99">
        <f t="shared" si="44"/>
        <v>0</v>
      </c>
      <c r="AF117" s="197">
        <f t="shared" si="54"/>
        <v>0</v>
      </c>
      <c r="AG117" s="197">
        <f t="shared" si="55"/>
        <v>0</v>
      </c>
      <c r="AH117" s="197">
        <f t="shared" si="56"/>
        <v>0</v>
      </c>
      <c r="AI117" s="202">
        <f t="shared" si="57"/>
        <v>0</v>
      </c>
      <c r="AK117" s="69">
        <v>112</v>
      </c>
      <c r="AL117" s="31"/>
      <c r="AM117" s="31"/>
      <c r="AN117" s="31"/>
      <c r="AO117" s="31"/>
      <c r="AP117" s="31"/>
      <c r="AQ117" s="197"/>
      <c r="AR117" s="197"/>
      <c r="AS117" s="197"/>
      <c r="AT117" s="197"/>
      <c r="AU117" s="31"/>
      <c r="AV117" s="31"/>
      <c r="AW117" s="31"/>
      <c r="AX117" s="31"/>
      <c r="AY117" s="74"/>
    </row>
    <row r="118" spans="2:51">
      <c r="B118" s="65" t="s">
        <v>207</v>
      </c>
      <c r="C118" s="210">
        <f>1/30*SUM(AI6:AI35)</f>
        <v>0</v>
      </c>
      <c r="D118" s="77">
        <v>0</v>
      </c>
      <c r="E118" s="76">
        <f>C118-D118</f>
        <v>0</v>
      </c>
      <c r="I118" s="53">
        <v>113</v>
      </c>
      <c r="J118" s="31">
        <f t="shared" si="45"/>
        <v>0</v>
      </c>
      <c r="K118" s="31">
        <f t="shared" si="46"/>
        <v>0</v>
      </c>
      <c r="L118" s="31">
        <f t="shared" si="47"/>
        <v>0</v>
      </c>
      <c r="M118" s="31">
        <f t="shared" si="35"/>
        <v>0</v>
      </c>
      <c r="N118" s="31">
        <v>0</v>
      </c>
      <c r="O118" s="32">
        <f t="shared" si="36"/>
        <v>0</v>
      </c>
      <c r="P118" s="53">
        <v>113</v>
      </c>
      <c r="Q118" s="31">
        <f t="shared" si="48"/>
        <v>0</v>
      </c>
      <c r="R118" s="31">
        <f t="shared" si="49"/>
        <v>0</v>
      </c>
      <c r="S118" s="31">
        <f t="shared" si="37"/>
        <v>0</v>
      </c>
      <c r="T118" s="31">
        <f t="shared" si="38"/>
        <v>0</v>
      </c>
      <c r="U118" s="31">
        <f t="shared" si="50"/>
        <v>0</v>
      </c>
      <c r="V118" s="31">
        <f t="shared" si="39"/>
        <v>0</v>
      </c>
      <c r="W118" s="31">
        <v>0</v>
      </c>
      <c r="X118" s="31">
        <f t="shared" si="40"/>
        <v>0</v>
      </c>
      <c r="Y118" s="36">
        <f t="shared" si="41"/>
        <v>0</v>
      </c>
      <c r="AA118" s="69">
        <v>113</v>
      </c>
      <c r="AB118" s="31">
        <f t="shared" si="42"/>
        <v>0</v>
      </c>
      <c r="AC118" s="212">
        <f t="shared" si="58"/>
        <v>0</v>
      </c>
      <c r="AD118" s="99">
        <f t="shared" si="43"/>
        <v>0</v>
      </c>
      <c r="AE118" s="99">
        <f t="shared" si="44"/>
        <v>0</v>
      </c>
      <c r="AF118" s="197">
        <f t="shared" si="54"/>
        <v>0</v>
      </c>
      <c r="AG118" s="197">
        <f t="shared" si="55"/>
        <v>0</v>
      </c>
      <c r="AH118" s="197">
        <f t="shared" si="56"/>
        <v>0</v>
      </c>
      <c r="AI118" s="202">
        <f t="shared" si="57"/>
        <v>0</v>
      </c>
      <c r="AK118" s="69">
        <v>113</v>
      </c>
      <c r="AL118" s="31"/>
      <c r="AM118" s="31"/>
      <c r="AN118" s="31"/>
      <c r="AO118" s="31"/>
      <c r="AP118" s="31"/>
      <c r="AQ118" s="197"/>
      <c r="AR118" s="197"/>
      <c r="AS118" s="197"/>
      <c r="AT118" s="197"/>
      <c r="AU118" s="31"/>
      <c r="AV118" s="31"/>
      <c r="AW118" s="31"/>
      <c r="AX118" s="31"/>
      <c r="AY118" s="74"/>
    </row>
    <row r="119" spans="2:51">
      <c r="B119" s="65"/>
      <c r="C119" s="80"/>
      <c r="D119" s="77"/>
      <c r="E119" s="76"/>
      <c r="I119" s="53">
        <v>114</v>
      </c>
      <c r="J119" s="31">
        <f t="shared" si="45"/>
        <v>0</v>
      </c>
      <c r="K119" s="31">
        <f t="shared" si="46"/>
        <v>0</v>
      </c>
      <c r="L119" s="31">
        <f t="shared" si="47"/>
        <v>0</v>
      </c>
      <c r="M119" s="31">
        <f t="shared" si="35"/>
        <v>0</v>
      </c>
      <c r="N119" s="31">
        <v>0</v>
      </c>
      <c r="O119" s="32">
        <f t="shared" si="36"/>
        <v>0</v>
      </c>
      <c r="P119" s="53">
        <v>114</v>
      </c>
      <c r="Q119" s="31">
        <f t="shared" si="48"/>
        <v>0</v>
      </c>
      <c r="R119" s="31">
        <f t="shared" si="49"/>
        <v>0</v>
      </c>
      <c r="S119" s="31">
        <f t="shared" si="37"/>
        <v>0</v>
      </c>
      <c r="T119" s="31">
        <f t="shared" si="38"/>
        <v>0</v>
      </c>
      <c r="U119" s="31">
        <f t="shared" si="50"/>
        <v>0</v>
      </c>
      <c r="V119" s="31">
        <f t="shared" si="39"/>
        <v>0</v>
      </c>
      <c r="W119" s="31">
        <v>0</v>
      </c>
      <c r="X119" s="31">
        <f t="shared" si="40"/>
        <v>0</v>
      </c>
      <c r="Y119" s="36">
        <f t="shared" si="41"/>
        <v>0</v>
      </c>
      <c r="AA119" s="69">
        <v>114</v>
      </c>
      <c r="AB119" s="31">
        <f t="shared" si="42"/>
        <v>0</v>
      </c>
      <c r="AC119" s="212">
        <f t="shared" si="58"/>
        <v>0</v>
      </c>
      <c r="AD119" s="99">
        <f t="shared" si="43"/>
        <v>0</v>
      </c>
      <c r="AE119" s="99">
        <f t="shared" si="44"/>
        <v>0</v>
      </c>
      <c r="AF119" s="197">
        <f t="shared" si="54"/>
        <v>0</v>
      </c>
      <c r="AG119" s="197">
        <f t="shared" si="55"/>
        <v>0</v>
      </c>
      <c r="AH119" s="197">
        <f t="shared" si="56"/>
        <v>0</v>
      </c>
      <c r="AI119" s="202">
        <f t="shared" si="57"/>
        <v>0</v>
      </c>
      <c r="AK119" s="69">
        <v>114</v>
      </c>
      <c r="AL119" s="31"/>
      <c r="AM119" s="31"/>
      <c r="AN119" s="31"/>
      <c r="AO119" s="31"/>
      <c r="AP119" s="31"/>
      <c r="AQ119" s="197"/>
      <c r="AR119" s="197"/>
      <c r="AS119" s="197"/>
      <c r="AT119" s="197"/>
      <c r="AU119" s="31"/>
      <c r="AV119" s="31"/>
      <c r="AW119" s="31"/>
      <c r="AX119" s="31"/>
      <c r="AY119" s="74"/>
    </row>
    <row r="120" spans="2:51">
      <c r="C120" s="78"/>
      <c r="D120" s="78"/>
      <c r="E120" s="81"/>
      <c r="I120" s="53">
        <v>115</v>
      </c>
      <c r="J120" s="31">
        <f t="shared" si="45"/>
        <v>0</v>
      </c>
      <c r="K120" s="31">
        <f t="shared" si="46"/>
        <v>0</v>
      </c>
      <c r="L120" s="31">
        <f t="shared" si="47"/>
        <v>0</v>
      </c>
      <c r="M120" s="31">
        <f t="shared" si="35"/>
        <v>0</v>
      </c>
      <c r="N120" s="31">
        <v>0</v>
      </c>
      <c r="O120" s="32">
        <f t="shared" si="36"/>
        <v>0</v>
      </c>
      <c r="P120" s="53">
        <v>115</v>
      </c>
      <c r="Q120" s="31">
        <f t="shared" si="48"/>
        <v>0</v>
      </c>
      <c r="R120" s="31">
        <f t="shared" si="49"/>
        <v>0</v>
      </c>
      <c r="S120" s="31">
        <f t="shared" si="37"/>
        <v>0</v>
      </c>
      <c r="T120" s="31">
        <f t="shared" si="38"/>
        <v>0</v>
      </c>
      <c r="U120" s="31">
        <f t="shared" si="50"/>
        <v>0</v>
      </c>
      <c r="V120" s="31">
        <f t="shared" si="39"/>
        <v>0</v>
      </c>
      <c r="W120" s="31">
        <v>0</v>
      </c>
      <c r="X120" s="31">
        <f t="shared" si="40"/>
        <v>0</v>
      </c>
      <c r="Y120" s="36">
        <f t="shared" si="41"/>
        <v>0</v>
      </c>
      <c r="AA120" s="69">
        <v>115</v>
      </c>
      <c r="AB120" s="31">
        <f t="shared" si="42"/>
        <v>0</v>
      </c>
      <c r="AC120" s="212">
        <f t="shared" si="58"/>
        <v>0</v>
      </c>
      <c r="AD120" s="99">
        <f t="shared" si="43"/>
        <v>0</v>
      </c>
      <c r="AE120" s="99">
        <f t="shared" si="44"/>
        <v>0</v>
      </c>
      <c r="AF120" s="197">
        <f t="shared" si="54"/>
        <v>0</v>
      </c>
      <c r="AG120" s="197">
        <f t="shared" si="55"/>
        <v>0</v>
      </c>
      <c r="AH120" s="197">
        <f t="shared" si="56"/>
        <v>0</v>
      </c>
      <c r="AI120" s="202">
        <f t="shared" si="57"/>
        <v>0</v>
      </c>
      <c r="AK120" s="69">
        <v>115</v>
      </c>
      <c r="AL120" s="31"/>
      <c r="AM120" s="31"/>
      <c r="AN120" s="31"/>
      <c r="AO120" s="31"/>
      <c r="AP120" s="31"/>
      <c r="AQ120" s="197"/>
      <c r="AR120" s="197"/>
      <c r="AS120" s="197"/>
      <c r="AT120" s="197"/>
      <c r="AU120" s="31"/>
      <c r="AV120" s="31"/>
      <c r="AW120" s="31"/>
      <c r="AX120" s="31"/>
      <c r="AY120" s="74"/>
    </row>
    <row r="121" spans="2:51">
      <c r="C121" s="137" t="s">
        <v>160</v>
      </c>
      <c r="D121" s="137"/>
      <c r="E121" s="137"/>
      <c r="I121" s="53">
        <v>116</v>
      </c>
      <c r="J121" s="31">
        <f t="shared" si="45"/>
        <v>0</v>
      </c>
      <c r="K121" s="31">
        <f t="shared" si="46"/>
        <v>0</v>
      </c>
      <c r="L121" s="31">
        <f t="shared" si="47"/>
        <v>0</v>
      </c>
      <c r="M121" s="31">
        <f t="shared" si="35"/>
        <v>0</v>
      </c>
      <c r="N121" s="31">
        <v>0</v>
      </c>
      <c r="O121" s="32">
        <f t="shared" si="36"/>
        <v>0</v>
      </c>
      <c r="P121" s="53">
        <v>116</v>
      </c>
      <c r="Q121" s="31">
        <f t="shared" si="48"/>
        <v>0</v>
      </c>
      <c r="R121" s="31">
        <f t="shared" si="49"/>
        <v>0</v>
      </c>
      <c r="S121" s="31">
        <f t="shared" si="37"/>
        <v>0</v>
      </c>
      <c r="T121" s="31">
        <f t="shared" si="38"/>
        <v>0</v>
      </c>
      <c r="U121" s="31">
        <f t="shared" si="50"/>
        <v>0</v>
      </c>
      <c r="V121" s="31">
        <f t="shared" si="39"/>
        <v>0</v>
      </c>
      <c r="W121" s="31">
        <v>0</v>
      </c>
      <c r="X121" s="31">
        <f t="shared" si="40"/>
        <v>0</v>
      </c>
      <c r="Y121" s="36">
        <f t="shared" si="41"/>
        <v>0</v>
      </c>
      <c r="AA121" s="69">
        <v>116</v>
      </c>
      <c r="AB121" s="31">
        <f t="shared" si="42"/>
        <v>0</v>
      </c>
      <c r="AC121" s="212">
        <f t="shared" si="58"/>
        <v>0</v>
      </c>
      <c r="AD121" s="99">
        <f t="shared" si="43"/>
        <v>0</v>
      </c>
      <c r="AE121" s="99">
        <f t="shared" si="44"/>
        <v>0</v>
      </c>
      <c r="AF121" s="197">
        <f t="shared" si="54"/>
        <v>0</v>
      </c>
      <c r="AG121" s="197">
        <f t="shared" si="55"/>
        <v>0</v>
      </c>
      <c r="AH121" s="197">
        <f t="shared" si="56"/>
        <v>0</v>
      </c>
      <c r="AI121" s="202">
        <f t="shared" si="57"/>
        <v>0</v>
      </c>
      <c r="AK121" s="69">
        <v>116</v>
      </c>
      <c r="AL121" s="31"/>
      <c r="AM121" s="31"/>
      <c r="AN121" s="31"/>
      <c r="AO121" s="31"/>
      <c r="AP121" s="31"/>
      <c r="AQ121" s="197"/>
      <c r="AR121" s="197"/>
      <c r="AS121" s="197"/>
      <c r="AT121" s="197"/>
      <c r="AU121" s="31"/>
      <c r="AV121" s="31"/>
      <c r="AW121" s="31"/>
      <c r="AX121" s="31"/>
      <c r="AY121" s="74"/>
    </row>
    <row r="122" spans="2:51">
      <c r="C122" s="137" t="s">
        <v>145</v>
      </c>
      <c r="D122" s="137" t="s">
        <v>72</v>
      </c>
      <c r="E122" s="79" t="s">
        <v>166</v>
      </c>
      <c r="I122" s="53">
        <v>117</v>
      </c>
      <c r="J122" s="31">
        <f t="shared" si="45"/>
        <v>0</v>
      </c>
      <c r="K122" s="31">
        <f t="shared" si="46"/>
        <v>0</v>
      </c>
      <c r="L122" s="31">
        <f t="shared" si="47"/>
        <v>0</v>
      </c>
      <c r="M122" s="31">
        <f t="shared" si="35"/>
        <v>0</v>
      </c>
      <c r="N122" s="31">
        <v>0</v>
      </c>
      <c r="O122" s="32">
        <f t="shared" si="36"/>
        <v>0</v>
      </c>
      <c r="P122" s="53">
        <v>117</v>
      </c>
      <c r="Q122" s="31">
        <f t="shared" si="48"/>
        <v>0</v>
      </c>
      <c r="R122" s="31">
        <f t="shared" si="49"/>
        <v>0</v>
      </c>
      <c r="S122" s="31">
        <f t="shared" si="37"/>
        <v>0</v>
      </c>
      <c r="T122" s="31">
        <f t="shared" si="38"/>
        <v>0</v>
      </c>
      <c r="U122" s="31">
        <f t="shared" si="50"/>
        <v>0</v>
      </c>
      <c r="V122" s="31">
        <f t="shared" si="39"/>
        <v>0</v>
      </c>
      <c r="W122" s="31">
        <v>0</v>
      </c>
      <c r="X122" s="31">
        <f t="shared" si="40"/>
        <v>0</v>
      </c>
      <c r="Y122" s="36">
        <f t="shared" si="41"/>
        <v>0</v>
      </c>
      <c r="AA122" s="69">
        <v>117</v>
      </c>
      <c r="AB122" s="31">
        <f t="shared" si="42"/>
        <v>0</v>
      </c>
      <c r="AC122" s="212">
        <f t="shared" si="58"/>
        <v>0</v>
      </c>
      <c r="AD122" s="99">
        <f t="shared" si="43"/>
        <v>0</v>
      </c>
      <c r="AE122" s="99">
        <f t="shared" si="44"/>
        <v>0</v>
      </c>
      <c r="AF122" s="197">
        <f t="shared" si="54"/>
        <v>0</v>
      </c>
      <c r="AG122" s="197">
        <f t="shared" si="55"/>
        <v>0</v>
      </c>
      <c r="AH122" s="197">
        <f t="shared" si="56"/>
        <v>0</v>
      </c>
      <c r="AI122" s="202">
        <f t="shared" si="57"/>
        <v>0</v>
      </c>
      <c r="AK122" s="69">
        <v>117</v>
      </c>
      <c r="AL122" s="31"/>
      <c r="AM122" s="31"/>
      <c r="AN122" s="31"/>
      <c r="AO122" s="31"/>
      <c r="AP122" s="31"/>
      <c r="AQ122" s="197"/>
      <c r="AR122" s="197"/>
      <c r="AS122" s="197"/>
      <c r="AT122" s="197"/>
      <c r="AU122" s="31"/>
      <c r="AV122" s="31"/>
      <c r="AW122" s="31"/>
      <c r="AX122" s="31"/>
      <c r="AY122" s="74"/>
    </row>
    <row r="123" spans="2:51">
      <c r="B123" s="65" t="s">
        <v>168</v>
      </c>
      <c r="C123" s="80" t="e">
        <f>AY35</f>
        <v>#N/A</v>
      </c>
      <c r="D123" s="211">
        <f>IF(AND(D8=B100,F12=C194),J34*50%*G107,0)</f>
        <v>0</v>
      </c>
      <c r="E123" s="76" t="e">
        <f>C123-D123</f>
        <v>#N/A</v>
      </c>
      <c r="I123" s="53">
        <v>118</v>
      </c>
      <c r="J123" s="31">
        <f t="shared" si="45"/>
        <v>0</v>
      </c>
      <c r="K123" s="31">
        <f t="shared" si="46"/>
        <v>0</v>
      </c>
      <c r="L123" s="31">
        <f t="shared" si="47"/>
        <v>0</v>
      </c>
      <c r="M123" s="31">
        <f t="shared" si="35"/>
        <v>0</v>
      </c>
      <c r="N123" s="31">
        <v>0</v>
      </c>
      <c r="O123" s="32">
        <f t="shared" si="36"/>
        <v>0</v>
      </c>
      <c r="P123" s="53">
        <v>118</v>
      </c>
      <c r="Q123" s="31">
        <f t="shared" si="48"/>
        <v>0</v>
      </c>
      <c r="R123" s="31">
        <f t="shared" si="49"/>
        <v>0</v>
      </c>
      <c r="S123" s="31">
        <f t="shared" si="37"/>
        <v>0</v>
      </c>
      <c r="T123" s="31">
        <f t="shared" si="38"/>
        <v>0</v>
      </c>
      <c r="U123" s="31">
        <f t="shared" si="50"/>
        <v>0</v>
      </c>
      <c r="V123" s="31">
        <f t="shared" si="39"/>
        <v>0</v>
      </c>
      <c r="W123" s="31">
        <v>0</v>
      </c>
      <c r="X123" s="31">
        <f t="shared" si="40"/>
        <v>0</v>
      </c>
      <c r="Y123" s="36">
        <f t="shared" si="41"/>
        <v>0</v>
      </c>
      <c r="AA123" s="69">
        <v>118</v>
      </c>
      <c r="AB123" s="31">
        <f t="shared" si="42"/>
        <v>0</v>
      </c>
      <c r="AC123" s="212">
        <f t="shared" si="58"/>
        <v>0</v>
      </c>
      <c r="AD123" s="99">
        <f t="shared" si="43"/>
        <v>0</v>
      </c>
      <c r="AE123" s="99">
        <f t="shared" si="44"/>
        <v>0</v>
      </c>
      <c r="AF123" s="197">
        <f t="shared" si="54"/>
        <v>0</v>
      </c>
      <c r="AG123" s="197">
        <f t="shared" si="55"/>
        <v>0</v>
      </c>
      <c r="AH123" s="197">
        <f t="shared" si="56"/>
        <v>0</v>
      </c>
      <c r="AI123" s="202">
        <f t="shared" si="57"/>
        <v>0</v>
      </c>
      <c r="AK123" s="69">
        <v>118</v>
      </c>
      <c r="AL123" s="31"/>
      <c r="AM123" s="31"/>
      <c r="AN123" s="31"/>
      <c r="AO123" s="31"/>
      <c r="AP123" s="31"/>
      <c r="AQ123" s="197"/>
      <c r="AR123" s="197"/>
      <c r="AS123" s="197"/>
      <c r="AT123" s="197"/>
      <c r="AU123" s="31"/>
      <c r="AV123" s="31"/>
      <c r="AW123" s="31"/>
      <c r="AX123" s="31"/>
      <c r="AY123" s="74"/>
    </row>
    <row r="124" spans="2:51">
      <c r="I124" s="53">
        <v>119</v>
      </c>
      <c r="J124" s="31">
        <f t="shared" si="45"/>
        <v>0</v>
      </c>
      <c r="K124" s="31">
        <f t="shared" si="46"/>
        <v>0</v>
      </c>
      <c r="L124" s="31">
        <f t="shared" si="47"/>
        <v>0</v>
      </c>
      <c r="M124" s="31">
        <f t="shared" si="35"/>
        <v>0</v>
      </c>
      <c r="N124" s="31">
        <v>0</v>
      </c>
      <c r="O124" s="32">
        <f t="shared" si="36"/>
        <v>0</v>
      </c>
      <c r="P124" s="53">
        <v>119</v>
      </c>
      <c r="Q124" s="31">
        <f t="shared" si="48"/>
        <v>0</v>
      </c>
      <c r="R124" s="31">
        <f t="shared" si="49"/>
        <v>0</v>
      </c>
      <c r="S124" s="31">
        <f t="shared" si="37"/>
        <v>0</v>
      </c>
      <c r="T124" s="31">
        <f t="shared" si="38"/>
        <v>0</v>
      </c>
      <c r="U124" s="31">
        <f t="shared" si="50"/>
        <v>0</v>
      </c>
      <c r="V124" s="31">
        <f t="shared" si="39"/>
        <v>0</v>
      </c>
      <c r="W124" s="31">
        <v>0</v>
      </c>
      <c r="X124" s="31">
        <f t="shared" si="40"/>
        <v>0</v>
      </c>
      <c r="Y124" s="36">
        <f t="shared" si="41"/>
        <v>0</v>
      </c>
      <c r="AA124" s="69">
        <v>119</v>
      </c>
      <c r="AB124" s="31">
        <f t="shared" si="42"/>
        <v>0</v>
      </c>
      <c r="AC124" s="212">
        <f t="shared" si="58"/>
        <v>0</v>
      </c>
      <c r="AD124" s="99">
        <f t="shared" si="43"/>
        <v>0</v>
      </c>
      <c r="AE124" s="99">
        <f t="shared" si="44"/>
        <v>0</v>
      </c>
      <c r="AF124" s="197">
        <f t="shared" si="54"/>
        <v>0</v>
      </c>
      <c r="AG124" s="197">
        <f t="shared" si="55"/>
        <v>0</v>
      </c>
      <c r="AH124" s="197">
        <f t="shared" si="56"/>
        <v>0</v>
      </c>
      <c r="AI124" s="202">
        <f t="shared" si="57"/>
        <v>0</v>
      </c>
      <c r="AK124" s="69">
        <v>119</v>
      </c>
      <c r="AL124" s="31"/>
      <c r="AM124" s="31"/>
      <c r="AN124" s="31"/>
      <c r="AO124" s="31"/>
      <c r="AP124" s="31"/>
      <c r="AQ124" s="197"/>
      <c r="AR124" s="197"/>
      <c r="AS124" s="197"/>
      <c r="AT124" s="197"/>
      <c r="AU124" s="31"/>
      <c r="AV124" s="31"/>
      <c r="AW124" s="31"/>
      <c r="AX124" s="31"/>
      <c r="AY124" s="74"/>
    </row>
    <row r="125" spans="2:51">
      <c r="C125" s="78"/>
      <c r="D125" s="78"/>
      <c r="E125" s="81"/>
      <c r="I125" s="53">
        <v>120</v>
      </c>
      <c r="J125" s="31">
        <f t="shared" si="45"/>
        <v>0</v>
      </c>
      <c r="K125" s="31">
        <f t="shared" si="46"/>
        <v>0</v>
      </c>
      <c r="L125" s="31">
        <f t="shared" si="47"/>
        <v>0</v>
      </c>
      <c r="M125" s="31">
        <f t="shared" si="35"/>
        <v>0</v>
      </c>
      <c r="N125" s="31">
        <v>0</v>
      </c>
      <c r="O125" s="32">
        <f t="shared" si="36"/>
        <v>0</v>
      </c>
      <c r="P125" s="53">
        <v>120</v>
      </c>
      <c r="Q125" s="31">
        <f t="shared" si="48"/>
        <v>0</v>
      </c>
      <c r="R125" s="31">
        <f t="shared" si="49"/>
        <v>0</v>
      </c>
      <c r="S125" s="31">
        <f t="shared" si="37"/>
        <v>0</v>
      </c>
      <c r="T125" s="31">
        <f t="shared" si="38"/>
        <v>0</v>
      </c>
      <c r="U125" s="31">
        <f t="shared" si="50"/>
        <v>0</v>
      </c>
      <c r="V125" s="31">
        <f t="shared" si="39"/>
        <v>0</v>
      </c>
      <c r="W125" s="31">
        <v>0</v>
      </c>
      <c r="X125" s="31">
        <f t="shared" si="40"/>
        <v>0</v>
      </c>
      <c r="Y125" s="36">
        <f t="shared" si="41"/>
        <v>0</v>
      </c>
      <c r="AA125" s="69">
        <v>120</v>
      </c>
      <c r="AB125" s="31">
        <f t="shared" si="42"/>
        <v>0</v>
      </c>
      <c r="AC125" s="212">
        <f t="shared" si="58"/>
        <v>0</v>
      </c>
      <c r="AD125" s="99">
        <f t="shared" si="43"/>
        <v>0</v>
      </c>
      <c r="AE125" s="99">
        <f t="shared" si="44"/>
        <v>0</v>
      </c>
      <c r="AF125" s="197">
        <f t="shared" si="54"/>
        <v>0</v>
      </c>
      <c r="AG125" s="197">
        <f t="shared" si="55"/>
        <v>0</v>
      </c>
      <c r="AH125" s="197">
        <f t="shared" si="56"/>
        <v>0</v>
      </c>
      <c r="AI125" s="202">
        <f t="shared" si="57"/>
        <v>0</v>
      </c>
      <c r="AK125" s="69">
        <v>120</v>
      </c>
      <c r="AL125" s="31"/>
      <c r="AM125" s="31"/>
      <c r="AN125" s="31"/>
      <c r="AO125" s="31"/>
      <c r="AP125" s="31"/>
      <c r="AQ125" s="197"/>
      <c r="AR125" s="197"/>
      <c r="AS125" s="197"/>
      <c r="AT125" s="197"/>
      <c r="AU125" s="31"/>
      <c r="AV125" s="31"/>
      <c r="AW125" s="31"/>
      <c r="AX125" s="31"/>
      <c r="AY125" s="74"/>
    </row>
    <row r="126" spans="2:51">
      <c r="C126" s="82" t="s">
        <v>129</v>
      </c>
      <c r="D126" s="82" t="s">
        <v>130</v>
      </c>
      <c r="E126" s="82" t="s">
        <v>160</v>
      </c>
      <c r="F126" s="166" t="s">
        <v>170</v>
      </c>
      <c r="I126" s="53">
        <v>121</v>
      </c>
      <c r="J126" s="31">
        <f t="shared" si="45"/>
        <v>0</v>
      </c>
      <c r="K126" s="31">
        <f t="shared" si="46"/>
        <v>0</v>
      </c>
      <c r="L126" s="31">
        <f t="shared" si="47"/>
        <v>0</v>
      </c>
      <c r="M126" s="31">
        <f t="shared" si="35"/>
        <v>0</v>
      </c>
      <c r="N126" s="31">
        <v>0</v>
      </c>
      <c r="O126" s="32">
        <f t="shared" si="36"/>
        <v>0</v>
      </c>
      <c r="P126" s="53">
        <v>121</v>
      </c>
      <c r="Q126" s="31">
        <f t="shared" si="48"/>
        <v>0</v>
      </c>
      <c r="R126" s="31">
        <f t="shared" si="49"/>
        <v>0</v>
      </c>
      <c r="S126" s="31">
        <f t="shared" si="37"/>
        <v>0</v>
      </c>
      <c r="T126" s="31">
        <f t="shared" si="38"/>
        <v>0</v>
      </c>
      <c r="U126" s="31">
        <f t="shared" si="50"/>
        <v>0</v>
      </c>
      <c r="V126" s="31">
        <f t="shared" si="39"/>
        <v>0</v>
      </c>
      <c r="W126" s="31">
        <v>0</v>
      </c>
      <c r="X126" s="31">
        <f t="shared" si="40"/>
        <v>0</v>
      </c>
      <c r="Y126" s="36">
        <f t="shared" si="41"/>
        <v>0</v>
      </c>
      <c r="AA126" s="69">
        <v>121</v>
      </c>
      <c r="AB126" s="31">
        <f t="shared" si="42"/>
        <v>0</v>
      </c>
      <c r="AC126" s="212">
        <f t="shared" si="58"/>
        <v>0</v>
      </c>
      <c r="AD126" s="99">
        <f t="shared" si="43"/>
        <v>0</v>
      </c>
      <c r="AE126" s="99">
        <f t="shared" si="44"/>
        <v>0</v>
      </c>
      <c r="AF126" s="197">
        <f t="shared" si="54"/>
        <v>0</v>
      </c>
      <c r="AG126" s="197">
        <f t="shared" si="55"/>
        <v>0</v>
      </c>
      <c r="AH126" s="197">
        <f t="shared" si="56"/>
        <v>0</v>
      </c>
      <c r="AI126" s="202">
        <f t="shared" si="57"/>
        <v>0</v>
      </c>
      <c r="AK126" s="69">
        <v>121</v>
      </c>
      <c r="AL126" s="31"/>
      <c r="AM126" s="31"/>
      <c r="AN126" s="31"/>
      <c r="AO126" s="31"/>
      <c r="AP126" s="31"/>
      <c r="AQ126" s="197"/>
      <c r="AR126" s="197"/>
      <c r="AS126" s="197"/>
      <c r="AT126" s="197"/>
      <c r="AU126" s="31"/>
      <c r="AV126" s="31"/>
      <c r="AW126" s="31"/>
      <c r="AX126" s="31"/>
      <c r="AY126" s="74"/>
    </row>
    <row r="127" spans="2:51">
      <c r="C127" s="80" t="e">
        <f>IF(F18&gt;30,MIN(E113:E114),E113)</f>
        <v>#DIV/0!</v>
      </c>
      <c r="D127" s="80">
        <f>MIN(E118:E119)</f>
        <v>0</v>
      </c>
      <c r="E127" s="83" t="e">
        <f>E123</f>
        <v>#N/A</v>
      </c>
      <c r="F127" s="84" t="e">
        <f>SUM(C127:E127)</f>
        <v>#DIV/0!</v>
      </c>
      <c r="I127" s="53">
        <v>122</v>
      </c>
      <c r="J127" s="31">
        <f t="shared" si="45"/>
        <v>0</v>
      </c>
      <c r="K127" s="31">
        <f t="shared" si="46"/>
        <v>0</v>
      </c>
      <c r="L127" s="31">
        <f t="shared" si="47"/>
        <v>0</v>
      </c>
      <c r="M127" s="31">
        <f t="shared" si="35"/>
        <v>0</v>
      </c>
      <c r="N127" s="31">
        <v>0</v>
      </c>
      <c r="O127" s="32">
        <f t="shared" si="36"/>
        <v>0</v>
      </c>
      <c r="P127" s="53">
        <v>122</v>
      </c>
      <c r="Q127" s="31">
        <f t="shared" si="48"/>
        <v>0</v>
      </c>
      <c r="R127" s="31">
        <f t="shared" si="49"/>
        <v>0</v>
      </c>
      <c r="S127" s="31">
        <f t="shared" si="37"/>
        <v>0</v>
      </c>
      <c r="T127" s="31">
        <f t="shared" si="38"/>
        <v>0</v>
      </c>
      <c r="U127" s="31">
        <f t="shared" si="50"/>
        <v>0</v>
      </c>
      <c r="V127" s="31">
        <f t="shared" si="39"/>
        <v>0</v>
      </c>
      <c r="W127" s="31">
        <v>0</v>
      </c>
      <c r="X127" s="31">
        <f t="shared" si="40"/>
        <v>0</v>
      </c>
      <c r="Y127" s="36">
        <f t="shared" si="41"/>
        <v>0</v>
      </c>
      <c r="AA127" s="69">
        <v>122</v>
      </c>
      <c r="AB127" s="31">
        <f t="shared" si="42"/>
        <v>0</v>
      </c>
      <c r="AC127" s="212">
        <f t="shared" si="58"/>
        <v>0</v>
      </c>
      <c r="AD127" s="99">
        <f t="shared" si="43"/>
        <v>0</v>
      </c>
      <c r="AE127" s="99">
        <f t="shared" si="44"/>
        <v>0</v>
      </c>
      <c r="AF127" s="197">
        <f t="shared" si="54"/>
        <v>0</v>
      </c>
      <c r="AG127" s="197">
        <f t="shared" si="55"/>
        <v>0</v>
      </c>
      <c r="AH127" s="197">
        <f t="shared" si="56"/>
        <v>0</v>
      </c>
      <c r="AI127" s="202">
        <f t="shared" si="57"/>
        <v>0</v>
      </c>
      <c r="AK127" s="69">
        <v>122</v>
      </c>
      <c r="AL127" s="31"/>
      <c r="AM127" s="31"/>
      <c r="AN127" s="31"/>
      <c r="AO127" s="31"/>
      <c r="AP127" s="31"/>
      <c r="AQ127" s="197"/>
      <c r="AR127" s="197"/>
      <c r="AS127" s="197"/>
      <c r="AT127" s="197"/>
      <c r="AU127" s="31"/>
      <c r="AV127" s="31"/>
      <c r="AW127" s="31"/>
      <c r="AX127" s="31"/>
      <c r="AY127" s="74"/>
    </row>
    <row r="128" spans="2:51">
      <c r="E128" s="22"/>
      <c r="I128" s="53">
        <v>123</v>
      </c>
      <c r="J128" s="31">
        <f t="shared" si="45"/>
        <v>0</v>
      </c>
      <c r="K128" s="31">
        <f t="shared" si="46"/>
        <v>0</v>
      </c>
      <c r="L128" s="31">
        <f t="shared" si="47"/>
        <v>0</v>
      </c>
      <c r="M128" s="31">
        <f t="shared" si="35"/>
        <v>0</v>
      </c>
      <c r="N128" s="31">
        <v>0</v>
      </c>
      <c r="O128" s="32">
        <f t="shared" si="36"/>
        <v>0</v>
      </c>
      <c r="P128" s="53">
        <v>123</v>
      </c>
      <c r="Q128" s="31">
        <f t="shared" si="48"/>
        <v>0</v>
      </c>
      <c r="R128" s="31">
        <f t="shared" si="49"/>
        <v>0</v>
      </c>
      <c r="S128" s="31">
        <f t="shared" si="37"/>
        <v>0</v>
      </c>
      <c r="T128" s="31">
        <f t="shared" si="38"/>
        <v>0</v>
      </c>
      <c r="U128" s="31">
        <f t="shared" si="50"/>
        <v>0</v>
      </c>
      <c r="V128" s="31">
        <f t="shared" si="39"/>
        <v>0</v>
      </c>
      <c r="W128" s="31">
        <v>0</v>
      </c>
      <c r="X128" s="31">
        <f t="shared" si="40"/>
        <v>0</v>
      </c>
      <c r="Y128" s="36">
        <f t="shared" si="41"/>
        <v>0</v>
      </c>
      <c r="AA128" s="69">
        <v>123</v>
      </c>
      <c r="AB128" s="31">
        <f t="shared" si="42"/>
        <v>0</v>
      </c>
      <c r="AC128" s="212">
        <f t="shared" si="58"/>
        <v>0</v>
      </c>
      <c r="AD128" s="99">
        <f t="shared" si="43"/>
        <v>0</v>
      </c>
      <c r="AE128" s="99">
        <f t="shared" si="44"/>
        <v>0</v>
      </c>
      <c r="AF128" s="197">
        <f t="shared" si="54"/>
        <v>0</v>
      </c>
      <c r="AG128" s="197">
        <f t="shared" si="55"/>
        <v>0</v>
      </c>
      <c r="AH128" s="197">
        <f t="shared" si="56"/>
        <v>0</v>
      </c>
      <c r="AI128" s="202">
        <f t="shared" si="57"/>
        <v>0</v>
      </c>
      <c r="AK128" s="69">
        <v>123</v>
      </c>
      <c r="AL128" s="31"/>
      <c r="AM128" s="31"/>
      <c r="AN128" s="31"/>
      <c r="AO128" s="31"/>
      <c r="AP128" s="31"/>
      <c r="AQ128" s="197"/>
      <c r="AR128" s="197"/>
      <c r="AS128" s="197"/>
      <c r="AT128" s="197"/>
      <c r="AU128" s="31"/>
      <c r="AV128" s="31"/>
      <c r="AW128" s="31"/>
      <c r="AX128" s="31"/>
      <c r="AY128" s="74"/>
    </row>
    <row r="129" spans="3:51">
      <c r="E129" s="22"/>
      <c r="I129" s="53">
        <v>124</v>
      </c>
      <c r="J129" s="31">
        <f t="shared" si="45"/>
        <v>0</v>
      </c>
      <c r="K129" s="31">
        <f t="shared" si="46"/>
        <v>0</v>
      </c>
      <c r="L129" s="31">
        <f t="shared" si="47"/>
        <v>0</v>
      </c>
      <c r="M129" s="31">
        <f t="shared" si="35"/>
        <v>0</v>
      </c>
      <c r="N129" s="31">
        <v>0</v>
      </c>
      <c r="O129" s="32">
        <f t="shared" si="36"/>
        <v>0</v>
      </c>
      <c r="P129" s="53">
        <v>124</v>
      </c>
      <c r="Q129" s="31">
        <f t="shared" si="48"/>
        <v>0</v>
      </c>
      <c r="R129" s="31">
        <f t="shared" si="49"/>
        <v>0</v>
      </c>
      <c r="S129" s="31">
        <f t="shared" si="37"/>
        <v>0</v>
      </c>
      <c r="T129" s="31">
        <f t="shared" si="38"/>
        <v>0</v>
      </c>
      <c r="U129" s="31">
        <f t="shared" si="50"/>
        <v>0</v>
      </c>
      <c r="V129" s="31">
        <f t="shared" si="39"/>
        <v>0</v>
      </c>
      <c r="W129" s="31">
        <v>0</v>
      </c>
      <c r="X129" s="31">
        <f t="shared" si="40"/>
        <v>0</v>
      </c>
      <c r="Y129" s="36">
        <f t="shared" si="41"/>
        <v>0</v>
      </c>
      <c r="AA129" s="69">
        <v>124</v>
      </c>
      <c r="AB129" s="31">
        <f t="shared" si="42"/>
        <v>0</v>
      </c>
      <c r="AC129" s="212">
        <f t="shared" si="58"/>
        <v>0</v>
      </c>
      <c r="AD129" s="99">
        <f t="shared" si="43"/>
        <v>0</v>
      </c>
      <c r="AE129" s="99">
        <f t="shared" si="44"/>
        <v>0</v>
      </c>
      <c r="AF129" s="197">
        <f t="shared" si="54"/>
        <v>0</v>
      </c>
      <c r="AG129" s="197">
        <f t="shared" si="55"/>
        <v>0</v>
      </c>
      <c r="AH129" s="197">
        <f t="shared" si="56"/>
        <v>0</v>
      </c>
      <c r="AI129" s="202">
        <f t="shared" si="57"/>
        <v>0</v>
      </c>
      <c r="AK129" s="69">
        <v>124</v>
      </c>
      <c r="AL129" s="31"/>
      <c r="AM129" s="31"/>
      <c r="AN129" s="31"/>
      <c r="AO129" s="31"/>
      <c r="AP129" s="31"/>
      <c r="AQ129" s="197"/>
      <c r="AR129" s="197"/>
      <c r="AS129" s="197"/>
      <c r="AT129" s="197"/>
      <c r="AU129" s="31"/>
      <c r="AV129" s="31"/>
      <c r="AW129" s="31"/>
      <c r="AX129" s="31"/>
      <c r="AY129" s="74"/>
    </row>
    <row r="130" spans="3:51" ht="30">
      <c r="C130" s="3" t="s">
        <v>5</v>
      </c>
      <c r="D130" s="3" t="s">
        <v>6</v>
      </c>
      <c r="E130" s="191" t="s">
        <v>195</v>
      </c>
      <c r="I130" s="53">
        <v>125</v>
      </c>
      <c r="J130" s="31">
        <f t="shared" si="45"/>
        <v>0</v>
      </c>
      <c r="K130" s="31">
        <f t="shared" si="46"/>
        <v>0</v>
      </c>
      <c r="L130" s="31">
        <f t="shared" si="47"/>
        <v>0</v>
      </c>
      <c r="M130" s="31">
        <f t="shared" si="35"/>
        <v>0</v>
      </c>
      <c r="N130" s="31">
        <v>0</v>
      </c>
      <c r="O130" s="32">
        <f t="shared" si="36"/>
        <v>0</v>
      </c>
      <c r="P130" s="53">
        <v>125</v>
      </c>
      <c r="Q130" s="31">
        <f t="shared" si="48"/>
        <v>0</v>
      </c>
      <c r="R130" s="31">
        <f t="shared" si="49"/>
        <v>0</v>
      </c>
      <c r="S130" s="31">
        <f t="shared" si="37"/>
        <v>0</v>
      </c>
      <c r="T130" s="31">
        <f t="shared" si="38"/>
        <v>0</v>
      </c>
      <c r="U130" s="31">
        <f t="shared" si="50"/>
        <v>0</v>
      </c>
      <c r="V130" s="31">
        <f t="shared" si="39"/>
        <v>0</v>
      </c>
      <c r="W130" s="31">
        <v>0</v>
      </c>
      <c r="X130" s="31">
        <f t="shared" si="40"/>
        <v>0</v>
      </c>
      <c r="Y130" s="36">
        <f t="shared" si="41"/>
        <v>0</v>
      </c>
      <c r="AA130" s="69">
        <v>125</v>
      </c>
      <c r="AB130" s="31">
        <f t="shared" si="42"/>
        <v>0</v>
      </c>
      <c r="AC130" s="212">
        <f t="shared" si="58"/>
        <v>0</v>
      </c>
      <c r="AD130" s="99">
        <f t="shared" si="43"/>
        <v>0</v>
      </c>
      <c r="AE130" s="99">
        <f t="shared" si="44"/>
        <v>0</v>
      </c>
      <c r="AF130" s="197">
        <f t="shared" si="54"/>
        <v>0</v>
      </c>
      <c r="AG130" s="197">
        <f t="shared" si="55"/>
        <v>0</v>
      </c>
      <c r="AH130" s="197">
        <f t="shared" si="56"/>
        <v>0</v>
      </c>
      <c r="AI130" s="202">
        <f t="shared" si="57"/>
        <v>0</v>
      </c>
      <c r="AK130" s="69">
        <v>125</v>
      </c>
      <c r="AL130" s="31"/>
      <c r="AM130" s="31"/>
      <c r="AN130" s="31"/>
      <c r="AO130" s="31"/>
      <c r="AP130" s="31"/>
      <c r="AQ130" s="197"/>
      <c r="AR130" s="197"/>
      <c r="AS130" s="197"/>
      <c r="AT130" s="197"/>
      <c r="AU130" s="31"/>
      <c r="AV130" s="31"/>
      <c r="AW130" s="31"/>
      <c r="AX130" s="31"/>
      <c r="AY130" s="74"/>
    </row>
    <row r="131" spans="3:51">
      <c r="C131" s="177" t="s">
        <v>7</v>
      </c>
      <c r="D131" s="4" t="s">
        <v>202</v>
      </c>
      <c r="E131" s="191" t="s">
        <v>196</v>
      </c>
      <c r="I131" s="53">
        <v>126</v>
      </c>
      <c r="J131" s="31">
        <f t="shared" si="45"/>
        <v>0</v>
      </c>
      <c r="K131" s="31">
        <f t="shared" si="46"/>
        <v>0</v>
      </c>
      <c r="L131" s="31">
        <f t="shared" si="47"/>
        <v>0</v>
      </c>
      <c r="M131" s="31">
        <f t="shared" si="35"/>
        <v>0</v>
      </c>
      <c r="N131" s="31">
        <v>0</v>
      </c>
      <c r="O131" s="32">
        <f t="shared" si="36"/>
        <v>0</v>
      </c>
      <c r="P131" s="53">
        <v>126</v>
      </c>
      <c r="Q131" s="31">
        <f t="shared" si="48"/>
        <v>0</v>
      </c>
      <c r="R131" s="31">
        <f t="shared" si="49"/>
        <v>0</v>
      </c>
      <c r="S131" s="31">
        <f t="shared" si="37"/>
        <v>0</v>
      </c>
      <c r="T131" s="31">
        <f t="shared" si="38"/>
        <v>0</v>
      </c>
      <c r="U131" s="31">
        <f t="shared" si="50"/>
        <v>0</v>
      </c>
      <c r="V131" s="31">
        <f t="shared" si="39"/>
        <v>0</v>
      </c>
      <c r="W131" s="31">
        <v>0</v>
      </c>
      <c r="X131" s="31">
        <f t="shared" si="40"/>
        <v>0</v>
      </c>
      <c r="Y131" s="36">
        <f t="shared" si="41"/>
        <v>0</v>
      </c>
      <c r="AA131" s="69">
        <v>126</v>
      </c>
      <c r="AB131" s="31">
        <f t="shared" si="42"/>
        <v>0</v>
      </c>
      <c r="AC131" s="212">
        <f t="shared" si="58"/>
        <v>0</v>
      </c>
      <c r="AD131" s="99">
        <f t="shared" si="43"/>
        <v>0</v>
      </c>
      <c r="AE131" s="99">
        <f t="shared" si="44"/>
        <v>0</v>
      </c>
      <c r="AF131" s="197">
        <f t="shared" si="54"/>
        <v>0</v>
      </c>
      <c r="AG131" s="197">
        <f t="shared" si="55"/>
        <v>0</v>
      </c>
      <c r="AH131" s="197">
        <f t="shared" si="56"/>
        <v>0</v>
      </c>
      <c r="AI131" s="202">
        <f t="shared" si="57"/>
        <v>0</v>
      </c>
      <c r="AK131" s="69">
        <v>126</v>
      </c>
      <c r="AL131" s="31"/>
      <c r="AM131" s="31"/>
      <c r="AN131" s="31"/>
      <c r="AO131" s="31"/>
      <c r="AP131" s="31"/>
      <c r="AQ131" s="197"/>
      <c r="AR131" s="197"/>
      <c r="AS131" s="197"/>
      <c r="AT131" s="197"/>
      <c r="AU131" s="31"/>
      <c r="AV131" s="31"/>
      <c r="AW131" s="31"/>
      <c r="AX131" s="31"/>
      <c r="AY131" s="74"/>
    </row>
    <row r="132" spans="3:51">
      <c r="C132" s="177" t="s">
        <v>4</v>
      </c>
      <c r="D132" s="4">
        <v>0.64</v>
      </c>
      <c r="E132" s="191" t="s">
        <v>196</v>
      </c>
      <c r="I132" s="53">
        <v>127</v>
      </c>
      <c r="J132" s="31">
        <f t="shared" si="45"/>
        <v>0</v>
      </c>
      <c r="K132" s="31">
        <f t="shared" si="46"/>
        <v>0</v>
      </c>
      <c r="L132" s="31">
        <f t="shared" si="47"/>
        <v>0</v>
      </c>
      <c r="M132" s="31">
        <f t="shared" si="35"/>
        <v>0</v>
      </c>
      <c r="N132" s="31">
        <v>0</v>
      </c>
      <c r="O132" s="32">
        <f t="shared" si="36"/>
        <v>0</v>
      </c>
      <c r="P132" s="53">
        <v>127</v>
      </c>
      <c r="Q132" s="31">
        <f t="shared" si="48"/>
        <v>0</v>
      </c>
      <c r="R132" s="31">
        <f t="shared" si="49"/>
        <v>0</v>
      </c>
      <c r="S132" s="31">
        <f t="shared" si="37"/>
        <v>0</v>
      </c>
      <c r="T132" s="31">
        <f t="shared" si="38"/>
        <v>0</v>
      </c>
      <c r="U132" s="31">
        <f t="shared" si="50"/>
        <v>0</v>
      </c>
      <c r="V132" s="31">
        <f t="shared" si="39"/>
        <v>0</v>
      </c>
      <c r="W132" s="31">
        <v>0</v>
      </c>
      <c r="X132" s="31">
        <f t="shared" si="40"/>
        <v>0</v>
      </c>
      <c r="Y132" s="36">
        <f t="shared" si="41"/>
        <v>0</v>
      </c>
      <c r="AA132" s="69">
        <v>127</v>
      </c>
      <c r="AB132" s="31">
        <f t="shared" si="42"/>
        <v>0</v>
      </c>
      <c r="AC132" s="212">
        <f t="shared" si="58"/>
        <v>0</v>
      </c>
      <c r="AD132" s="99">
        <f t="shared" si="43"/>
        <v>0</v>
      </c>
      <c r="AE132" s="99">
        <f t="shared" si="44"/>
        <v>0</v>
      </c>
      <c r="AF132" s="197">
        <f t="shared" si="54"/>
        <v>0</v>
      </c>
      <c r="AG132" s="197">
        <f t="shared" si="55"/>
        <v>0</v>
      </c>
      <c r="AH132" s="197">
        <f t="shared" si="56"/>
        <v>0</v>
      </c>
      <c r="AI132" s="202">
        <f t="shared" si="57"/>
        <v>0</v>
      </c>
      <c r="AK132" s="69">
        <v>127</v>
      </c>
      <c r="AL132" s="31"/>
      <c r="AM132" s="31"/>
      <c r="AN132" s="31"/>
      <c r="AO132" s="31"/>
      <c r="AP132" s="31"/>
      <c r="AQ132" s="197"/>
      <c r="AR132" s="197"/>
      <c r="AS132" s="197"/>
      <c r="AT132" s="197"/>
      <c r="AU132" s="31"/>
      <c r="AV132" s="31"/>
      <c r="AW132" s="31"/>
      <c r="AX132" s="31"/>
      <c r="AY132" s="74"/>
    </row>
    <row r="133" spans="3:51">
      <c r="C133" s="177" t="s">
        <v>8</v>
      </c>
      <c r="D133" s="4">
        <v>0.42</v>
      </c>
      <c r="E133" s="191" t="s">
        <v>196</v>
      </c>
      <c r="I133" s="53">
        <v>128</v>
      </c>
      <c r="J133" s="31">
        <f t="shared" si="45"/>
        <v>0</v>
      </c>
      <c r="K133" s="31">
        <f t="shared" si="46"/>
        <v>0</v>
      </c>
      <c r="L133" s="31">
        <f t="shared" si="47"/>
        <v>0</v>
      </c>
      <c r="M133" s="31">
        <f t="shared" ref="M133:M196" si="59">IF(I133&lt;=$F$10,IF(I133&lt;=30,I133*($F$9-$F$6)/30,$F$9-$F$6),)</f>
        <v>0</v>
      </c>
      <c r="N133" s="31">
        <v>0</v>
      </c>
      <c r="O133" s="32">
        <f t="shared" ref="O133:O196" si="60">((J133+K133)*0.475+L133+M133+N133)*44/12</f>
        <v>0</v>
      </c>
      <c r="P133" s="53">
        <v>128</v>
      </c>
      <c r="Q133" s="31">
        <f t="shared" si="48"/>
        <v>0</v>
      </c>
      <c r="R133" s="31">
        <f t="shared" si="49"/>
        <v>0</v>
      </c>
      <c r="S133" s="31">
        <f t="shared" ref="S133:S196" si="61">$F$19*R133</f>
        <v>0</v>
      </c>
      <c r="T133" s="31">
        <f t="shared" ref="T133:T196" si="62">IF(S133=0,0,EXP(-1.0587+0.8836*LN(S133)+0.284))</f>
        <v>0</v>
      </c>
      <c r="U133" s="31">
        <f t="shared" si="50"/>
        <v>0</v>
      </c>
      <c r="V133" s="31">
        <f t="shared" ref="V133:V196" si="63">IF(P133&lt;=$F$18,IF(P133&lt;=30,P133*($F$16-$F$6)/30,$F$16-$F$6),)</f>
        <v>0</v>
      </c>
      <c r="W133" s="31">
        <v>0</v>
      </c>
      <c r="X133" s="31">
        <f t="shared" ref="X133:X196" si="64">((S133+T133)*0.475+U133+V133+W133)*44/12</f>
        <v>0</v>
      </c>
      <c r="Y133" s="36">
        <f t="shared" ref="Y133:Y196" si="65">IF(P133&lt;=$F$18,X133-O133,)</f>
        <v>0</v>
      </c>
      <c r="AA133" s="69">
        <v>128</v>
      </c>
      <c r="AB133" s="31">
        <f t="shared" ref="AB133:AB196" si="66">IF(AA133&lt;=$F$18,IFERROR(VLOOKUP($AA133,$B$82:$G$94,2,FALSE),0),)</f>
        <v>0</v>
      </c>
      <c r="AC133" s="212">
        <f t="shared" si="58"/>
        <v>0</v>
      </c>
      <c r="AD133" s="99">
        <f t="shared" ref="AD133:AD196" si="67">IF(AA133&lt;=$F$18,IFERROR(VLOOKUP($AA133,$B$82:$G$94,4,FALSE),0),)</f>
        <v>0</v>
      </c>
      <c r="AE133" s="99">
        <f t="shared" ref="AE133:AE196" si="68">IF(AA133&lt;=$F$18,IFERROR(VLOOKUP($AA133,$B$82:$G$94,5,FALSE),0),)</f>
        <v>0</v>
      </c>
      <c r="AF133" s="197">
        <f t="shared" si="54"/>
        <v>0</v>
      </c>
      <c r="AG133" s="197">
        <f t="shared" si="55"/>
        <v>0</v>
      </c>
      <c r="AH133" s="197">
        <f t="shared" si="56"/>
        <v>0</v>
      </c>
      <c r="AI133" s="202">
        <f t="shared" si="57"/>
        <v>0</v>
      </c>
      <c r="AK133" s="69">
        <v>128</v>
      </c>
      <c r="AL133" s="31"/>
      <c r="AM133" s="31"/>
      <c r="AN133" s="31"/>
      <c r="AO133" s="31"/>
      <c r="AP133" s="31"/>
      <c r="AQ133" s="197"/>
      <c r="AR133" s="197"/>
      <c r="AS133" s="197"/>
      <c r="AT133" s="197"/>
      <c r="AU133" s="31"/>
      <c r="AV133" s="31"/>
      <c r="AW133" s="31"/>
      <c r="AX133" s="31"/>
      <c r="AY133" s="74"/>
    </row>
    <row r="134" spans="3:51">
      <c r="C134" s="177" t="s">
        <v>9</v>
      </c>
      <c r="D134" s="4">
        <v>0.42</v>
      </c>
      <c r="E134" s="191" t="s">
        <v>196</v>
      </c>
      <c r="I134" s="53">
        <v>129</v>
      </c>
      <c r="J134" s="31">
        <f t="shared" ref="J134:J197" si="69">IF($I134&lt;=$F$10,$F$11*$F$13+J133,)</f>
        <v>0</v>
      </c>
      <c r="K134" s="31">
        <f t="shared" ref="K134:K197" si="70">IF(J134=0,0,EXP(-1.0587+0.8836*LN(J134)+0.284))</f>
        <v>0</v>
      </c>
      <c r="L134" s="31">
        <f t="shared" ref="L134:L197" si="71">IF(I134&lt;=$F$10,$F$5+($F$8-$F$5)*(1-EXP(-0.0175*I134)),)</f>
        <v>0</v>
      </c>
      <c r="M134" s="31">
        <f t="shared" si="59"/>
        <v>0</v>
      </c>
      <c r="N134" s="31">
        <v>0</v>
      </c>
      <c r="O134" s="32">
        <f t="shared" si="60"/>
        <v>0</v>
      </c>
      <c r="P134" s="53">
        <v>129</v>
      </c>
      <c r="Q134" s="31">
        <f t="shared" ref="Q134:Q197" si="72">IF(P134&lt;=$F$18,LOOKUP(P134-1,$B$25:$B$78,$G$25:$G$78),)</f>
        <v>0</v>
      </c>
      <c r="R134" s="31">
        <f t="shared" ref="R134:R197" si="73">IF(P134&lt;=$F$18,Q134+R133,)</f>
        <v>0</v>
      </c>
      <c r="S134" s="31">
        <f t="shared" si="61"/>
        <v>0</v>
      </c>
      <c r="T134" s="31">
        <f t="shared" si="62"/>
        <v>0</v>
      </c>
      <c r="U134" s="31">
        <f t="shared" ref="U134:U197" si="74">IF(P134&lt;=$F$18,$F$5+($F$15-$F$5)*(1-EXP(-0.0175*P134)),)</f>
        <v>0</v>
      </c>
      <c r="V134" s="31">
        <f t="shared" si="63"/>
        <v>0</v>
      </c>
      <c r="W134" s="31">
        <v>0</v>
      </c>
      <c r="X134" s="31">
        <f t="shared" si="64"/>
        <v>0</v>
      </c>
      <c r="Y134" s="36">
        <f t="shared" si="65"/>
        <v>0</v>
      </c>
      <c r="AA134" s="69">
        <v>129</v>
      </c>
      <c r="AB134" s="31">
        <f t="shared" si="66"/>
        <v>0</v>
      </c>
      <c r="AC134" s="212">
        <f t="shared" si="58"/>
        <v>0</v>
      </c>
      <c r="AD134" s="99">
        <f t="shared" si="67"/>
        <v>0</v>
      </c>
      <c r="AE134" s="99">
        <f t="shared" si="68"/>
        <v>0</v>
      </c>
      <c r="AF134" s="197">
        <f t="shared" si="54"/>
        <v>0</v>
      </c>
      <c r="AG134" s="197">
        <f t="shared" si="55"/>
        <v>0</v>
      </c>
      <c r="AH134" s="197">
        <f t="shared" si="56"/>
        <v>0</v>
      </c>
      <c r="AI134" s="202">
        <f t="shared" si="57"/>
        <v>0</v>
      </c>
      <c r="AK134" s="69">
        <v>129</v>
      </c>
      <c r="AL134" s="31"/>
      <c r="AM134" s="31"/>
      <c r="AN134" s="31"/>
      <c r="AO134" s="31"/>
      <c r="AP134" s="31"/>
      <c r="AQ134" s="197"/>
      <c r="AR134" s="197"/>
      <c r="AS134" s="197"/>
      <c r="AT134" s="197"/>
      <c r="AU134" s="31"/>
      <c r="AV134" s="31"/>
      <c r="AW134" s="31"/>
      <c r="AX134" s="31"/>
      <c r="AY134" s="74"/>
    </row>
    <row r="135" spans="3:51">
      <c r="C135" s="177" t="s">
        <v>10</v>
      </c>
      <c r="D135" s="4">
        <v>0.52</v>
      </c>
      <c r="E135" s="191" t="s">
        <v>196</v>
      </c>
      <c r="I135" s="53">
        <v>130</v>
      </c>
      <c r="J135" s="31">
        <f t="shared" si="69"/>
        <v>0</v>
      </c>
      <c r="K135" s="31">
        <f t="shared" si="70"/>
        <v>0</v>
      </c>
      <c r="L135" s="31">
        <f t="shared" si="71"/>
        <v>0</v>
      </c>
      <c r="M135" s="31">
        <f t="shared" si="59"/>
        <v>0</v>
      </c>
      <c r="N135" s="31">
        <v>0</v>
      </c>
      <c r="O135" s="32">
        <f t="shared" si="60"/>
        <v>0</v>
      </c>
      <c r="P135" s="53">
        <v>130</v>
      </c>
      <c r="Q135" s="31">
        <f t="shared" si="72"/>
        <v>0</v>
      </c>
      <c r="R135" s="31">
        <f t="shared" si="73"/>
        <v>0</v>
      </c>
      <c r="S135" s="31">
        <f t="shared" si="61"/>
        <v>0</v>
      </c>
      <c r="T135" s="31">
        <f t="shared" si="62"/>
        <v>0</v>
      </c>
      <c r="U135" s="31">
        <f t="shared" si="74"/>
        <v>0</v>
      </c>
      <c r="V135" s="31">
        <f t="shared" si="63"/>
        <v>0</v>
      </c>
      <c r="W135" s="31">
        <v>0</v>
      </c>
      <c r="X135" s="31">
        <f t="shared" si="64"/>
        <v>0</v>
      </c>
      <c r="Y135" s="36">
        <f t="shared" si="65"/>
        <v>0</v>
      </c>
      <c r="AA135" s="69">
        <v>130</v>
      </c>
      <c r="AB135" s="31">
        <f t="shared" si="66"/>
        <v>0</v>
      </c>
      <c r="AC135" s="212">
        <f t="shared" si="58"/>
        <v>0</v>
      </c>
      <c r="AD135" s="99">
        <f t="shared" si="67"/>
        <v>0</v>
      </c>
      <c r="AE135" s="99">
        <f t="shared" si="68"/>
        <v>0</v>
      </c>
      <c r="AF135" s="197">
        <f t="shared" si="54"/>
        <v>0</v>
      </c>
      <c r="AG135" s="197">
        <f t="shared" si="55"/>
        <v>0</v>
      </c>
      <c r="AH135" s="197">
        <f t="shared" si="56"/>
        <v>0</v>
      </c>
      <c r="AI135" s="202">
        <f t="shared" si="57"/>
        <v>0</v>
      </c>
      <c r="AK135" s="69">
        <v>130</v>
      </c>
      <c r="AL135" s="31"/>
      <c r="AM135" s="31"/>
      <c r="AN135" s="31"/>
      <c r="AO135" s="31"/>
      <c r="AP135" s="31"/>
      <c r="AQ135" s="197"/>
      <c r="AR135" s="197"/>
      <c r="AS135" s="197"/>
      <c r="AT135" s="197"/>
      <c r="AU135" s="31"/>
      <c r="AV135" s="31"/>
      <c r="AW135" s="31"/>
      <c r="AX135" s="31"/>
      <c r="AY135" s="74"/>
    </row>
    <row r="136" spans="3:51">
      <c r="C136" s="177" t="s">
        <v>11</v>
      </c>
      <c r="D136" s="4">
        <v>0.36</v>
      </c>
      <c r="E136" s="191" t="s">
        <v>197</v>
      </c>
      <c r="I136" s="53">
        <v>131</v>
      </c>
      <c r="J136" s="31">
        <f t="shared" si="69"/>
        <v>0</v>
      </c>
      <c r="K136" s="31">
        <f t="shared" si="70"/>
        <v>0</v>
      </c>
      <c r="L136" s="31">
        <f t="shared" si="71"/>
        <v>0</v>
      </c>
      <c r="M136" s="31">
        <f t="shared" si="59"/>
        <v>0</v>
      </c>
      <c r="N136" s="31">
        <v>0</v>
      </c>
      <c r="O136" s="32">
        <f t="shared" si="60"/>
        <v>0</v>
      </c>
      <c r="P136" s="53">
        <v>131</v>
      </c>
      <c r="Q136" s="31">
        <f t="shared" si="72"/>
        <v>0</v>
      </c>
      <c r="R136" s="31">
        <f t="shared" si="73"/>
        <v>0</v>
      </c>
      <c r="S136" s="31">
        <f t="shared" si="61"/>
        <v>0</v>
      </c>
      <c r="T136" s="31">
        <f t="shared" si="62"/>
        <v>0</v>
      </c>
      <c r="U136" s="31">
        <f t="shared" si="74"/>
        <v>0</v>
      </c>
      <c r="V136" s="31">
        <f t="shared" si="63"/>
        <v>0</v>
      </c>
      <c r="W136" s="31">
        <v>0</v>
      </c>
      <c r="X136" s="31">
        <f t="shared" si="64"/>
        <v>0</v>
      </c>
      <c r="Y136" s="36">
        <f t="shared" si="65"/>
        <v>0</v>
      </c>
      <c r="AA136" s="69">
        <v>131</v>
      </c>
      <c r="AB136" s="31">
        <f t="shared" si="66"/>
        <v>0</v>
      </c>
      <c r="AC136" s="212">
        <f t="shared" si="58"/>
        <v>0</v>
      </c>
      <c r="AD136" s="99">
        <f t="shared" si="67"/>
        <v>0</v>
      </c>
      <c r="AE136" s="99">
        <f t="shared" si="68"/>
        <v>0</v>
      </c>
      <c r="AF136" s="197">
        <f t="shared" si="54"/>
        <v>0</v>
      </c>
      <c r="AG136" s="197">
        <f t="shared" si="55"/>
        <v>0</v>
      </c>
      <c r="AH136" s="197">
        <f t="shared" si="56"/>
        <v>0</v>
      </c>
      <c r="AI136" s="202">
        <f t="shared" si="57"/>
        <v>0</v>
      </c>
      <c r="AK136" s="69">
        <v>131</v>
      </c>
      <c r="AL136" s="31"/>
      <c r="AM136" s="31"/>
      <c r="AN136" s="31"/>
      <c r="AO136" s="31"/>
      <c r="AP136" s="31"/>
      <c r="AQ136" s="197"/>
      <c r="AR136" s="197"/>
      <c r="AS136" s="197"/>
      <c r="AT136" s="197"/>
      <c r="AU136" s="31"/>
      <c r="AV136" s="31"/>
      <c r="AW136" s="31"/>
      <c r="AX136" s="31"/>
      <c r="AY136" s="74"/>
    </row>
    <row r="137" spans="3:51">
      <c r="C137" s="177" t="s">
        <v>12</v>
      </c>
      <c r="D137" s="4">
        <v>0.61</v>
      </c>
      <c r="E137" s="191" t="s">
        <v>196</v>
      </c>
      <c r="I137" s="53">
        <v>132</v>
      </c>
      <c r="J137" s="31">
        <f t="shared" si="69"/>
        <v>0</v>
      </c>
      <c r="K137" s="31">
        <f t="shared" si="70"/>
        <v>0</v>
      </c>
      <c r="L137" s="31">
        <f t="shared" si="71"/>
        <v>0</v>
      </c>
      <c r="M137" s="31">
        <f t="shared" si="59"/>
        <v>0</v>
      </c>
      <c r="N137" s="31">
        <v>0</v>
      </c>
      <c r="O137" s="32">
        <f t="shared" si="60"/>
        <v>0</v>
      </c>
      <c r="P137" s="53">
        <v>132</v>
      </c>
      <c r="Q137" s="31">
        <f t="shared" si="72"/>
        <v>0</v>
      </c>
      <c r="R137" s="31">
        <f t="shared" si="73"/>
        <v>0</v>
      </c>
      <c r="S137" s="31">
        <f t="shared" si="61"/>
        <v>0</v>
      </c>
      <c r="T137" s="31">
        <f t="shared" si="62"/>
        <v>0</v>
      </c>
      <c r="U137" s="31">
        <f t="shared" si="74"/>
        <v>0</v>
      </c>
      <c r="V137" s="31">
        <f t="shared" si="63"/>
        <v>0</v>
      </c>
      <c r="W137" s="31">
        <v>0</v>
      </c>
      <c r="X137" s="31">
        <f t="shared" si="64"/>
        <v>0</v>
      </c>
      <c r="Y137" s="36">
        <f t="shared" si="65"/>
        <v>0</v>
      </c>
      <c r="AA137" s="69">
        <v>132</v>
      </c>
      <c r="AB137" s="31">
        <f t="shared" si="66"/>
        <v>0</v>
      </c>
      <c r="AC137" s="212">
        <f t="shared" si="58"/>
        <v>0</v>
      </c>
      <c r="AD137" s="99">
        <f t="shared" si="67"/>
        <v>0</v>
      </c>
      <c r="AE137" s="99">
        <f t="shared" si="68"/>
        <v>0</v>
      </c>
      <c r="AF137" s="197">
        <f t="shared" si="54"/>
        <v>0</v>
      </c>
      <c r="AG137" s="197">
        <f t="shared" si="55"/>
        <v>0</v>
      </c>
      <c r="AH137" s="197">
        <f t="shared" si="56"/>
        <v>0</v>
      </c>
      <c r="AI137" s="202">
        <f t="shared" si="57"/>
        <v>0</v>
      </c>
      <c r="AK137" s="69">
        <v>132</v>
      </c>
      <c r="AL137" s="31"/>
      <c r="AM137" s="31"/>
      <c r="AN137" s="31"/>
      <c r="AO137" s="31"/>
      <c r="AP137" s="31"/>
      <c r="AQ137" s="197"/>
      <c r="AR137" s="197"/>
      <c r="AS137" s="197"/>
      <c r="AT137" s="197"/>
      <c r="AU137" s="31"/>
      <c r="AV137" s="31"/>
      <c r="AW137" s="31"/>
      <c r="AX137" s="31"/>
      <c r="AY137" s="74"/>
    </row>
    <row r="138" spans="3:51">
      <c r="C138" s="177" t="s">
        <v>13</v>
      </c>
      <c r="D138" s="4">
        <v>0.66</v>
      </c>
      <c r="E138" s="191" t="s">
        <v>196</v>
      </c>
      <c r="I138" s="53">
        <v>133</v>
      </c>
      <c r="J138" s="31">
        <f t="shared" si="69"/>
        <v>0</v>
      </c>
      <c r="K138" s="31">
        <f t="shared" si="70"/>
        <v>0</v>
      </c>
      <c r="L138" s="31">
        <f t="shared" si="71"/>
        <v>0</v>
      </c>
      <c r="M138" s="31">
        <f t="shared" si="59"/>
        <v>0</v>
      </c>
      <c r="N138" s="31">
        <v>0</v>
      </c>
      <c r="O138" s="32">
        <f t="shared" si="60"/>
        <v>0</v>
      </c>
      <c r="P138" s="53">
        <v>133</v>
      </c>
      <c r="Q138" s="31">
        <f t="shared" si="72"/>
        <v>0</v>
      </c>
      <c r="R138" s="31">
        <f t="shared" si="73"/>
        <v>0</v>
      </c>
      <c r="S138" s="31">
        <f t="shared" si="61"/>
        <v>0</v>
      </c>
      <c r="T138" s="31">
        <f t="shared" si="62"/>
        <v>0</v>
      </c>
      <c r="U138" s="31">
        <f t="shared" si="74"/>
        <v>0</v>
      </c>
      <c r="V138" s="31">
        <f t="shared" si="63"/>
        <v>0</v>
      </c>
      <c r="W138" s="31">
        <v>0</v>
      </c>
      <c r="X138" s="31">
        <f t="shared" si="64"/>
        <v>0</v>
      </c>
      <c r="Y138" s="36">
        <f t="shared" si="65"/>
        <v>0</v>
      </c>
      <c r="AA138" s="69">
        <v>133</v>
      </c>
      <c r="AB138" s="31">
        <f t="shared" si="66"/>
        <v>0</v>
      </c>
      <c r="AC138" s="212">
        <f t="shared" si="58"/>
        <v>0</v>
      </c>
      <c r="AD138" s="99">
        <f t="shared" si="67"/>
        <v>0</v>
      </c>
      <c r="AE138" s="99">
        <f t="shared" si="68"/>
        <v>0</v>
      </c>
      <c r="AF138" s="197">
        <f t="shared" si="54"/>
        <v>0</v>
      </c>
      <c r="AG138" s="197">
        <f t="shared" si="55"/>
        <v>0</v>
      </c>
      <c r="AH138" s="197">
        <f t="shared" si="56"/>
        <v>0</v>
      </c>
      <c r="AI138" s="202">
        <f t="shared" si="57"/>
        <v>0</v>
      </c>
      <c r="AK138" s="69">
        <v>133</v>
      </c>
      <c r="AL138" s="31"/>
      <c r="AM138" s="31"/>
      <c r="AN138" s="31"/>
      <c r="AO138" s="31"/>
      <c r="AP138" s="31"/>
      <c r="AQ138" s="197"/>
      <c r="AR138" s="197"/>
      <c r="AS138" s="197"/>
      <c r="AT138" s="197"/>
      <c r="AU138" s="31"/>
      <c r="AV138" s="31"/>
      <c r="AW138" s="31"/>
      <c r="AX138" s="31"/>
      <c r="AY138" s="74"/>
    </row>
    <row r="139" spans="3:51">
      <c r="C139" s="178" t="s">
        <v>14</v>
      </c>
      <c r="D139" s="136">
        <v>0.47</v>
      </c>
      <c r="E139" s="191" t="s">
        <v>196</v>
      </c>
      <c r="I139" s="53">
        <v>134</v>
      </c>
      <c r="J139" s="31">
        <f t="shared" si="69"/>
        <v>0</v>
      </c>
      <c r="K139" s="31">
        <f t="shared" si="70"/>
        <v>0</v>
      </c>
      <c r="L139" s="31">
        <f t="shared" si="71"/>
        <v>0</v>
      </c>
      <c r="M139" s="31">
        <f t="shared" si="59"/>
        <v>0</v>
      </c>
      <c r="N139" s="31">
        <v>0</v>
      </c>
      <c r="O139" s="32">
        <f t="shared" si="60"/>
        <v>0</v>
      </c>
      <c r="P139" s="53">
        <v>134</v>
      </c>
      <c r="Q139" s="31">
        <f t="shared" si="72"/>
        <v>0</v>
      </c>
      <c r="R139" s="31">
        <f t="shared" si="73"/>
        <v>0</v>
      </c>
      <c r="S139" s="31">
        <f t="shared" si="61"/>
        <v>0</v>
      </c>
      <c r="T139" s="31">
        <f t="shared" si="62"/>
        <v>0</v>
      </c>
      <c r="U139" s="31">
        <f t="shared" si="74"/>
        <v>0</v>
      </c>
      <c r="V139" s="31">
        <f t="shared" si="63"/>
        <v>0</v>
      </c>
      <c r="W139" s="31">
        <v>0</v>
      </c>
      <c r="X139" s="31">
        <f t="shared" si="64"/>
        <v>0</v>
      </c>
      <c r="Y139" s="36">
        <f t="shared" si="65"/>
        <v>0</v>
      </c>
      <c r="AA139" s="69">
        <v>134</v>
      </c>
      <c r="AB139" s="31">
        <f t="shared" si="66"/>
        <v>0</v>
      </c>
      <c r="AC139" s="212">
        <f t="shared" si="58"/>
        <v>0</v>
      </c>
      <c r="AD139" s="99">
        <f t="shared" si="67"/>
        <v>0</v>
      </c>
      <c r="AE139" s="99">
        <f t="shared" si="68"/>
        <v>0</v>
      </c>
      <c r="AF139" s="197">
        <f t="shared" si="54"/>
        <v>0</v>
      </c>
      <c r="AG139" s="197">
        <f t="shared" si="55"/>
        <v>0</v>
      </c>
      <c r="AH139" s="197">
        <f t="shared" si="56"/>
        <v>0</v>
      </c>
      <c r="AI139" s="202">
        <f t="shared" si="57"/>
        <v>0</v>
      </c>
      <c r="AK139" s="69">
        <v>134</v>
      </c>
      <c r="AL139" s="31"/>
      <c r="AM139" s="31"/>
      <c r="AN139" s="31"/>
      <c r="AO139" s="31"/>
      <c r="AP139" s="31"/>
      <c r="AQ139" s="197"/>
      <c r="AR139" s="197"/>
      <c r="AS139" s="197"/>
      <c r="AT139" s="197"/>
      <c r="AU139" s="31"/>
      <c r="AV139" s="31"/>
      <c r="AW139" s="31"/>
      <c r="AX139" s="31"/>
      <c r="AY139" s="74"/>
    </row>
    <row r="140" spans="3:51">
      <c r="C140" s="177" t="s">
        <v>15</v>
      </c>
      <c r="D140" s="4">
        <v>0.67</v>
      </c>
      <c r="E140" s="191" t="s">
        <v>196</v>
      </c>
      <c r="I140" s="53">
        <v>135</v>
      </c>
      <c r="J140" s="31">
        <f t="shared" si="69"/>
        <v>0</v>
      </c>
      <c r="K140" s="31">
        <f t="shared" si="70"/>
        <v>0</v>
      </c>
      <c r="L140" s="31">
        <f t="shared" si="71"/>
        <v>0</v>
      </c>
      <c r="M140" s="31">
        <f t="shared" si="59"/>
        <v>0</v>
      </c>
      <c r="N140" s="31">
        <v>0</v>
      </c>
      <c r="O140" s="32">
        <f t="shared" si="60"/>
        <v>0</v>
      </c>
      <c r="P140" s="53">
        <v>135</v>
      </c>
      <c r="Q140" s="31">
        <f t="shared" si="72"/>
        <v>0</v>
      </c>
      <c r="R140" s="31">
        <f t="shared" si="73"/>
        <v>0</v>
      </c>
      <c r="S140" s="31">
        <f t="shared" si="61"/>
        <v>0</v>
      </c>
      <c r="T140" s="31">
        <f t="shared" si="62"/>
        <v>0</v>
      </c>
      <c r="U140" s="31">
        <f t="shared" si="74"/>
        <v>0</v>
      </c>
      <c r="V140" s="31">
        <f t="shared" si="63"/>
        <v>0</v>
      </c>
      <c r="W140" s="31">
        <v>0</v>
      </c>
      <c r="X140" s="31">
        <f t="shared" si="64"/>
        <v>0</v>
      </c>
      <c r="Y140" s="36">
        <f t="shared" si="65"/>
        <v>0</v>
      </c>
      <c r="AA140" s="69">
        <v>135</v>
      </c>
      <c r="AB140" s="31">
        <f t="shared" si="66"/>
        <v>0</v>
      </c>
      <c r="AC140" s="212">
        <f t="shared" si="58"/>
        <v>0</v>
      </c>
      <c r="AD140" s="99">
        <f t="shared" si="67"/>
        <v>0</v>
      </c>
      <c r="AE140" s="99">
        <f t="shared" si="68"/>
        <v>0</v>
      </c>
      <c r="AF140" s="197">
        <f t="shared" si="54"/>
        <v>0</v>
      </c>
      <c r="AG140" s="197">
        <f t="shared" si="55"/>
        <v>0</v>
      </c>
      <c r="AH140" s="197">
        <f t="shared" si="56"/>
        <v>0</v>
      </c>
      <c r="AI140" s="202">
        <f t="shared" si="57"/>
        <v>0</v>
      </c>
      <c r="AK140" s="69">
        <v>135</v>
      </c>
      <c r="AL140" s="31"/>
      <c r="AM140" s="31"/>
      <c r="AN140" s="31"/>
      <c r="AO140" s="31"/>
      <c r="AP140" s="31"/>
      <c r="AQ140" s="197"/>
      <c r="AR140" s="197"/>
      <c r="AS140" s="197"/>
      <c r="AT140" s="197"/>
      <c r="AU140" s="31"/>
      <c r="AV140" s="31"/>
      <c r="AW140" s="31"/>
      <c r="AX140" s="31"/>
      <c r="AY140" s="74"/>
    </row>
    <row r="141" spans="3:51">
      <c r="C141" s="177" t="s">
        <v>16</v>
      </c>
      <c r="D141" s="4">
        <v>0.7</v>
      </c>
      <c r="E141" s="191" t="s">
        <v>196</v>
      </c>
      <c r="I141" s="53">
        <v>136</v>
      </c>
      <c r="J141" s="31">
        <f t="shared" si="69"/>
        <v>0</v>
      </c>
      <c r="K141" s="31">
        <f t="shared" si="70"/>
        <v>0</v>
      </c>
      <c r="L141" s="31">
        <f t="shared" si="71"/>
        <v>0</v>
      </c>
      <c r="M141" s="31">
        <f t="shared" si="59"/>
        <v>0</v>
      </c>
      <c r="N141" s="31">
        <v>0</v>
      </c>
      <c r="O141" s="32">
        <f t="shared" si="60"/>
        <v>0</v>
      </c>
      <c r="P141" s="53">
        <v>136</v>
      </c>
      <c r="Q141" s="31">
        <f t="shared" si="72"/>
        <v>0</v>
      </c>
      <c r="R141" s="31">
        <f t="shared" si="73"/>
        <v>0</v>
      </c>
      <c r="S141" s="31">
        <f t="shared" si="61"/>
        <v>0</v>
      </c>
      <c r="T141" s="31">
        <f t="shared" si="62"/>
        <v>0</v>
      </c>
      <c r="U141" s="31">
        <f t="shared" si="74"/>
        <v>0</v>
      </c>
      <c r="V141" s="31">
        <f t="shared" si="63"/>
        <v>0</v>
      </c>
      <c r="W141" s="31">
        <v>0</v>
      </c>
      <c r="X141" s="31">
        <f t="shared" si="64"/>
        <v>0</v>
      </c>
      <c r="Y141" s="36">
        <f t="shared" si="65"/>
        <v>0</v>
      </c>
      <c r="AA141" s="69">
        <v>136</v>
      </c>
      <c r="AB141" s="31">
        <f t="shared" si="66"/>
        <v>0</v>
      </c>
      <c r="AC141" s="212">
        <f t="shared" si="58"/>
        <v>0</v>
      </c>
      <c r="AD141" s="99">
        <f t="shared" si="67"/>
        <v>0</v>
      </c>
      <c r="AE141" s="99">
        <f t="shared" si="68"/>
        <v>0</v>
      </c>
      <c r="AF141" s="197">
        <f t="shared" si="54"/>
        <v>0</v>
      </c>
      <c r="AG141" s="197">
        <f t="shared" si="55"/>
        <v>0</v>
      </c>
      <c r="AH141" s="197">
        <f t="shared" si="56"/>
        <v>0</v>
      </c>
      <c r="AI141" s="202">
        <f t="shared" si="57"/>
        <v>0</v>
      </c>
      <c r="AK141" s="69">
        <v>136</v>
      </c>
      <c r="AL141" s="31"/>
      <c r="AM141" s="31"/>
      <c r="AN141" s="31"/>
      <c r="AO141" s="31"/>
      <c r="AP141" s="31"/>
      <c r="AQ141" s="197"/>
      <c r="AR141" s="197"/>
      <c r="AS141" s="197"/>
      <c r="AT141" s="197"/>
      <c r="AU141" s="31"/>
      <c r="AV141" s="31"/>
      <c r="AW141" s="31"/>
      <c r="AX141" s="31"/>
      <c r="AY141" s="74"/>
    </row>
    <row r="142" spans="3:51">
      <c r="C142" s="177" t="s">
        <v>17</v>
      </c>
      <c r="D142" s="4">
        <v>0.54</v>
      </c>
      <c r="E142" s="191" t="s">
        <v>196</v>
      </c>
      <c r="I142" s="53">
        <v>137</v>
      </c>
      <c r="J142" s="31">
        <f t="shared" si="69"/>
        <v>0</v>
      </c>
      <c r="K142" s="31">
        <f t="shared" si="70"/>
        <v>0</v>
      </c>
      <c r="L142" s="31">
        <f t="shared" si="71"/>
        <v>0</v>
      </c>
      <c r="M142" s="31">
        <f t="shared" si="59"/>
        <v>0</v>
      </c>
      <c r="N142" s="31">
        <v>0</v>
      </c>
      <c r="O142" s="32">
        <f t="shared" si="60"/>
        <v>0</v>
      </c>
      <c r="P142" s="53">
        <v>137</v>
      </c>
      <c r="Q142" s="31">
        <f t="shared" si="72"/>
        <v>0</v>
      </c>
      <c r="R142" s="31">
        <f t="shared" si="73"/>
        <v>0</v>
      </c>
      <c r="S142" s="31">
        <f t="shared" si="61"/>
        <v>0</v>
      </c>
      <c r="T142" s="31">
        <f t="shared" si="62"/>
        <v>0</v>
      </c>
      <c r="U142" s="31">
        <f t="shared" si="74"/>
        <v>0</v>
      </c>
      <c r="V142" s="31">
        <f t="shared" si="63"/>
        <v>0</v>
      </c>
      <c r="W142" s="31">
        <v>0</v>
      </c>
      <c r="X142" s="31">
        <f t="shared" si="64"/>
        <v>0</v>
      </c>
      <c r="Y142" s="36">
        <f t="shared" si="65"/>
        <v>0</v>
      </c>
      <c r="AA142" s="69">
        <v>137</v>
      </c>
      <c r="AB142" s="31">
        <f t="shared" si="66"/>
        <v>0</v>
      </c>
      <c r="AC142" s="212">
        <f t="shared" si="58"/>
        <v>0</v>
      </c>
      <c r="AD142" s="99">
        <f t="shared" si="67"/>
        <v>0</v>
      </c>
      <c r="AE142" s="99">
        <f t="shared" si="68"/>
        <v>0</v>
      </c>
      <c r="AF142" s="197">
        <f t="shared" si="54"/>
        <v>0</v>
      </c>
      <c r="AG142" s="197">
        <f t="shared" si="55"/>
        <v>0</v>
      </c>
      <c r="AH142" s="197">
        <f t="shared" si="56"/>
        <v>0</v>
      </c>
      <c r="AI142" s="202">
        <f t="shared" si="57"/>
        <v>0</v>
      </c>
      <c r="AK142" s="69">
        <v>137</v>
      </c>
      <c r="AL142" s="31"/>
      <c r="AM142" s="31"/>
      <c r="AN142" s="31"/>
      <c r="AO142" s="31"/>
      <c r="AP142" s="31"/>
      <c r="AQ142" s="197"/>
      <c r="AR142" s="197"/>
      <c r="AS142" s="197"/>
      <c r="AT142" s="197"/>
      <c r="AU142" s="31"/>
      <c r="AV142" s="31"/>
      <c r="AW142" s="31"/>
      <c r="AX142" s="31"/>
      <c r="AY142" s="74"/>
    </row>
    <row r="143" spans="3:51">
      <c r="C143" s="177" t="s">
        <v>18</v>
      </c>
      <c r="D143" s="4">
        <v>0.65</v>
      </c>
      <c r="E143" s="191" t="s">
        <v>196</v>
      </c>
      <c r="I143" s="53">
        <v>138</v>
      </c>
      <c r="J143" s="31">
        <f t="shared" si="69"/>
        <v>0</v>
      </c>
      <c r="K143" s="31">
        <f t="shared" si="70"/>
        <v>0</v>
      </c>
      <c r="L143" s="31">
        <f t="shared" si="71"/>
        <v>0</v>
      </c>
      <c r="M143" s="31">
        <f t="shared" si="59"/>
        <v>0</v>
      </c>
      <c r="N143" s="31">
        <v>0</v>
      </c>
      <c r="O143" s="32">
        <f t="shared" si="60"/>
        <v>0</v>
      </c>
      <c r="P143" s="53">
        <v>138</v>
      </c>
      <c r="Q143" s="31">
        <f t="shared" si="72"/>
        <v>0</v>
      </c>
      <c r="R143" s="31">
        <f t="shared" si="73"/>
        <v>0</v>
      </c>
      <c r="S143" s="31">
        <f t="shared" si="61"/>
        <v>0</v>
      </c>
      <c r="T143" s="31">
        <f t="shared" si="62"/>
        <v>0</v>
      </c>
      <c r="U143" s="31">
        <f t="shared" si="74"/>
        <v>0</v>
      </c>
      <c r="V143" s="31">
        <f t="shared" si="63"/>
        <v>0</v>
      </c>
      <c r="W143" s="31">
        <v>0</v>
      </c>
      <c r="X143" s="31">
        <f t="shared" si="64"/>
        <v>0</v>
      </c>
      <c r="Y143" s="36">
        <f t="shared" si="65"/>
        <v>0</v>
      </c>
      <c r="AA143" s="69">
        <v>138</v>
      </c>
      <c r="AB143" s="31">
        <f t="shared" si="66"/>
        <v>0</v>
      </c>
      <c r="AC143" s="212">
        <f t="shared" si="58"/>
        <v>0</v>
      </c>
      <c r="AD143" s="99">
        <f t="shared" si="67"/>
        <v>0</v>
      </c>
      <c r="AE143" s="99">
        <f t="shared" si="68"/>
        <v>0</v>
      </c>
      <c r="AF143" s="197">
        <f t="shared" si="54"/>
        <v>0</v>
      </c>
      <c r="AG143" s="197">
        <f t="shared" si="55"/>
        <v>0</v>
      </c>
      <c r="AH143" s="197">
        <f t="shared" si="56"/>
        <v>0</v>
      </c>
      <c r="AI143" s="202">
        <f t="shared" si="57"/>
        <v>0</v>
      </c>
      <c r="AK143" s="69">
        <v>138</v>
      </c>
      <c r="AL143" s="31"/>
      <c r="AM143" s="31"/>
      <c r="AN143" s="31"/>
      <c r="AO143" s="31"/>
      <c r="AP143" s="31"/>
      <c r="AQ143" s="197"/>
      <c r="AR143" s="197"/>
      <c r="AS143" s="197"/>
      <c r="AT143" s="197"/>
      <c r="AU143" s="31"/>
      <c r="AV143" s="31"/>
      <c r="AW143" s="31"/>
      <c r="AX143" s="31"/>
      <c r="AY143" s="74"/>
    </row>
    <row r="144" spans="3:51">
      <c r="C144" s="177" t="s">
        <v>19</v>
      </c>
      <c r="D144" s="4">
        <v>0.56000000000000005</v>
      </c>
      <c r="E144" s="191" t="s">
        <v>196</v>
      </c>
      <c r="I144" s="53">
        <v>139</v>
      </c>
      <c r="J144" s="31">
        <f t="shared" si="69"/>
        <v>0</v>
      </c>
      <c r="K144" s="31">
        <f t="shared" si="70"/>
        <v>0</v>
      </c>
      <c r="L144" s="31">
        <f t="shared" si="71"/>
        <v>0</v>
      </c>
      <c r="M144" s="31">
        <f t="shared" si="59"/>
        <v>0</v>
      </c>
      <c r="N144" s="31">
        <v>0</v>
      </c>
      <c r="O144" s="32">
        <f t="shared" si="60"/>
        <v>0</v>
      </c>
      <c r="P144" s="53">
        <v>139</v>
      </c>
      <c r="Q144" s="31">
        <f t="shared" si="72"/>
        <v>0</v>
      </c>
      <c r="R144" s="31">
        <f t="shared" si="73"/>
        <v>0</v>
      </c>
      <c r="S144" s="31">
        <f t="shared" si="61"/>
        <v>0</v>
      </c>
      <c r="T144" s="31">
        <f t="shared" si="62"/>
        <v>0</v>
      </c>
      <c r="U144" s="31">
        <f t="shared" si="74"/>
        <v>0</v>
      </c>
      <c r="V144" s="31">
        <f t="shared" si="63"/>
        <v>0</v>
      </c>
      <c r="W144" s="31">
        <v>0</v>
      </c>
      <c r="X144" s="31">
        <f t="shared" si="64"/>
        <v>0</v>
      </c>
      <c r="Y144" s="36">
        <f t="shared" si="65"/>
        <v>0</v>
      </c>
      <c r="AA144" s="69">
        <v>139</v>
      </c>
      <c r="AB144" s="31">
        <f t="shared" si="66"/>
        <v>0</v>
      </c>
      <c r="AC144" s="212">
        <f t="shared" si="58"/>
        <v>0</v>
      </c>
      <c r="AD144" s="99">
        <f t="shared" si="67"/>
        <v>0</v>
      </c>
      <c r="AE144" s="99">
        <f t="shared" si="68"/>
        <v>0</v>
      </c>
      <c r="AF144" s="197">
        <f t="shared" si="54"/>
        <v>0</v>
      </c>
      <c r="AG144" s="197">
        <f t="shared" si="55"/>
        <v>0</v>
      </c>
      <c r="AH144" s="197">
        <f t="shared" si="56"/>
        <v>0</v>
      </c>
      <c r="AI144" s="202">
        <f t="shared" si="57"/>
        <v>0</v>
      </c>
      <c r="AK144" s="69">
        <v>139</v>
      </c>
      <c r="AL144" s="31"/>
      <c r="AM144" s="31"/>
      <c r="AN144" s="31"/>
      <c r="AO144" s="31"/>
      <c r="AP144" s="31"/>
      <c r="AQ144" s="197"/>
      <c r="AR144" s="197"/>
      <c r="AS144" s="197"/>
      <c r="AT144" s="197"/>
      <c r="AU144" s="31"/>
      <c r="AV144" s="31"/>
      <c r="AW144" s="31"/>
      <c r="AX144" s="31"/>
      <c r="AY144" s="74"/>
    </row>
    <row r="145" spans="3:51">
      <c r="C145" s="177" t="s">
        <v>20</v>
      </c>
      <c r="D145" s="4">
        <v>0.57999999999999996</v>
      </c>
      <c r="E145" s="191" t="s">
        <v>196</v>
      </c>
      <c r="I145" s="53">
        <v>140</v>
      </c>
      <c r="J145" s="31">
        <f t="shared" si="69"/>
        <v>0</v>
      </c>
      <c r="K145" s="31">
        <f t="shared" si="70"/>
        <v>0</v>
      </c>
      <c r="L145" s="31">
        <f t="shared" si="71"/>
        <v>0</v>
      </c>
      <c r="M145" s="31">
        <f t="shared" si="59"/>
        <v>0</v>
      </c>
      <c r="N145" s="31">
        <v>0</v>
      </c>
      <c r="O145" s="32">
        <f t="shared" si="60"/>
        <v>0</v>
      </c>
      <c r="P145" s="53">
        <v>140</v>
      </c>
      <c r="Q145" s="31">
        <f t="shared" si="72"/>
        <v>0</v>
      </c>
      <c r="R145" s="31">
        <f t="shared" si="73"/>
        <v>0</v>
      </c>
      <c r="S145" s="31">
        <f t="shared" si="61"/>
        <v>0</v>
      </c>
      <c r="T145" s="31">
        <f t="shared" si="62"/>
        <v>0</v>
      </c>
      <c r="U145" s="31">
        <f t="shared" si="74"/>
        <v>0</v>
      </c>
      <c r="V145" s="31">
        <f t="shared" si="63"/>
        <v>0</v>
      </c>
      <c r="W145" s="31">
        <v>0</v>
      </c>
      <c r="X145" s="31">
        <f t="shared" si="64"/>
        <v>0</v>
      </c>
      <c r="Y145" s="36">
        <f t="shared" si="65"/>
        <v>0</v>
      </c>
      <c r="AA145" s="69">
        <v>140</v>
      </c>
      <c r="AB145" s="31">
        <f t="shared" si="66"/>
        <v>0</v>
      </c>
      <c r="AC145" s="212">
        <f t="shared" si="58"/>
        <v>0</v>
      </c>
      <c r="AD145" s="99">
        <f t="shared" si="67"/>
        <v>0</v>
      </c>
      <c r="AE145" s="99">
        <f t="shared" si="68"/>
        <v>0</v>
      </c>
      <c r="AF145" s="197">
        <f t="shared" si="54"/>
        <v>0</v>
      </c>
      <c r="AG145" s="197">
        <f t="shared" si="55"/>
        <v>0</v>
      </c>
      <c r="AH145" s="197">
        <f t="shared" si="56"/>
        <v>0</v>
      </c>
      <c r="AI145" s="202">
        <f t="shared" si="57"/>
        <v>0</v>
      </c>
      <c r="AK145" s="69">
        <v>140</v>
      </c>
      <c r="AL145" s="31"/>
      <c r="AM145" s="31"/>
      <c r="AN145" s="31"/>
      <c r="AO145" s="31"/>
      <c r="AP145" s="31"/>
      <c r="AQ145" s="197"/>
      <c r="AR145" s="197"/>
      <c r="AS145" s="197"/>
      <c r="AT145" s="197"/>
      <c r="AU145" s="31"/>
      <c r="AV145" s="31"/>
      <c r="AW145" s="31"/>
      <c r="AX145" s="31"/>
      <c r="AY145" s="74"/>
    </row>
    <row r="146" spans="3:51">
      <c r="C146" s="177" t="s">
        <v>21</v>
      </c>
      <c r="D146" s="4">
        <v>0.64</v>
      </c>
      <c r="E146" s="191" t="s">
        <v>196</v>
      </c>
      <c r="I146" s="53">
        <v>141</v>
      </c>
      <c r="J146" s="31">
        <f t="shared" si="69"/>
        <v>0</v>
      </c>
      <c r="K146" s="31">
        <f t="shared" si="70"/>
        <v>0</v>
      </c>
      <c r="L146" s="31">
        <f t="shared" si="71"/>
        <v>0</v>
      </c>
      <c r="M146" s="31">
        <f t="shared" si="59"/>
        <v>0</v>
      </c>
      <c r="N146" s="31">
        <v>0</v>
      </c>
      <c r="O146" s="32">
        <f t="shared" si="60"/>
        <v>0</v>
      </c>
      <c r="P146" s="53">
        <v>141</v>
      </c>
      <c r="Q146" s="31">
        <f t="shared" si="72"/>
        <v>0</v>
      </c>
      <c r="R146" s="31">
        <f t="shared" si="73"/>
        <v>0</v>
      </c>
      <c r="S146" s="31">
        <f t="shared" si="61"/>
        <v>0</v>
      </c>
      <c r="T146" s="31">
        <f t="shared" si="62"/>
        <v>0</v>
      </c>
      <c r="U146" s="31">
        <f t="shared" si="74"/>
        <v>0</v>
      </c>
      <c r="V146" s="31">
        <f t="shared" si="63"/>
        <v>0</v>
      </c>
      <c r="W146" s="31">
        <v>0</v>
      </c>
      <c r="X146" s="31">
        <f t="shared" si="64"/>
        <v>0</v>
      </c>
      <c r="Y146" s="36">
        <f t="shared" si="65"/>
        <v>0</v>
      </c>
      <c r="AA146" s="69">
        <v>141</v>
      </c>
      <c r="AB146" s="31">
        <f t="shared" si="66"/>
        <v>0</v>
      </c>
      <c r="AC146" s="212">
        <f t="shared" si="58"/>
        <v>0</v>
      </c>
      <c r="AD146" s="99">
        <f t="shared" si="67"/>
        <v>0</v>
      </c>
      <c r="AE146" s="99">
        <f t="shared" si="68"/>
        <v>0</v>
      </c>
      <c r="AF146" s="197">
        <f t="shared" si="54"/>
        <v>0</v>
      </c>
      <c r="AG146" s="197">
        <f t="shared" si="55"/>
        <v>0</v>
      </c>
      <c r="AH146" s="197">
        <f t="shared" si="56"/>
        <v>0</v>
      </c>
      <c r="AI146" s="202">
        <f t="shared" si="57"/>
        <v>0</v>
      </c>
      <c r="AK146" s="69">
        <v>141</v>
      </c>
      <c r="AL146" s="31"/>
      <c r="AM146" s="31"/>
      <c r="AN146" s="31"/>
      <c r="AO146" s="31"/>
      <c r="AP146" s="31"/>
      <c r="AQ146" s="197"/>
      <c r="AR146" s="197"/>
      <c r="AS146" s="197"/>
      <c r="AT146" s="197"/>
      <c r="AU146" s="31"/>
      <c r="AV146" s="31"/>
      <c r="AW146" s="31"/>
      <c r="AX146" s="31"/>
      <c r="AY146" s="74"/>
    </row>
    <row r="147" spans="3:51">
      <c r="C147" s="177" t="s">
        <v>22</v>
      </c>
      <c r="D147" s="4">
        <v>0.73</v>
      </c>
      <c r="E147" s="191" t="s">
        <v>196</v>
      </c>
      <c r="I147" s="53">
        <v>142</v>
      </c>
      <c r="J147" s="31">
        <f t="shared" si="69"/>
        <v>0</v>
      </c>
      <c r="K147" s="31">
        <f t="shared" si="70"/>
        <v>0</v>
      </c>
      <c r="L147" s="31">
        <f t="shared" si="71"/>
        <v>0</v>
      </c>
      <c r="M147" s="31">
        <f t="shared" si="59"/>
        <v>0</v>
      </c>
      <c r="N147" s="31">
        <v>0</v>
      </c>
      <c r="O147" s="32">
        <f t="shared" si="60"/>
        <v>0</v>
      </c>
      <c r="P147" s="53">
        <v>142</v>
      </c>
      <c r="Q147" s="31">
        <f t="shared" si="72"/>
        <v>0</v>
      </c>
      <c r="R147" s="31">
        <f t="shared" si="73"/>
        <v>0</v>
      </c>
      <c r="S147" s="31">
        <f t="shared" si="61"/>
        <v>0</v>
      </c>
      <c r="T147" s="31">
        <f t="shared" si="62"/>
        <v>0</v>
      </c>
      <c r="U147" s="31">
        <f t="shared" si="74"/>
        <v>0</v>
      </c>
      <c r="V147" s="31">
        <f t="shared" si="63"/>
        <v>0</v>
      </c>
      <c r="W147" s="31">
        <v>0</v>
      </c>
      <c r="X147" s="31">
        <f t="shared" si="64"/>
        <v>0</v>
      </c>
      <c r="Y147" s="36">
        <f t="shared" si="65"/>
        <v>0</v>
      </c>
      <c r="AA147" s="69">
        <v>142</v>
      </c>
      <c r="AB147" s="31">
        <f t="shared" si="66"/>
        <v>0</v>
      </c>
      <c r="AC147" s="212">
        <f t="shared" si="58"/>
        <v>0</v>
      </c>
      <c r="AD147" s="99">
        <f t="shared" si="67"/>
        <v>0</v>
      </c>
      <c r="AE147" s="99">
        <f t="shared" si="68"/>
        <v>0</v>
      </c>
      <c r="AF147" s="197">
        <f t="shared" si="54"/>
        <v>0</v>
      </c>
      <c r="AG147" s="197">
        <f t="shared" si="55"/>
        <v>0</v>
      </c>
      <c r="AH147" s="197">
        <f t="shared" si="56"/>
        <v>0</v>
      </c>
      <c r="AI147" s="202">
        <f t="shared" si="57"/>
        <v>0</v>
      </c>
      <c r="AK147" s="69">
        <v>142</v>
      </c>
      <c r="AL147" s="31"/>
      <c r="AM147" s="31"/>
      <c r="AN147" s="31"/>
      <c r="AO147" s="31"/>
      <c r="AP147" s="31"/>
      <c r="AQ147" s="197"/>
      <c r="AR147" s="197"/>
      <c r="AS147" s="197"/>
      <c r="AT147" s="197"/>
      <c r="AU147" s="31"/>
      <c r="AV147" s="31"/>
      <c r="AW147" s="31"/>
      <c r="AX147" s="31"/>
      <c r="AY147" s="74"/>
    </row>
    <row r="148" spans="3:51">
      <c r="C148" s="177" t="s">
        <v>23</v>
      </c>
      <c r="D148" s="4">
        <v>0.56000000000000005</v>
      </c>
      <c r="E148" s="191" t="s">
        <v>196</v>
      </c>
      <c r="I148" s="53">
        <v>143</v>
      </c>
      <c r="J148" s="31">
        <f t="shared" si="69"/>
        <v>0</v>
      </c>
      <c r="K148" s="31">
        <f t="shared" si="70"/>
        <v>0</v>
      </c>
      <c r="L148" s="31">
        <f t="shared" si="71"/>
        <v>0</v>
      </c>
      <c r="M148" s="31">
        <f t="shared" si="59"/>
        <v>0</v>
      </c>
      <c r="N148" s="31">
        <v>0</v>
      </c>
      <c r="O148" s="32">
        <f t="shared" si="60"/>
        <v>0</v>
      </c>
      <c r="P148" s="53">
        <v>143</v>
      </c>
      <c r="Q148" s="31">
        <f t="shared" si="72"/>
        <v>0</v>
      </c>
      <c r="R148" s="31">
        <f t="shared" si="73"/>
        <v>0</v>
      </c>
      <c r="S148" s="31">
        <f t="shared" si="61"/>
        <v>0</v>
      </c>
      <c r="T148" s="31">
        <f t="shared" si="62"/>
        <v>0</v>
      </c>
      <c r="U148" s="31">
        <f t="shared" si="74"/>
        <v>0</v>
      </c>
      <c r="V148" s="31">
        <f t="shared" si="63"/>
        <v>0</v>
      </c>
      <c r="W148" s="31">
        <v>0</v>
      </c>
      <c r="X148" s="31">
        <f t="shared" si="64"/>
        <v>0</v>
      </c>
      <c r="Y148" s="36">
        <f t="shared" si="65"/>
        <v>0</v>
      </c>
      <c r="AA148" s="69">
        <v>143</v>
      </c>
      <c r="AB148" s="31">
        <f t="shared" si="66"/>
        <v>0</v>
      </c>
      <c r="AC148" s="212">
        <f t="shared" si="58"/>
        <v>0</v>
      </c>
      <c r="AD148" s="99">
        <f t="shared" si="67"/>
        <v>0</v>
      </c>
      <c r="AE148" s="99">
        <f t="shared" si="68"/>
        <v>0</v>
      </c>
      <c r="AF148" s="197">
        <f t="shared" si="54"/>
        <v>0</v>
      </c>
      <c r="AG148" s="197">
        <f t="shared" si="55"/>
        <v>0</v>
      </c>
      <c r="AH148" s="197">
        <f t="shared" si="56"/>
        <v>0</v>
      </c>
      <c r="AI148" s="202">
        <f t="shared" si="57"/>
        <v>0</v>
      </c>
      <c r="AK148" s="69">
        <v>143</v>
      </c>
      <c r="AL148" s="31"/>
      <c r="AM148" s="31"/>
      <c r="AN148" s="31"/>
      <c r="AO148" s="31"/>
      <c r="AP148" s="31"/>
      <c r="AQ148" s="197"/>
      <c r="AR148" s="197"/>
      <c r="AS148" s="197"/>
      <c r="AT148" s="197"/>
      <c r="AU148" s="31"/>
      <c r="AV148" s="31"/>
      <c r="AW148" s="31"/>
      <c r="AX148" s="31"/>
      <c r="AY148" s="74"/>
    </row>
    <row r="149" spans="3:51">
      <c r="C149" s="177" t="s">
        <v>24</v>
      </c>
      <c r="D149" s="4">
        <v>0.74</v>
      </c>
      <c r="E149" s="191" t="s">
        <v>196</v>
      </c>
      <c r="I149" s="53">
        <v>144</v>
      </c>
      <c r="J149" s="31">
        <f t="shared" si="69"/>
        <v>0</v>
      </c>
      <c r="K149" s="31">
        <f t="shared" si="70"/>
        <v>0</v>
      </c>
      <c r="L149" s="31">
        <f t="shared" si="71"/>
        <v>0</v>
      </c>
      <c r="M149" s="31">
        <f t="shared" si="59"/>
        <v>0</v>
      </c>
      <c r="N149" s="31">
        <v>0</v>
      </c>
      <c r="O149" s="32">
        <f t="shared" si="60"/>
        <v>0</v>
      </c>
      <c r="P149" s="53">
        <v>144</v>
      </c>
      <c r="Q149" s="31">
        <f t="shared" si="72"/>
        <v>0</v>
      </c>
      <c r="R149" s="31">
        <f t="shared" si="73"/>
        <v>0</v>
      </c>
      <c r="S149" s="31">
        <f t="shared" si="61"/>
        <v>0</v>
      </c>
      <c r="T149" s="31">
        <f t="shared" si="62"/>
        <v>0</v>
      </c>
      <c r="U149" s="31">
        <f t="shared" si="74"/>
        <v>0</v>
      </c>
      <c r="V149" s="31">
        <f t="shared" si="63"/>
        <v>0</v>
      </c>
      <c r="W149" s="31">
        <v>0</v>
      </c>
      <c r="X149" s="31">
        <f t="shared" si="64"/>
        <v>0</v>
      </c>
      <c r="Y149" s="36">
        <f t="shared" si="65"/>
        <v>0</v>
      </c>
      <c r="AA149" s="69">
        <v>144</v>
      </c>
      <c r="AB149" s="31">
        <f t="shared" si="66"/>
        <v>0</v>
      </c>
      <c r="AC149" s="212">
        <f t="shared" si="58"/>
        <v>0</v>
      </c>
      <c r="AD149" s="99">
        <f t="shared" si="67"/>
        <v>0</v>
      </c>
      <c r="AE149" s="99">
        <f t="shared" si="68"/>
        <v>0</v>
      </c>
      <c r="AF149" s="197">
        <f t="shared" si="54"/>
        <v>0</v>
      </c>
      <c r="AG149" s="197">
        <f t="shared" si="55"/>
        <v>0</v>
      </c>
      <c r="AH149" s="197">
        <f t="shared" si="56"/>
        <v>0</v>
      </c>
      <c r="AI149" s="202">
        <f t="shared" si="57"/>
        <v>0</v>
      </c>
      <c r="AK149" s="69">
        <v>144</v>
      </c>
      <c r="AL149" s="31"/>
      <c r="AM149" s="31"/>
      <c r="AN149" s="31"/>
      <c r="AO149" s="31"/>
      <c r="AP149" s="31"/>
      <c r="AQ149" s="197"/>
      <c r="AR149" s="197"/>
      <c r="AS149" s="197"/>
      <c r="AT149" s="197"/>
      <c r="AU149" s="31"/>
      <c r="AV149" s="31"/>
      <c r="AW149" s="31"/>
      <c r="AX149" s="31"/>
      <c r="AY149" s="74"/>
    </row>
    <row r="150" spans="3:51">
      <c r="C150" s="177" t="s">
        <v>25</v>
      </c>
      <c r="D150" s="4">
        <v>0.4</v>
      </c>
      <c r="E150" s="191" t="s">
        <v>197</v>
      </c>
      <c r="I150" s="53">
        <v>145</v>
      </c>
      <c r="J150" s="31">
        <f t="shared" si="69"/>
        <v>0</v>
      </c>
      <c r="K150" s="31">
        <f t="shared" si="70"/>
        <v>0</v>
      </c>
      <c r="L150" s="31">
        <f t="shared" si="71"/>
        <v>0</v>
      </c>
      <c r="M150" s="31">
        <f t="shared" si="59"/>
        <v>0</v>
      </c>
      <c r="N150" s="31">
        <v>0</v>
      </c>
      <c r="O150" s="32">
        <f t="shared" si="60"/>
        <v>0</v>
      </c>
      <c r="P150" s="53">
        <v>145</v>
      </c>
      <c r="Q150" s="31">
        <f t="shared" si="72"/>
        <v>0</v>
      </c>
      <c r="R150" s="31">
        <f t="shared" si="73"/>
        <v>0</v>
      </c>
      <c r="S150" s="31">
        <f t="shared" si="61"/>
        <v>0</v>
      </c>
      <c r="T150" s="31">
        <f t="shared" si="62"/>
        <v>0</v>
      </c>
      <c r="U150" s="31">
        <f t="shared" si="74"/>
        <v>0</v>
      </c>
      <c r="V150" s="31">
        <f t="shared" si="63"/>
        <v>0</v>
      </c>
      <c r="W150" s="31">
        <v>0</v>
      </c>
      <c r="X150" s="31">
        <f t="shared" si="64"/>
        <v>0</v>
      </c>
      <c r="Y150" s="36">
        <f t="shared" si="65"/>
        <v>0</v>
      </c>
      <c r="AA150" s="69">
        <v>145</v>
      </c>
      <c r="AB150" s="31">
        <f t="shared" si="66"/>
        <v>0</v>
      </c>
      <c r="AC150" s="212">
        <f t="shared" si="58"/>
        <v>0</v>
      </c>
      <c r="AD150" s="99">
        <f t="shared" si="67"/>
        <v>0</v>
      </c>
      <c r="AE150" s="99">
        <f t="shared" si="68"/>
        <v>0</v>
      </c>
      <c r="AF150" s="197">
        <f t="shared" si="54"/>
        <v>0</v>
      </c>
      <c r="AG150" s="197">
        <f t="shared" si="55"/>
        <v>0</v>
      </c>
      <c r="AH150" s="197">
        <f t="shared" si="56"/>
        <v>0</v>
      </c>
      <c r="AI150" s="202">
        <f t="shared" si="57"/>
        <v>0</v>
      </c>
      <c r="AK150" s="69">
        <v>145</v>
      </c>
      <c r="AL150" s="31"/>
      <c r="AM150" s="31"/>
      <c r="AN150" s="31"/>
      <c r="AO150" s="31"/>
      <c r="AP150" s="31"/>
      <c r="AQ150" s="197"/>
      <c r="AR150" s="197"/>
      <c r="AS150" s="197"/>
      <c r="AT150" s="197"/>
      <c r="AU150" s="31"/>
      <c r="AV150" s="31"/>
      <c r="AW150" s="31"/>
      <c r="AX150" s="31"/>
      <c r="AY150" s="74"/>
    </row>
    <row r="151" spans="3:51">
      <c r="C151" s="177" t="s">
        <v>26</v>
      </c>
      <c r="D151" s="4">
        <v>0.6</v>
      </c>
      <c r="E151" s="191" t="s">
        <v>196</v>
      </c>
      <c r="I151" s="53">
        <v>146</v>
      </c>
      <c r="J151" s="31">
        <f t="shared" si="69"/>
        <v>0</v>
      </c>
      <c r="K151" s="31">
        <f t="shared" si="70"/>
        <v>0</v>
      </c>
      <c r="L151" s="31">
        <f t="shared" si="71"/>
        <v>0</v>
      </c>
      <c r="M151" s="31">
        <f t="shared" si="59"/>
        <v>0</v>
      </c>
      <c r="N151" s="31">
        <v>0</v>
      </c>
      <c r="O151" s="32">
        <f t="shared" si="60"/>
        <v>0</v>
      </c>
      <c r="P151" s="53">
        <v>146</v>
      </c>
      <c r="Q151" s="31">
        <f t="shared" si="72"/>
        <v>0</v>
      </c>
      <c r="R151" s="31">
        <f t="shared" si="73"/>
        <v>0</v>
      </c>
      <c r="S151" s="31">
        <f t="shared" si="61"/>
        <v>0</v>
      </c>
      <c r="T151" s="31">
        <f t="shared" si="62"/>
        <v>0</v>
      </c>
      <c r="U151" s="31">
        <f t="shared" si="74"/>
        <v>0</v>
      </c>
      <c r="V151" s="31">
        <f t="shared" si="63"/>
        <v>0</v>
      </c>
      <c r="W151" s="31">
        <v>0</v>
      </c>
      <c r="X151" s="31">
        <f t="shared" si="64"/>
        <v>0</v>
      </c>
      <c r="Y151" s="36">
        <f t="shared" si="65"/>
        <v>0</v>
      </c>
      <c r="AA151" s="69">
        <v>146</v>
      </c>
      <c r="AB151" s="31">
        <f t="shared" si="66"/>
        <v>0</v>
      </c>
      <c r="AC151" s="212">
        <f t="shared" si="58"/>
        <v>0</v>
      </c>
      <c r="AD151" s="99">
        <f t="shared" si="67"/>
        <v>0</v>
      </c>
      <c r="AE151" s="99">
        <f t="shared" si="68"/>
        <v>0</v>
      </c>
      <c r="AF151" s="197">
        <f t="shared" si="54"/>
        <v>0</v>
      </c>
      <c r="AG151" s="197">
        <f t="shared" si="55"/>
        <v>0</v>
      </c>
      <c r="AH151" s="197">
        <f t="shared" si="56"/>
        <v>0</v>
      </c>
      <c r="AI151" s="202">
        <f t="shared" si="57"/>
        <v>0</v>
      </c>
      <c r="AK151" s="69">
        <v>146</v>
      </c>
      <c r="AL151" s="31"/>
      <c r="AM151" s="31"/>
      <c r="AN151" s="31"/>
      <c r="AO151" s="31"/>
      <c r="AP151" s="31"/>
      <c r="AQ151" s="197"/>
      <c r="AR151" s="197"/>
      <c r="AS151" s="197"/>
      <c r="AT151" s="197"/>
      <c r="AU151" s="31"/>
      <c r="AV151" s="31"/>
      <c r="AW151" s="31"/>
      <c r="AX151" s="31"/>
      <c r="AY151" s="74"/>
    </row>
    <row r="152" spans="3:51">
      <c r="C152" s="177" t="s">
        <v>27</v>
      </c>
      <c r="D152" s="4">
        <v>0.43</v>
      </c>
      <c r="E152" s="191" t="s">
        <v>197</v>
      </c>
      <c r="I152" s="53">
        <v>147</v>
      </c>
      <c r="J152" s="31">
        <f t="shared" si="69"/>
        <v>0</v>
      </c>
      <c r="K152" s="31">
        <f t="shared" si="70"/>
        <v>0</v>
      </c>
      <c r="L152" s="31">
        <f t="shared" si="71"/>
        <v>0</v>
      </c>
      <c r="M152" s="31">
        <f t="shared" si="59"/>
        <v>0</v>
      </c>
      <c r="N152" s="31">
        <v>0</v>
      </c>
      <c r="O152" s="32">
        <f t="shared" si="60"/>
        <v>0</v>
      </c>
      <c r="P152" s="53">
        <v>147</v>
      </c>
      <c r="Q152" s="31">
        <f t="shared" si="72"/>
        <v>0</v>
      </c>
      <c r="R152" s="31">
        <f t="shared" si="73"/>
        <v>0</v>
      </c>
      <c r="S152" s="31">
        <f t="shared" si="61"/>
        <v>0</v>
      </c>
      <c r="T152" s="31">
        <f t="shared" si="62"/>
        <v>0</v>
      </c>
      <c r="U152" s="31">
        <f t="shared" si="74"/>
        <v>0</v>
      </c>
      <c r="V152" s="31">
        <f t="shared" si="63"/>
        <v>0</v>
      </c>
      <c r="W152" s="31">
        <v>0</v>
      </c>
      <c r="X152" s="31">
        <f t="shared" si="64"/>
        <v>0</v>
      </c>
      <c r="Y152" s="36">
        <f t="shared" si="65"/>
        <v>0</v>
      </c>
      <c r="AA152" s="69">
        <v>147</v>
      </c>
      <c r="AB152" s="31">
        <f t="shared" si="66"/>
        <v>0</v>
      </c>
      <c r="AC152" s="212">
        <f t="shared" si="58"/>
        <v>0</v>
      </c>
      <c r="AD152" s="99">
        <f t="shared" si="67"/>
        <v>0</v>
      </c>
      <c r="AE152" s="99">
        <f t="shared" si="68"/>
        <v>0</v>
      </c>
      <c r="AF152" s="197">
        <f t="shared" si="54"/>
        <v>0</v>
      </c>
      <c r="AG152" s="197">
        <f t="shared" si="55"/>
        <v>0</v>
      </c>
      <c r="AH152" s="197">
        <f t="shared" si="56"/>
        <v>0</v>
      </c>
      <c r="AI152" s="202">
        <f t="shared" si="57"/>
        <v>0</v>
      </c>
      <c r="AK152" s="69">
        <v>147</v>
      </c>
      <c r="AL152" s="31"/>
      <c r="AM152" s="31"/>
      <c r="AN152" s="31"/>
      <c r="AO152" s="31"/>
      <c r="AP152" s="31"/>
      <c r="AQ152" s="197"/>
      <c r="AR152" s="197"/>
      <c r="AS152" s="197"/>
      <c r="AT152" s="197"/>
      <c r="AU152" s="31"/>
      <c r="AV152" s="31"/>
      <c r="AW152" s="31"/>
      <c r="AX152" s="31"/>
      <c r="AY152" s="74"/>
    </row>
    <row r="153" spans="3:51">
      <c r="C153" s="177" t="s">
        <v>28</v>
      </c>
      <c r="D153" s="4">
        <v>0.37</v>
      </c>
      <c r="E153" s="191" t="s">
        <v>197</v>
      </c>
      <c r="I153" s="53">
        <v>148</v>
      </c>
      <c r="J153" s="31">
        <f t="shared" si="69"/>
        <v>0</v>
      </c>
      <c r="K153" s="31">
        <f t="shared" si="70"/>
        <v>0</v>
      </c>
      <c r="L153" s="31">
        <f t="shared" si="71"/>
        <v>0</v>
      </c>
      <c r="M153" s="31">
        <f t="shared" si="59"/>
        <v>0</v>
      </c>
      <c r="N153" s="31">
        <v>0</v>
      </c>
      <c r="O153" s="32">
        <f t="shared" si="60"/>
        <v>0</v>
      </c>
      <c r="P153" s="53">
        <v>148</v>
      </c>
      <c r="Q153" s="31">
        <f t="shared" si="72"/>
        <v>0</v>
      </c>
      <c r="R153" s="31">
        <f t="shared" si="73"/>
        <v>0</v>
      </c>
      <c r="S153" s="31">
        <f t="shared" si="61"/>
        <v>0</v>
      </c>
      <c r="T153" s="31">
        <f t="shared" si="62"/>
        <v>0</v>
      </c>
      <c r="U153" s="31">
        <f t="shared" si="74"/>
        <v>0</v>
      </c>
      <c r="V153" s="31">
        <f t="shared" si="63"/>
        <v>0</v>
      </c>
      <c r="W153" s="31">
        <v>0</v>
      </c>
      <c r="X153" s="31">
        <f t="shared" si="64"/>
        <v>0</v>
      </c>
      <c r="Y153" s="36">
        <f t="shared" si="65"/>
        <v>0</v>
      </c>
      <c r="AA153" s="69">
        <v>148</v>
      </c>
      <c r="AB153" s="31">
        <f t="shared" si="66"/>
        <v>0</v>
      </c>
      <c r="AC153" s="212">
        <f t="shared" si="58"/>
        <v>0</v>
      </c>
      <c r="AD153" s="99">
        <f t="shared" si="67"/>
        <v>0</v>
      </c>
      <c r="AE153" s="99">
        <f t="shared" si="68"/>
        <v>0</v>
      </c>
      <c r="AF153" s="197">
        <f t="shared" si="54"/>
        <v>0</v>
      </c>
      <c r="AG153" s="197">
        <f t="shared" si="55"/>
        <v>0</v>
      </c>
      <c r="AH153" s="197">
        <f t="shared" si="56"/>
        <v>0</v>
      </c>
      <c r="AI153" s="202">
        <f t="shared" si="57"/>
        <v>0</v>
      </c>
      <c r="AK153" s="69">
        <v>148</v>
      </c>
      <c r="AL153" s="31"/>
      <c r="AM153" s="31"/>
      <c r="AN153" s="31"/>
      <c r="AO153" s="31"/>
      <c r="AP153" s="31"/>
      <c r="AQ153" s="197"/>
      <c r="AR153" s="197"/>
      <c r="AS153" s="197"/>
      <c r="AT153" s="197"/>
      <c r="AU153" s="31"/>
      <c r="AV153" s="31"/>
      <c r="AW153" s="31"/>
      <c r="AX153" s="31"/>
      <c r="AY153" s="74"/>
    </row>
    <row r="154" spans="3:51">
      <c r="C154" s="177" t="s">
        <v>29</v>
      </c>
      <c r="D154" s="4">
        <v>0.36</v>
      </c>
      <c r="E154" s="191" t="s">
        <v>197</v>
      </c>
      <c r="I154" s="53">
        <v>149</v>
      </c>
      <c r="J154" s="31">
        <f t="shared" si="69"/>
        <v>0</v>
      </c>
      <c r="K154" s="31">
        <f t="shared" si="70"/>
        <v>0</v>
      </c>
      <c r="L154" s="31">
        <f t="shared" si="71"/>
        <v>0</v>
      </c>
      <c r="M154" s="31">
        <f t="shared" si="59"/>
        <v>0</v>
      </c>
      <c r="N154" s="31">
        <v>0</v>
      </c>
      <c r="O154" s="32">
        <f t="shared" si="60"/>
        <v>0</v>
      </c>
      <c r="P154" s="53">
        <v>149</v>
      </c>
      <c r="Q154" s="31">
        <f t="shared" si="72"/>
        <v>0</v>
      </c>
      <c r="R154" s="31">
        <f t="shared" si="73"/>
        <v>0</v>
      </c>
      <c r="S154" s="31">
        <f t="shared" si="61"/>
        <v>0</v>
      </c>
      <c r="T154" s="31">
        <f t="shared" si="62"/>
        <v>0</v>
      </c>
      <c r="U154" s="31">
        <f t="shared" si="74"/>
        <v>0</v>
      </c>
      <c r="V154" s="31">
        <f t="shared" si="63"/>
        <v>0</v>
      </c>
      <c r="W154" s="31">
        <v>0</v>
      </c>
      <c r="X154" s="31">
        <f t="shared" si="64"/>
        <v>0</v>
      </c>
      <c r="Y154" s="36">
        <f t="shared" si="65"/>
        <v>0</v>
      </c>
      <c r="AA154" s="69">
        <v>149</v>
      </c>
      <c r="AB154" s="31">
        <f t="shared" si="66"/>
        <v>0</v>
      </c>
      <c r="AC154" s="212">
        <f t="shared" si="58"/>
        <v>0</v>
      </c>
      <c r="AD154" s="99">
        <f t="shared" si="67"/>
        <v>0</v>
      </c>
      <c r="AE154" s="99">
        <f t="shared" si="68"/>
        <v>0</v>
      </c>
      <c r="AF154" s="197">
        <f t="shared" si="54"/>
        <v>0</v>
      </c>
      <c r="AG154" s="197">
        <f t="shared" si="55"/>
        <v>0</v>
      </c>
      <c r="AH154" s="197">
        <f t="shared" si="56"/>
        <v>0</v>
      </c>
      <c r="AI154" s="202">
        <f t="shared" si="57"/>
        <v>0</v>
      </c>
      <c r="AK154" s="69">
        <v>149</v>
      </c>
      <c r="AL154" s="31"/>
      <c r="AM154" s="31"/>
      <c r="AN154" s="31"/>
      <c r="AO154" s="31"/>
      <c r="AP154" s="31"/>
      <c r="AQ154" s="197"/>
      <c r="AR154" s="197"/>
      <c r="AS154" s="197"/>
      <c r="AT154" s="197"/>
      <c r="AU154" s="31"/>
      <c r="AV154" s="31"/>
      <c r="AW154" s="31"/>
      <c r="AX154" s="31"/>
      <c r="AY154" s="74"/>
    </row>
    <row r="155" spans="3:51">
      <c r="C155" s="177" t="s">
        <v>30</v>
      </c>
      <c r="D155" s="4">
        <v>0.51</v>
      </c>
      <c r="E155" s="191" t="s">
        <v>196</v>
      </c>
      <c r="I155" s="53">
        <v>150</v>
      </c>
      <c r="J155" s="31">
        <f t="shared" si="69"/>
        <v>0</v>
      </c>
      <c r="K155" s="31">
        <f t="shared" si="70"/>
        <v>0</v>
      </c>
      <c r="L155" s="31">
        <f t="shared" si="71"/>
        <v>0</v>
      </c>
      <c r="M155" s="31">
        <f t="shared" si="59"/>
        <v>0</v>
      </c>
      <c r="N155" s="31">
        <v>0</v>
      </c>
      <c r="O155" s="32">
        <f t="shared" si="60"/>
        <v>0</v>
      </c>
      <c r="P155" s="53">
        <v>150</v>
      </c>
      <c r="Q155" s="31">
        <f t="shared" si="72"/>
        <v>0</v>
      </c>
      <c r="R155" s="31">
        <f t="shared" si="73"/>
        <v>0</v>
      </c>
      <c r="S155" s="31">
        <f t="shared" si="61"/>
        <v>0</v>
      </c>
      <c r="T155" s="31">
        <f t="shared" si="62"/>
        <v>0</v>
      </c>
      <c r="U155" s="31">
        <f t="shared" si="74"/>
        <v>0</v>
      </c>
      <c r="V155" s="31">
        <f t="shared" si="63"/>
        <v>0</v>
      </c>
      <c r="W155" s="31">
        <v>0</v>
      </c>
      <c r="X155" s="31">
        <f t="shared" si="64"/>
        <v>0</v>
      </c>
      <c r="Y155" s="36">
        <f t="shared" si="65"/>
        <v>0</v>
      </c>
      <c r="AA155" s="69">
        <v>150</v>
      </c>
      <c r="AB155" s="31">
        <f t="shared" si="66"/>
        <v>0</v>
      </c>
      <c r="AC155" s="212">
        <f t="shared" si="58"/>
        <v>0</v>
      </c>
      <c r="AD155" s="99">
        <f t="shared" si="67"/>
        <v>0</v>
      </c>
      <c r="AE155" s="99">
        <f t="shared" si="68"/>
        <v>0</v>
      </c>
      <c r="AF155" s="197">
        <f t="shared" ref="AF155:AF205" si="75">IF(OR(AA155&lt;=$F$18,AA155&lt;=30),EXP(-LN(2)/$D$104)*AF154+((1-EXP(-LN(2)/$D$104))/(LN(2)/$D$104))*$AB155*AC155*0.475*$F$19*44/12,)</f>
        <v>0</v>
      </c>
      <c r="AG155" s="197">
        <f t="shared" ref="AG155:AG205" si="76">IF(OR(AA155&lt;=$F$18,AA155&lt;=30),EXP(-LN(2)/$D$106)*AG154+((1-EXP(-LN(2)/$D$106))/(LN(2)/$D$106))*$AB155*AD155*0.475*$F$19*44/12,)</f>
        <v>0</v>
      </c>
      <c r="AH155" s="197">
        <f t="shared" ref="AH155:AH205" si="77">IF(OR(AA155&lt;=$F$18,AA155&lt;=30),EXP(-LN(2)/$D$105)*AH154+((1-EXP(-LN(2)/$D$105))/(LN(2)/$D$105))*$AB155*AE155*0.475*$F$19*44/12,)</f>
        <v>0</v>
      </c>
      <c r="AI155" s="202">
        <f t="shared" ref="AI155:AI205" si="78">IF(OR(AA155&lt;=$F$18,AA155&lt;=30),SUM(AF155:AH155),)</f>
        <v>0</v>
      </c>
      <c r="AK155" s="69">
        <v>150</v>
      </c>
      <c r="AL155" s="31"/>
      <c r="AM155" s="31"/>
      <c r="AN155" s="31"/>
      <c r="AO155" s="31"/>
      <c r="AP155" s="31"/>
      <c r="AQ155" s="197"/>
      <c r="AR155" s="197"/>
      <c r="AS155" s="197"/>
      <c r="AT155" s="197"/>
      <c r="AU155" s="31"/>
      <c r="AV155" s="31"/>
      <c r="AW155" s="31"/>
      <c r="AX155" s="31"/>
      <c r="AY155" s="74"/>
    </row>
    <row r="156" spans="3:51">
      <c r="C156" s="177" t="s">
        <v>31</v>
      </c>
      <c r="D156" s="4">
        <v>0.56000000000000005</v>
      </c>
      <c r="E156" s="191" t="s">
        <v>196</v>
      </c>
      <c r="I156" s="53">
        <v>151</v>
      </c>
      <c r="J156" s="31">
        <f t="shared" si="69"/>
        <v>0</v>
      </c>
      <c r="K156" s="31">
        <f t="shared" si="70"/>
        <v>0</v>
      </c>
      <c r="L156" s="31">
        <f t="shared" si="71"/>
        <v>0</v>
      </c>
      <c r="M156" s="31">
        <f t="shared" si="59"/>
        <v>0</v>
      </c>
      <c r="N156" s="31">
        <v>0</v>
      </c>
      <c r="O156" s="32">
        <f t="shared" si="60"/>
        <v>0</v>
      </c>
      <c r="P156" s="53">
        <v>151</v>
      </c>
      <c r="Q156" s="31">
        <f t="shared" si="72"/>
        <v>0</v>
      </c>
      <c r="R156" s="31">
        <f t="shared" si="73"/>
        <v>0</v>
      </c>
      <c r="S156" s="31">
        <f t="shared" si="61"/>
        <v>0</v>
      </c>
      <c r="T156" s="31">
        <f t="shared" si="62"/>
        <v>0</v>
      </c>
      <c r="U156" s="31">
        <f t="shared" si="74"/>
        <v>0</v>
      </c>
      <c r="V156" s="31">
        <f t="shared" si="63"/>
        <v>0</v>
      </c>
      <c r="W156" s="31">
        <v>0</v>
      </c>
      <c r="X156" s="31">
        <f t="shared" si="64"/>
        <v>0</v>
      </c>
      <c r="Y156" s="36">
        <f t="shared" si="65"/>
        <v>0</v>
      </c>
      <c r="AA156" s="69">
        <v>151</v>
      </c>
      <c r="AB156" s="31">
        <f t="shared" si="66"/>
        <v>0</v>
      </c>
      <c r="AC156" s="212">
        <f t="shared" si="58"/>
        <v>0</v>
      </c>
      <c r="AD156" s="99">
        <f t="shared" si="67"/>
        <v>0</v>
      </c>
      <c r="AE156" s="99">
        <f t="shared" si="68"/>
        <v>0</v>
      </c>
      <c r="AF156" s="197">
        <f t="shared" si="75"/>
        <v>0</v>
      </c>
      <c r="AG156" s="197">
        <f t="shared" si="76"/>
        <v>0</v>
      </c>
      <c r="AH156" s="197">
        <f t="shared" si="77"/>
        <v>0</v>
      </c>
      <c r="AI156" s="202">
        <f t="shared" si="78"/>
        <v>0</v>
      </c>
      <c r="AK156" s="69">
        <v>151</v>
      </c>
      <c r="AL156" s="31"/>
      <c r="AM156" s="31"/>
      <c r="AN156" s="31"/>
      <c r="AO156" s="31"/>
      <c r="AP156" s="31"/>
      <c r="AQ156" s="197"/>
      <c r="AR156" s="197"/>
      <c r="AS156" s="197"/>
      <c r="AT156" s="197"/>
      <c r="AU156" s="31"/>
      <c r="AV156" s="31"/>
      <c r="AW156" s="31"/>
      <c r="AX156" s="31"/>
      <c r="AY156" s="74"/>
    </row>
    <row r="157" spans="3:51">
      <c r="C157" s="177" t="s">
        <v>32</v>
      </c>
      <c r="D157" s="4">
        <v>0.56000000000000005</v>
      </c>
      <c r="E157" s="191" t="s">
        <v>196</v>
      </c>
      <c r="I157" s="53">
        <v>152</v>
      </c>
      <c r="J157" s="31">
        <f t="shared" si="69"/>
        <v>0</v>
      </c>
      <c r="K157" s="31">
        <f t="shared" si="70"/>
        <v>0</v>
      </c>
      <c r="L157" s="31">
        <f t="shared" si="71"/>
        <v>0</v>
      </c>
      <c r="M157" s="31">
        <f t="shared" si="59"/>
        <v>0</v>
      </c>
      <c r="N157" s="31">
        <v>0</v>
      </c>
      <c r="O157" s="32">
        <f t="shared" si="60"/>
        <v>0</v>
      </c>
      <c r="P157" s="53">
        <v>152</v>
      </c>
      <c r="Q157" s="31">
        <f t="shared" si="72"/>
        <v>0</v>
      </c>
      <c r="R157" s="31">
        <f t="shared" si="73"/>
        <v>0</v>
      </c>
      <c r="S157" s="31">
        <f t="shared" si="61"/>
        <v>0</v>
      </c>
      <c r="T157" s="31">
        <f t="shared" si="62"/>
        <v>0</v>
      </c>
      <c r="U157" s="31">
        <f t="shared" si="74"/>
        <v>0</v>
      </c>
      <c r="V157" s="31">
        <f t="shared" si="63"/>
        <v>0</v>
      </c>
      <c r="W157" s="31">
        <v>0</v>
      </c>
      <c r="X157" s="31">
        <f t="shared" si="64"/>
        <v>0</v>
      </c>
      <c r="Y157" s="36">
        <f t="shared" si="65"/>
        <v>0</v>
      </c>
      <c r="AA157" s="69">
        <v>152</v>
      </c>
      <c r="AB157" s="31">
        <f t="shared" si="66"/>
        <v>0</v>
      </c>
      <c r="AC157" s="212">
        <f t="shared" si="58"/>
        <v>0</v>
      </c>
      <c r="AD157" s="99">
        <f t="shared" si="67"/>
        <v>0</v>
      </c>
      <c r="AE157" s="99">
        <f t="shared" si="68"/>
        <v>0</v>
      </c>
      <c r="AF157" s="197">
        <f t="shared" si="75"/>
        <v>0</v>
      </c>
      <c r="AG157" s="197">
        <f t="shared" si="76"/>
        <v>0</v>
      </c>
      <c r="AH157" s="197">
        <f t="shared" si="77"/>
        <v>0</v>
      </c>
      <c r="AI157" s="202">
        <f t="shared" si="78"/>
        <v>0</v>
      </c>
      <c r="AK157" s="69">
        <v>152</v>
      </c>
      <c r="AL157" s="31"/>
      <c r="AM157" s="31"/>
      <c r="AN157" s="31"/>
      <c r="AO157" s="31"/>
      <c r="AP157" s="31"/>
      <c r="AQ157" s="197"/>
      <c r="AR157" s="197"/>
      <c r="AS157" s="197"/>
      <c r="AT157" s="197"/>
      <c r="AU157" s="31"/>
      <c r="AV157" s="31"/>
      <c r="AW157" s="31"/>
      <c r="AX157" s="31"/>
      <c r="AY157" s="74"/>
    </row>
    <row r="158" spans="3:51">
      <c r="C158" s="177" t="s">
        <v>33</v>
      </c>
      <c r="D158" s="4">
        <v>0.48</v>
      </c>
      <c r="E158" s="191" t="s">
        <v>196</v>
      </c>
      <c r="I158" s="53">
        <v>153</v>
      </c>
      <c r="J158" s="31">
        <f t="shared" si="69"/>
        <v>0</v>
      </c>
      <c r="K158" s="31">
        <f t="shared" si="70"/>
        <v>0</v>
      </c>
      <c r="L158" s="31">
        <f t="shared" si="71"/>
        <v>0</v>
      </c>
      <c r="M158" s="31">
        <f t="shared" si="59"/>
        <v>0</v>
      </c>
      <c r="N158" s="31">
        <v>0</v>
      </c>
      <c r="O158" s="32">
        <f t="shared" si="60"/>
        <v>0</v>
      </c>
      <c r="P158" s="53">
        <v>153</v>
      </c>
      <c r="Q158" s="31">
        <f t="shared" si="72"/>
        <v>0</v>
      </c>
      <c r="R158" s="31">
        <f t="shared" si="73"/>
        <v>0</v>
      </c>
      <c r="S158" s="31">
        <f t="shared" si="61"/>
        <v>0</v>
      </c>
      <c r="T158" s="31">
        <f t="shared" si="62"/>
        <v>0</v>
      </c>
      <c r="U158" s="31">
        <f t="shared" si="74"/>
        <v>0</v>
      </c>
      <c r="V158" s="31">
        <f t="shared" si="63"/>
        <v>0</v>
      </c>
      <c r="W158" s="31">
        <v>0</v>
      </c>
      <c r="X158" s="31">
        <f t="shared" si="64"/>
        <v>0</v>
      </c>
      <c r="Y158" s="36">
        <f t="shared" si="65"/>
        <v>0</v>
      </c>
      <c r="AA158" s="69">
        <v>153</v>
      </c>
      <c r="AB158" s="31">
        <f t="shared" si="66"/>
        <v>0</v>
      </c>
      <c r="AC158" s="212">
        <f t="shared" si="58"/>
        <v>0</v>
      </c>
      <c r="AD158" s="99">
        <f t="shared" si="67"/>
        <v>0</v>
      </c>
      <c r="AE158" s="99">
        <f t="shared" si="68"/>
        <v>0</v>
      </c>
      <c r="AF158" s="197">
        <f t="shared" si="75"/>
        <v>0</v>
      </c>
      <c r="AG158" s="197">
        <f t="shared" si="76"/>
        <v>0</v>
      </c>
      <c r="AH158" s="197">
        <f t="shared" si="77"/>
        <v>0</v>
      </c>
      <c r="AI158" s="202">
        <f t="shared" si="78"/>
        <v>0</v>
      </c>
      <c r="AK158" s="69">
        <v>153</v>
      </c>
      <c r="AL158" s="31"/>
      <c r="AM158" s="31"/>
      <c r="AN158" s="31"/>
      <c r="AO158" s="31"/>
      <c r="AP158" s="31"/>
      <c r="AQ158" s="197"/>
      <c r="AR158" s="197"/>
      <c r="AS158" s="197"/>
      <c r="AT158" s="197"/>
      <c r="AU158" s="31"/>
      <c r="AV158" s="31"/>
      <c r="AW158" s="31"/>
      <c r="AX158" s="31"/>
      <c r="AY158" s="74"/>
    </row>
    <row r="159" spans="3:51">
      <c r="C159" s="177" t="s">
        <v>34</v>
      </c>
      <c r="D159" s="4">
        <v>0.55000000000000004</v>
      </c>
      <c r="E159" s="191" t="s">
        <v>196</v>
      </c>
      <c r="I159" s="53">
        <v>154</v>
      </c>
      <c r="J159" s="31">
        <f t="shared" si="69"/>
        <v>0</v>
      </c>
      <c r="K159" s="31">
        <f t="shared" si="70"/>
        <v>0</v>
      </c>
      <c r="L159" s="31">
        <f t="shared" si="71"/>
        <v>0</v>
      </c>
      <c r="M159" s="31">
        <f t="shared" si="59"/>
        <v>0</v>
      </c>
      <c r="N159" s="31">
        <v>0</v>
      </c>
      <c r="O159" s="32">
        <f t="shared" si="60"/>
        <v>0</v>
      </c>
      <c r="P159" s="53">
        <v>154</v>
      </c>
      <c r="Q159" s="31">
        <f t="shared" si="72"/>
        <v>0</v>
      </c>
      <c r="R159" s="31">
        <f t="shared" si="73"/>
        <v>0</v>
      </c>
      <c r="S159" s="31">
        <f t="shared" si="61"/>
        <v>0</v>
      </c>
      <c r="T159" s="31">
        <f t="shared" si="62"/>
        <v>0</v>
      </c>
      <c r="U159" s="31">
        <f t="shared" si="74"/>
        <v>0</v>
      </c>
      <c r="V159" s="31">
        <f t="shared" si="63"/>
        <v>0</v>
      </c>
      <c r="W159" s="31">
        <v>0</v>
      </c>
      <c r="X159" s="31">
        <f t="shared" si="64"/>
        <v>0</v>
      </c>
      <c r="Y159" s="36">
        <f t="shared" si="65"/>
        <v>0</v>
      </c>
      <c r="AA159" s="69">
        <v>154</v>
      </c>
      <c r="AB159" s="31">
        <f t="shared" si="66"/>
        <v>0</v>
      </c>
      <c r="AC159" s="212">
        <f t="shared" ref="AC159:AC205" si="79">IF(AA159&lt;=$F$18,IFERROR(VLOOKUP($AA159,$B$82:$G$94,3,FALSE),0),)*50%</f>
        <v>0</v>
      </c>
      <c r="AD159" s="99">
        <f t="shared" si="67"/>
        <v>0</v>
      </c>
      <c r="AE159" s="99">
        <f t="shared" si="68"/>
        <v>0</v>
      </c>
      <c r="AF159" s="197">
        <f t="shared" si="75"/>
        <v>0</v>
      </c>
      <c r="AG159" s="197">
        <f t="shared" si="76"/>
        <v>0</v>
      </c>
      <c r="AH159" s="197">
        <f t="shared" si="77"/>
        <v>0</v>
      </c>
      <c r="AI159" s="202">
        <f t="shared" si="78"/>
        <v>0</v>
      </c>
      <c r="AK159" s="69">
        <v>154</v>
      </c>
      <c r="AL159" s="31"/>
      <c r="AM159" s="31"/>
      <c r="AN159" s="31"/>
      <c r="AO159" s="31"/>
      <c r="AP159" s="31"/>
      <c r="AQ159" s="197"/>
      <c r="AR159" s="197"/>
      <c r="AS159" s="197"/>
      <c r="AT159" s="197"/>
      <c r="AU159" s="31"/>
      <c r="AV159" s="31"/>
      <c r="AW159" s="31"/>
      <c r="AX159" s="31"/>
      <c r="AY159" s="74"/>
    </row>
    <row r="160" spans="3:51">
      <c r="C160" s="177" t="s">
        <v>35</v>
      </c>
      <c r="D160" s="4">
        <v>0.56000000000000005</v>
      </c>
      <c r="E160" s="191" t="s">
        <v>196</v>
      </c>
      <c r="I160" s="53">
        <v>155</v>
      </c>
      <c r="J160" s="31">
        <f t="shared" si="69"/>
        <v>0</v>
      </c>
      <c r="K160" s="31">
        <f t="shared" si="70"/>
        <v>0</v>
      </c>
      <c r="L160" s="31">
        <f t="shared" si="71"/>
        <v>0</v>
      </c>
      <c r="M160" s="31">
        <f t="shared" si="59"/>
        <v>0</v>
      </c>
      <c r="N160" s="31">
        <v>0</v>
      </c>
      <c r="O160" s="32">
        <f t="shared" si="60"/>
        <v>0</v>
      </c>
      <c r="P160" s="53">
        <v>155</v>
      </c>
      <c r="Q160" s="31">
        <f t="shared" si="72"/>
        <v>0</v>
      </c>
      <c r="R160" s="31">
        <f t="shared" si="73"/>
        <v>0</v>
      </c>
      <c r="S160" s="31">
        <f t="shared" si="61"/>
        <v>0</v>
      </c>
      <c r="T160" s="31">
        <f t="shared" si="62"/>
        <v>0</v>
      </c>
      <c r="U160" s="31">
        <f t="shared" si="74"/>
        <v>0</v>
      </c>
      <c r="V160" s="31">
        <f t="shared" si="63"/>
        <v>0</v>
      </c>
      <c r="W160" s="31">
        <v>0</v>
      </c>
      <c r="X160" s="31">
        <f t="shared" si="64"/>
        <v>0</v>
      </c>
      <c r="Y160" s="36">
        <f t="shared" si="65"/>
        <v>0</v>
      </c>
      <c r="AA160" s="69">
        <v>155</v>
      </c>
      <c r="AB160" s="31">
        <f t="shared" si="66"/>
        <v>0</v>
      </c>
      <c r="AC160" s="212">
        <f t="shared" si="79"/>
        <v>0</v>
      </c>
      <c r="AD160" s="99">
        <f t="shared" si="67"/>
        <v>0</v>
      </c>
      <c r="AE160" s="99">
        <f t="shared" si="68"/>
        <v>0</v>
      </c>
      <c r="AF160" s="197">
        <f t="shared" si="75"/>
        <v>0</v>
      </c>
      <c r="AG160" s="197">
        <f t="shared" si="76"/>
        <v>0</v>
      </c>
      <c r="AH160" s="197">
        <f t="shared" si="77"/>
        <v>0</v>
      </c>
      <c r="AI160" s="202">
        <f t="shared" si="78"/>
        <v>0</v>
      </c>
      <c r="AK160" s="69">
        <v>155</v>
      </c>
      <c r="AL160" s="31"/>
      <c r="AM160" s="31"/>
      <c r="AN160" s="31"/>
      <c r="AO160" s="31"/>
      <c r="AP160" s="31"/>
      <c r="AQ160" s="197"/>
      <c r="AR160" s="197"/>
      <c r="AS160" s="197"/>
      <c r="AT160" s="197"/>
      <c r="AU160" s="31"/>
      <c r="AV160" s="31"/>
      <c r="AW160" s="31"/>
      <c r="AX160" s="31"/>
      <c r="AY160" s="74"/>
    </row>
    <row r="161" spans="3:51">
      <c r="C161" s="177" t="s">
        <v>36</v>
      </c>
      <c r="D161" s="4">
        <v>0.57999999999999996</v>
      </c>
      <c r="E161" s="191" t="s">
        <v>196</v>
      </c>
      <c r="I161" s="53">
        <v>156</v>
      </c>
      <c r="J161" s="31">
        <f t="shared" si="69"/>
        <v>0</v>
      </c>
      <c r="K161" s="31">
        <f t="shared" si="70"/>
        <v>0</v>
      </c>
      <c r="L161" s="31">
        <f t="shared" si="71"/>
        <v>0</v>
      </c>
      <c r="M161" s="31">
        <f t="shared" si="59"/>
        <v>0</v>
      </c>
      <c r="N161" s="31">
        <v>0</v>
      </c>
      <c r="O161" s="32">
        <f t="shared" si="60"/>
        <v>0</v>
      </c>
      <c r="P161" s="53">
        <v>156</v>
      </c>
      <c r="Q161" s="31">
        <f t="shared" si="72"/>
        <v>0</v>
      </c>
      <c r="R161" s="31">
        <f t="shared" si="73"/>
        <v>0</v>
      </c>
      <c r="S161" s="31">
        <f t="shared" si="61"/>
        <v>0</v>
      </c>
      <c r="T161" s="31">
        <f t="shared" si="62"/>
        <v>0</v>
      </c>
      <c r="U161" s="31">
        <f t="shared" si="74"/>
        <v>0</v>
      </c>
      <c r="V161" s="31">
        <f t="shared" si="63"/>
        <v>0</v>
      </c>
      <c r="W161" s="31">
        <v>0</v>
      </c>
      <c r="X161" s="31">
        <f t="shared" si="64"/>
        <v>0</v>
      </c>
      <c r="Y161" s="36">
        <f t="shared" si="65"/>
        <v>0</v>
      </c>
      <c r="AA161" s="69">
        <v>156</v>
      </c>
      <c r="AB161" s="31">
        <f t="shared" si="66"/>
        <v>0</v>
      </c>
      <c r="AC161" s="212">
        <f t="shared" si="79"/>
        <v>0</v>
      </c>
      <c r="AD161" s="99">
        <f t="shared" si="67"/>
        <v>0</v>
      </c>
      <c r="AE161" s="99">
        <f t="shared" si="68"/>
        <v>0</v>
      </c>
      <c r="AF161" s="197">
        <f t="shared" si="75"/>
        <v>0</v>
      </c>
      <c r="AG161" s="197">
        <f t="shared" si="76"/>
        <v>0</v>
      </c>
      <c r="AH161" s="197">
        <f t="shared" si="77"/>
        <v>0</v>
      </c>
      <c r="AI161" s="202">
        <f t="shared" si="78"/>
        <v>0</v>
      </c>
      <c r="AK161" s="69">
        <v>156</v>
      </c>
      <c r="AL161" s="31"/>
      <c r="AM161" s="31"/>
      <c r="AN161" s="31"/>
      <c r="AO161" s="31"/>
      <c r="AP161" s="31"/>
      <c r="AQ161" s="197"/>
      <c r="AR161" s="197"/>
      <c r="AS161" s="197"/>
      <c r="AT161" s="197"/>
      <c r="AU161" s="31"/>
      <c r="AV161" s="31"/>
      <c r="AW161" s="31"/>
      <c r="AX161" s="31"/>
      <c r="AY161" s="74"/>
    </row>
    <row r="162" spans="3:51">
      <c r="C162" s="177" t="s">
        <v>37</v>
      </c>
      <c r="D162" s="4">
        <v>0.57999999999999996</v>
      </c>
      <c r="E162" s="191" t="s">
        <v>197</v>
      </c>
      <c r="I162" s="53">
        <v>157</v>
      </c>
      <c r="J162" s="31">
        <f t="shared" si="69"/>
        <v>0</v>
      </c>
      <c r="K162" s="31">
        <f t="shared" si="70"/>
        <v>0</v>
      </c>
      <c r="L162" s="31">
        <f t="shared" si="71"/>
        <v>0</v>
      </c>
      <c r="M162" s="31">
        <f t="shared" si="59"/>
        <v>0</v>
      </c>
      <c r="N162" s="31">
        <v>0</v>
      </c>
      <c r="O162" s="32">
        <f t="shared" si="60"/>
        <v>0</v>
      </c>
      <c r="P162" s="53">
        <v>157</v>
      </c>
      <c r="Q162" s="31">
        <f t="shared" si="72"/>
        <v>0</v>
      </c>
      <c r="R162" s="31">
        <f t="shared" si="73"/>
        <v>0</v>
      </c>
      <c r="S162" s="31">
        <f t="shared" si="61"/>
        <v>0</v>
      </c>
      <c r="T162" s="31">
        <f t="shared" si="62"/>
        <v>0</v>
      </c>
      <c r="U162" s="31">
        <f t="shared" si="74"/>
        <v>0</v>
      </c>
      <c r="V162" s="31">
        <f t="shared" si="63"/>
        <v>0</v>
      </c>
      <c r="W162" s="31">
        <v>0</v>
      </c>
      <c r="X162" s="31">
        <f t="shared" si="64"/>
        <v>0</v>
      </c>
      <c r="Y162" s="36">
        <f t="shared" si="65"/>
        <v>0</v>
      </c>
      <c r="AA162" s="69">
        <v>157</v>
      </c>
      <c r="AB162" s="31">
        <f t="shared" si="66"/>
        <v>0</v>
      </c>
      <c r="AC162" s="212">
        <f t="shared" si="79"/>
        <v>0</v>
      </c>
      <c r="AD162" s="99">
        <f t="shared" si="67"/>
        <v>0</v>
      </c>
      <c r="AE162" s="99">
        <f t="shared" si="68"/>
        <v>0</v>
      </c>
      <c r="AF162" s="197">
        <f t="shared" si="75"/>
        <v>0</v>
      </c>
      <c r="AG162" s="197">
        <f t="shared" si="76"/>
        <v>0</v>
      </c>
      <c r="AH162" s="197">
        <f t="shared" si="77"/>
        <v>0</v>
      </c>
      <c r="AI162" s="202">
        <f t="shared" si="78"/>
        <v>0</v>
      </c>
      <c r="AK162" s="69">
        <v>157</v>
      </c>
      <c r="AL162" s="31"/>
      <c r="AM162" s="31"/>
      <c r="AN162" s="31"/>
      <c r="AO162" s="31"/>
      <c r="AP162" s="31"/>
      <c r="AQ162" s="197"/>
      <c r="AR162" s="197"/>
      <c r="AS162" s="197"/>
      <c r="AT162" s="197"/>
      <c r="AU162" s="31"/>
      <c r="AV162" s="31"/>
      <c r="AW162" s="31"/>
      <c r="AX162" s="31"/>
      <c r="AY162" s="74"/>
    </row>
    <row r="163" spans="3:51">
      <c r="C163" s="177" t="s">
        <v>38</v>
      </c>
      <c r="D163" s="4">
        <v>0.48</v>
      </c>
      <c r="E163" s="191" t="s">
        <v>197</v>
      </c>
      <c r="I163" s="53">
        <v>158</v>
      </c>
      <c r="J163" s="31">
        <f t="shared" si="69"/>
        <v>0</v>
      </c>
      <c r="K163" s="31">
        <f t="shared" si="70"/>
        <v>0</v>
      </c>
      <c r="L163" s="31">
        <f t="shared" si="71"/>
        <v>0</v>
      </c>
      <c r="M163" s="31">
        <f t="shared" si="59"/>
        <v>0</v>
      </c>
      <c r="N163" s="31">
        <v>0</v>
      </c>
      <c r="O163" s="32">
        <f t="shared" si="60"/>
        <v>0</v>
      </c>
      <c r="P163" s="53">
        <v>158</v>
      </c>
      <c r="Q163" s="31">
        <f t="shared" si="72"/>
        <v>0</v>
      </c>
      <c r="R163" s="31">
        <f t="shared" si="73"/>
        <v>0</v>
      </c>
      <c r="S163" s="31">
        <f t="shared" si="61"/>
        <v>0</v>
      </c>
      <c r="T163" s="31">
        <f t="shared" si="62"/>
        <v>0</v>
      </c>
      <c r="U163" s="31">
        <f t="shared" si="74"/>
        <v>0</v>
      </c>
      <c r="V163" s="31">
        <f t="shared" si="63"/>
        <v>0</v>
      </c>
      <c r="W163" s="31">
        <v>0</v>
      </c>
      <c r="X163" s="31">
        <f t="shared" si="64"/>
        <v>0</v>
      </c>
      <c r="Y163" s="36">
        <f t="shared" si="65"/>
        <v>0</v>
      </c>
      <c r="AA163" s="69">
        <v>158</v>
      </c>
      <c r="AB163" s="31">
        <f t="shared" si="66"/>
        <v>0</v>
      </c>
      <c r="AC163" s="212">
        <f t="shared" si="79"/>
        <v>0</v>
      </c>
      <c r="AD163" s="99">
        <f t="shared" si="67"/>
        <v>0</v>
      </c>
      <c r="AE163" s="99">
        <f t="shared" si="68"/>
        <v>0</v>
      </c>
      <c r="AF163" s="197">
        <f t="shared" si="75"/>
        <v>0</v>
      </c>
      <c r="AG163" s="197">
        <f t="shared" si="76"/>
        <v>0</v>
      </c>
      <c r="AH163" s="197">
        <f t="shared" si="77"/>
        <v>0</v>
      </c>
      <c r="AI163" s="202">
        <f t="shared" si="78"/>
        <v>0</v>
      </c>
      <c r="AK163" s="69">
        <v>158</v>
      </c>
      <c r="AL163" s="31"/>
      <c r="AM163" s="31"/>
      <c r="AN163" s="31"/>
      <c r="AO163" s="31"/>
      <c r="AP163" s="31"/>
      <c r="AQ163" s="197"/>
      <c r="AR163" s="197"/>
      <c r="AS163" s="197"/>
      <c r="AT163" s="197"/>
      <c r="AU163" s="31"/>
      <c r="AV163" s="31"/>
      <c r="AW163" s="31"/>
      <c r="AX163" s="31"/>
      <c r="AY163" s="74"/>
    </row>
    <row r="164" spans="3:51">
      <c r="C164" s="177" t="s">
        <v>39</v>
      </c>
      <c r="D164" s="4">
        <v>0.42</v>
      </c>
      <c r="E164" s="191" t="s">
        <v>197</v>
      </c>
      <c r="I164" s="53">
        <v>159</v>
      </c>
      <c r="J164" s="31">
        <f t="shared" si="69"/>
        <v>0</v>
      </c>
      <c r="K164" s="31">
        <f t="shared" si="70"/>
        <v>0</v>
      </c>
      <c r="L164" s="31">
        <f t="shared" si="71"/>
        <v>0</v>
      </c>
      <c r="M164" s="31">
        <f t="shared" si="59"/>
        <v>0</v>
      </c>
      <c r="N164" s="31">
        <v>0</v>
      </c>
      <c r="O164" s="32">
        <f t="shared" si="60"/>
        <v>0</v>
      </c>
      <c r="P164" s="53">
        <v>159</v>
      </c>
      <c r="Q164" s="31">
        <f t="shared" si="72"/>
        <v>0</v>
      </c>
      <c r="R164" s="31">
        <f t="shared" si="73"/>
        <v>0</v>
      </c>
      <c r="S164" s="31">
        <f t="shared" si="61"/>
        <v>0</v>
      </c>
      <c r="T164" s="31">
        <f t="shared" si="62"/>
        <v>0</v>
      </c>
      <c r="U164" s="31">
        <f t="shared" si="74"/>
        <v>0</v>
      </c>
      <c r="V164" s="31">
        <f t="shared" si="63"/>
        <v>0</v>
      </c>
      <c r="W164" s="31">
        <v>0</v>
      </c>
      <c r="X164" s="31">
        <f t="shared" si="64"/>
        <v>0</v>
      </c>
      <c r="Y164" s="36">
        <f t="shared" si="65"/>
        <v>0</v>
      </c>
      <c r="AA164" s="69">
        <v>159</v>
      </c>
      <c r="AB164" s="31">
        <f t="shared" si="66"/>
        <v>0</v>
      </c>
      <c r="AC164" s="212">
        <f t="shared" si="79"/>
        <v>0</v>
      </c>
      <c r="AD164" s="99">
        <f t="shared" si="67"/>
        <v>0</v>
      </c>
      <c r="AE164" s="99">
        <f t="shared" si="68"/>
        <v>0</v>
      </c>
      <c r="AF164" s="197">
        <f t="shared" si="75"/>
        <v>0</v>
      </c>
      <c r="AG164" s="197">
        <f t="shared" si="76"/>
        <v>0</v>
      </c>
      <c r="AH164" s="197">
        <f t="shared" si="77"/>
        <v>0</v>
      </c>
      <c r="AI164" s="202">
        <f t="shared" si="78"/>
        <v>0</v>
      </c>
      <c r="AK164" s="69">
        <v>159</v>
      </c>
      <c r="AL164" s="31"/>
      <c r="AM164" s="31"/>
      <c r="AN164" s="31"/>
      <c r="AO164" s="31"/>
      <c r="AP164" s="31"/>
      <c r="AQ164" s="197"/>
      <c r="AR164" s="197"/>
      <c r="AS164" s="197"/>
      <c r="AT164" s="197"/>
      <c r="AU164" s="31"/>
      <c r="AV164" s="31"/>
      <c r="AW164" s="31"/>
      <c r="AX164" s="31"/>
      <c r="AY164" s="74"/>
    </row>
    <row r="165" spans="3:51">
      <c r="C165" s="177" t="s">
        <v>40</v>
      </c>
      <c r="D165" s="4">
        <v>0.5</v>
      </c>
      <c r="E165" s="191" t="s">
        <v>196</v>
      </c>
      <c r="I165" s="53">
        <v>160</v>
      </c>
      <c r="J165" s="31">
        <f t="shared" si="69"/>
        <v>0</v>
      </c>
      <c r="K165" s="31">
        <f t="shared" si="70"/>
        <v>0</v>
      </c>
      <c r="L165" s="31">
        <f t="shared" si="71"/>
        <v>0</v>
      </c>
      <c r="M165" s="31">
        <f t="shared" si="59"/>
        <v>0</v>
      </c>
      <c r="N165" s="31">
        <v>0</v>
      </c>
      <c r="O165" s="32">
        <f t="shared" si="60"/>
        <v>0</v>
      </c>
      <c r="P165" s="53">
        <v>160</v>
      </c>
      <c r="Q165" s="31">
        <f t="shared" si="72"/>
        <v>0</v>
      </c>
      <c r="R165" s="31">
        <f t="shared" si="73"/>
        <v>0</v>
      </c>
      <c r="S165" s="31">
        <f t="shared" si="61"/>
        <v>0</v>
      </c>
      <c r="T165" s="31">
        <f t="shared" si="62"/>
        <v>0</v>
      </c>
      <c r="U165" s="31">
        <f t="shared" si="74"/>
        <v>0</v>
      </c>
      <c r="V165" s="31">
        <f t="shared" si="63"/>
        <v>0</v>
      </c>
      <c r="W165" s="31">
        <v>0</v>
      </c>
      <c r="X165" s="31">
        <f t="shared" si="64"/>
        <v>0</v>
      </c>
      <c r="Y165" s="36">
        <f t="shared" si="65"/>
        <v>0</v>
      </c>
      <c r="AA165" s="69">
        <v>160</v>
      </c>
      <c r="AB165" s="31">
        <f t="shared" si="66"/>
        <v>0</v>
      </c>
      <c r="AC165" s="212">
        <f t="shared" si="79"/>
        <v>0</v>
      </c>
      <c r="AD165" s="99">
        <f t="shared" si="67"/>
        <v>0</v>
      </c>
      <c r="AE165" s="99">
        <f t="shared" si="68"/>
        <v>0</v>
      </c>
      <c r="AF165" s="197">
        <f t="shared" si="75"/>
        <v>0</v>
      </c>
      <c r="AG165" s="197">
        <f t="shared" si="76"/>
        <v>0</v>
      </c>
      <c r="AH165" s="197">
        <f t="shared" si="77"/>
        <v>0</v>
      </c>
      <c r="AI165" s="202">
        <f t="shared" si="78"/>
        <v>0</v>
      </c>
      <c r="AK165" s="69">
        <v>160</v>
      </c>
      <c r="AL165" s="31"/>
      <c r="AM165" s="31"/>
      <c r="AN165" s="31"/>
      <c r="AO165" s="31"/>
      <c r="AP165" s="31"/>
      <c r="AQ165" s="197"/>
      <c r="AR165" s="197"/>
      <c r="AS165" s="197"/>
      <c r="AT165" s="197"/>
      <c r="AU165" s="31"/>
      <c r="AV165" s="31"/>
      <c r="AW165" s="31"/>
      <c r="AX165" s="31"/>
      <c r="AY165" s="74"/>
    </row>
    <row r="166" spans="3:51">
      <c r="C166" s="177" t="s">
        <v>41</v>
      </c>
      <c r="D166" s="4">
        <v>0.55000000000000004</v>
      </c>
      <c r="E166" s="191" t="s">
        <v>196</v>
      </c>
      <c r="I166" s="53">
        <v>161</v>
      </c>
      <c r="J166" s="31">
        <f t="shared" si="69"/>
        <v>0</v>
      </c>
      <c r="K166" s="31">
        <f t="shared" si="70"/>
        <v>0</v>
      </c>
      <c r="L166" s="31">
        <f t="shared" si="71"/>
        <v>0</v>
      </c>
      <c r="M166" s="31">
        <f t="shared" si="59"/>
        <v>0</v>
      </c>
      <c r="N166" s="31">
        <v>0</v>
      </c>
      <c r="O166" s="32">
        <f t="shared" si="60"/>
        <v>0</v>
      </c>
      <c r="P166" s="53">
        <v>161</v>
      </c>
      <c r="Q166" s="31">
        <f t="shared" si="72"/>
        <v>0</v>
      </c>
      <c r="R166" s="31">
        <f t="shared" si="73"/>
        <v>0</v>
      </c>
      <c r="S166" s="31">
        <f t="shared" si="61"/>
        <v>0</v>
      </c>
      <c r="T166" s="31">
        <f t="shared" si="62"/>
        <v>0</v>
      </c>
      <c r="U166" s="31">
        <f t="shared" si="74"/>
        <v>0</v>
      </c>
      <c r="V166" s="31">
        <f t="shared" si="63"/>
        <v>0</v>
      </c>
      <c r="W166" s="31">
        <v>0</v>
      </c>
      <c r="X166" s="31">
        <f t="shared" si="64"/>
        <v>0</v>
      </c>
      <c r="Y166" s="36">
        <f t="shared" si="65"/>
        <v>0</v>
      </c>
      <c r="AA166" s="69">
        <v>161</v>
      </c>
      <c r="AB166" s="31">
        <f t="shared" si="66"/>
        <v>0</v>
      </c>
      <c r="AC166" s="212">
        <f t="shared" si="79"/>
        <v>0</v>
      </c>
      <c r="AD166" s="99">
        <f t="shared" si="67"/>
        <v>0</v>
      </c>
      <c r="AE166" s="99">
        <f t="shared" si="68"/>
        <v>0</v>
      </c>
      <c r="AF166" s="197">
        <f t="shared" si="75"/>
        <v>0</v>
      </c>
      <c r="AG166" s="197">
        <f t="shared" si="76"/>
        <v>0</v>
      </c>
      <c r="AH166" s="197">
        <f t="shared" si="77"/>
        <v>0</v>
      </c>
      <c r="AI166" s="202">
        <f t="shared" si="78"/>
        <v>0</v>
      </c>
      <c r="AK166" s="69">
        <v>161</v>
      </c>
      <c r="AL166" s="31"/>
      <c r="AM166" s="31"/>
      <c r="AN166" s="31"/>
      <c r="AO166" s="31"/>
      <c r="AP166" s="31"/>
      <c r="AQ166" s="197"/>
      <c r="AR166" s="197"/>
      <c r="AS166" s="197"/>
      <c r="AT166" s="197"/>
      <c r="AU166" s="31"/>
      <c r="AV166" s="31"/>
      <c r="AW166" s="31"/>
      <c r="AX166" s="31"/>
      <c r="AY166" s="74"/>
    </row>
    <row r="167" spans="3:51">
      <c r="C167" s="177" t="s">
        <v>42</v>
      </c>
      <c r="D167" s="4">
        <v>0.53</v>
      </c>
      <c r="E167" s="191" t="s">
        <v>196</v>
      </c>
      <c r="I167" s="53">
        <v>162</v>
      </c>
      <c r="J167" s="31">
        <f t="shared" si="69"/>
        <v>0</v>
      </c>
      <c r="K167" s="31">
        <f t="shared" si="70"/>
        <v>0</v>
      </c>
      <c r="L167" s="31">
        <f t="shared" si="71"/>
        <v>0</v>
      </c>
      <c r="M167" s="31">
        <f t="shared" si="59"/>
        <v>0</v>
      </c>
      <c r="N167" s="31">
        <v>0</v>
      </c>
      <c r="O167" s="32">
        <f t="shared" si="60"/>
        <v>0</v>
      </c>
      <c r="P167" s="53">
        <v>162</v>
      </c>
      <c r="Q167" s="31">
        <f t="shared" si="72"/>
        <v>0</v>
      </c>
      <c r="R167" s="31">
        <f t="shared" si="73"/>
        <v>0</v>
      </c>
      <c r="S167" s="31">
        <f t="shared" si="61"/>
        <v>0</v>
      </c>
      <c r="T167" s="31">
        <f t="shared" si="62"/>
        <v>0</v>
      </c>
      <c r="U167" s="31">
        <f t="shared" si="74"/>
        <v>0</v>
      </c>
      <c r="V167" s="31">
        <f t="shared" si="63"/>
        <v>0</v>
      </c>
      <c r="W167" s="31">
        <v>0</v>
      </c>
      <c r="X167" s="31">
        <f t="shared" si="64"/>
        <v>0</v>
      </c>
      <c r="Y167" s="36">
        <f t="shared" si="65"/>
        <v>0</v>
      </c>
      <c r="AA167" s="69">
        <v>162</v>
      </c>
      <c r="AB167" s="31">
        <f t="shared" si="66"/>
        <v>0</v>
      </c>
      <c r="AC167" s="212">
        <f t="shared" si="79"/>
        <v>0</v>
      </c>
      <c r="AD167" s="99">
        <f t="shared" si="67"/>
        <v>0</v>
      </c>
      <c r="AE167" s="99">
        <f t="shared" si="68"/>
        <v>0</v>
      </c>
      <c r="AF167" s="197">
        <f t="shared" si="75"/>
        <v>0</v>
      </c>
      <c r="AG167" s="197">
        <f t="shared" si="76"/>
        <v>0</v>
      </c>
      <c r="AH167" s="197">
        <f t="shared" si="77"/>
        <v>0</v>
      </c>
      <c r="AI167" s="202">
        <f t="shared" si="78"/>
        <v>0</v>
      </c>
      <c r="AK167" s="69">
        <v>162</v>
      </c>
      <c r="AL167" s="31"/>
      <c r="AM167" s="31"/>
      <c r="AN167" s="31"/>
      <c r="AO167" s="31"/>
      <c r="AP167" s="31"/>
      <c r="AQ167" s="197"/>
      <c r="AR167" s="197"/>
      <c r="AS167" s="197"/>
      <c r="AT167" s="197"/>
      <c r="AU167" s="31"/>
      <c r="AV167" s="31"/>
      <c r="AW167" s="31"/>
      <c r="AX167" s="31"/>
      <c r="AY167" s="74"/>
    </row>
    <row r="168" spans="3:51">
      <c r="C168" s="177" t="s">
        <v>43</v>
      </c>
      <c r="D168" s="4">
        <v>0.52</v>
      </c>
      <c r="E168" s="191" t="s">
        <v>196</v>
      </c>
      <c r="I168" s="53">
        <v>163</v>
      </c>
      <c r="J168" s="31">
        <f t="shared" si="69"/>
        <v>0</v>
      </c>
      <c r="K168" s="31">
        <f t="shared" si="70"/>
        <v>0</v>
      </c>
      <c r="L168" s="31">
        <f t="shared" si="71"/>
        <v>0</v>
      </c>
      <c r="M168" s="31">
        <f t="shared" si="59"/>
        <v>0</v>
      </c>
      <c r="N168" s="31">
        <v>0</v>
      </c>
      <c r="O168" s="32">
        <f t="shared" si="60"/>
        <v>0</v>
      </c>
      <c r="P168" s="53">
        <v>163</v>
      </c>
      <c r="Q168" s="31">
        <f t="shared" si="72"/>
        <v>0</v>
      </c>
      <c r="R168" s="31">
        <f t="shared" si="73"/>
        <v>0</v>
      </c>
      <c r="S168" s="31">
        <f t="shared" si="61"/>
        <v>0</v>
      </c>
      <c r="T168" s="31">
        <f t="shared" si="62"/>
        <v>0</v>
      </c>
      <c r="U168" s="31">
        <f t="shared" si="74"/>
        <v>0</v>
      </c>
      <c r="V168" s="31">
        <f t="shared" si="63"/>
        <v>0</v>
      </c>
      <c r="W168" s="31">
        <v>0</v>
      </c>
      <c r="X168" s="31">
        <f t="shared" si="64"/>
        <v>0</v>
      </c>
      <c r="Y168" s="36">
        <f t="shared" si="65"/>
        <v>0</v>
      </c>
      <c r="AA168" s="69">
        <v>163</v>
      </c>
      <c r="AB168" s="31">
        <f t="shared" si="66"/>
        <v>0</v>
      </c>
      <c r="AC168" s="212">
        <f t="shared" si="79"/>
        <v>0</v>
      </c>
      <c r="AD168" s="99">
        <f t="shared" si="67"/>
        <v>0</v>
      </c>
      <c r="AE168" s="99">
        <f t="shared" si="68"/>
        <v>0</v>
      </c>
      <c r="AF168" s="197">
        <f t="shared" si="75"/>
        <v>0</v>
      </c>
      <c r="AG168" s="197">
        <f t="shared" si="76"/>
        <v>0</v>
      </c>
      <c r="AH168" s="197">
        <f t="shared" si="77"/>
        <v>0</v>
      </c>
      <c r="AI168" s="202">
        <f t="shared" si="78"/>
        <v>0</v>
      </c>
      <c r="AK168" s="69">
        <v>163</v>
      </c>
      <c r="AL168" s="31"/>
      <c r="AM168" s="31"/>
      <c r="AN168" s="31"/>
      <c r="AO168" s="31"/>
      <c r="AP168" s="31"/>
      <c r="AQ168" s="197"/>
      <c r="AR168" s="197"/>
      <c r="AS168" s="197"/>
      <c r="AT168" s="197"/>
      <c r="AU168" s="31"/>
      <c r="AV168" s="31"/>
      <c r="AW168" s="31"/>
      <c r="AX168" s="31"/>
      <c r="AY168" s="74"/>
    </row>
    <row r="169" spans="3:51">
      <c r="C169" s="177" t="s">
        <v>44</v>
      </c>
      <c r="D169" s="4">
        <v>0.52</v>
      </c>
      <c r="E169" s="191" t="s">
        <v>196</v>
      </c>
      <c r="I169" s="53">
        <v>164</v>
      </c>
      <c r="J169" s="31">
        <f t="shared" si="69"/>
        <v>0</v>
      </c>
      <c r="K169" s="31">
        <f t="shared" si="70"/>
        <v>0</v>
      </c>
      <c r="L169" s="31">
        <f t="shared" si="71"/>
        <v>0</v>
      </c>
      <c r="M169" s="31">
        <f t="shared" si="59"/>
        <v>0</v>
      </c>
      <c r="N169" s="31">
        <v>0</v>
      </c>
      <c r="O169" s="32">
        <f t="shared" si="60"/>
        <v>0</v>
      </c>
      <c r="P169" s="53">
        <v>164</v>
      </c>
      <c r="Q169" s="31">
        <f t="shared" si="72"/>
        <v>0</v>
      </c>
      <c r="R169" s="31">
        <f t="shared" si="73"/>
        <v>0</v>
      </c>
      <c r="S169" s="31">
        <f t="shared" si="61"/>
        <v>0</v>
      </c>
      <c r="T169" s="31">
        <f t="shared" si="62"/>
        <v>0</v>
      </c>
      <c r="U169" s="31">
        <f t="shared" si="74"/>
        <v>0</v>
      </c>
      <c r="V169" s="31">
        <f t="shared" si="63"/>
        <v>0</v>
      </c>
      <c r="W169" s="31">
        <v>0</v>
      </c>
      <c r="X169" s="31">
        <f t="shared" si="64"/>
        <v>0</v>
      </c>
      <c r="Y169" s="36">
        <f t="shared" si="65"/>
        <v>0</v>
      </c>
      <c r="AA169" s="69">
        <v>164</v>
      </c>
      <c r="AB169" s="31">
        <f t="shared" si="66"/>
        <v>0</v>
      </c>
      <c r="AC169" s="212">
        <f t="shared" si="79"/>
        <v>0</v>
      </c>
      <c r="AD169" s="99">
        <f t="shared" si="67"/>
        <v>0</v>
      </c>
      <c r="AE169" s="99">
        <f t="shared" si="68"/>
        <v>0</v>
      </c>
      <c r="AF169" s="197">
        <f t="shared" si="75"/>
        <v>0</v>
      </c>
      <c r="AG169" s="197">
        <f t="shared" si="76"/>
        <v>0</v>
      </c>
      <c r="AH169" s="197">
        <f t="shared" si="77"/>
        <v>0</v>
      </c>
      <c r="AI169" s="202">
        <f t="shared" si="78"/>
        <v>0</v>
      </c>
      <c r="AK169" s="69">
        <v>164</v>
      </c>
      <c r="AL169" s="31"/>
      <c r="AM169" s="31"/>
      <c r="AN169" s="31"/>
      <c r="AO169" s="31"/>
      <c r="AP169" s="31"/>
      <c r="AQ169" s="197"/>
      <c r="AR169" s="197"/>
      <c r="AS169" s="197"/>
      <c r="AT169" s="197"/>
      <c r="AU169" s="31"/>
      <c r="AV169" s="31"/>
      <c r="AW169" s="31"/>
      <c r="AX169" s="31"/>
      <c r="AY169" s="74"/>
    </row>
    <row r="170" spans="3:51">
      <c r="C170" s="177" t="s">
        <v>45</v>
      </c>
      <c r="D170" s="4">
        <v>0.75</v>
      </c>
      <c r="E170" s="191" t="s">
        <v>196</v>
      </c>
      <c r="I170" s="53">
        <v>165</v>
      </c>
      <c r="J170" s="31">
        <f t="shared" si="69"/>
        <v>0</v>
      </c>
      <c r="K170" s="31">
        <f t="shared" si="70"/>
        <v>0</v>
      </c>
      <c r="L170" s="31">
        <f t="shared" si="71"/>
        <v>0</v>
      </c>
      <c r="M170" s="31">
        <f t="shared" si="59"/>
        <v>0</v>
      </c>
      <c r="N170" s="31">
        <v>0</v>
      </c>
      <c r="O170" s="32">
        <f t="shared" si="60"/>
        <v>0</v>
      </c>
      <c r="P170" s="53">
        <v>165</v>
      </c>
      <c r="Q170" s="31">
        <f t="shared" si="72"/>
        <v>0</v>
      </c>
      <c r="R170" s="31">
        <f t="shared" si="73"/>
        <v>0</v>
      </c>
      <c r="S170" s="31">
        <f t="shared" si="61"/>
        <v>0</v>
      </c>
      <c r="T170" s="31">
        <f t="shared" si="62"/>
        <v>0</v>
      </c>
      <c r="U170" s="31">
        <f t="shared" si="74"/>
        <v>0</v>
      </c>
      <c r="V170" s="31">
        <f t="shared" si="63"/>
        <v>0</v>
      </c>
      <c r="W170" s="31">
        <v>0</v>
      </c>
      <c r="X170" s="31">
        <f t="shared" si="64"/>
        <v>0</v>
      </c>
      <c r="Y170" s="36">
        <f t="shared" si="65"/>
        <v>0</v>
      </c>
      <c r="AA170" s="69">
        <v>165</v>
      </c>
      <c r="AB170" s="31">
        <f t="shared" si="66"/>
        <v>0</v>
      </c>
      <c r="AC170" s="212">
        <f t="shared" si="79"/>
        <v>0</v>
      </c>
      <c r="AD170" s="99">
        <f t="shared" si="67"/>
        <v>0</v>
      </c>
      <c r="AE170" s="99">
        <f t="shared" si="68"/>
        <v>0</v>
      </c>
      <c r="AF170" s="197">
        <f t="shared" si="75"/>
        <v>0</v>
      </c>
      <c r="AG170" s="197">
        <f t="shared" si="76"/>
        <v>0</v>
      </c>
      <c r="AH170" s="197">
        <f t="shared" si="77"/>
        <v>0</v>
      </c>
      <c r="AI170" s="202">
        <f t="shared" si="78"/>
        <v>0</v>
      </c>
      <c r="AK170" s="69">
        <v>165</v>
      </c>
      <c r="AL170" s="31"/>
      <c r="AM170" s="31"/>
      <c r="AN170" s="31"/>
      <c r="AO170" s="31"/>
      <c r="AP170" s="31"/>
      <c r="AQ170" s="197"/>
      <c r="AR170" s="197"/>
      <c r="AS170" s="197"/>
      <c r="AT170" s="197"/>
      <c r="AU170" s="31"/>
      <c r="AV170" s="31"/>
      <c r="AW170" s="31"/>
      <c r="AX170" s="31"/>
      <c r="AY170" s="74"/>
    </row>
    <row r="171" spans="3:51">
      <c r="C171" s="177" t="s">
        <v>46</v>
      </c>
      <c r="D171" s="4">
        <v>0.52</v>
      </c>
      <c r="E171" s="191" t="s">
        <v>196</v>
      </c>
      <c r="I171" s="53">
        <v>166</v>
      </c>
      <c r="J171" s="31">
        <f t="shared" si="69"/>
        <v>0</v>
      </c>
      <c r="K171" s="31">
        <f t="shared" si="70"/>
        <v>0</v>
      </c>
      <c r="L171" s="31">
        <f t="shared" si="71"/>
        <v>0</v>
      </c>
      <c r="M171" s="31">
        <f t="shared" si="59"/>
        <v>0</v>
      </c>
      <c r="N171" s="31">
        <v>0</v>
      </c>
      <c r="O171" s="32">
        <f t="shared" si="60"/>
        <v>0</v>
      </c>
      <c r="P171" s="53">
        <v>166</v>
      </c>
      <c r="Q171" s="31">
        <f t="shared" si="72"/>
        <v>0</v>
      </c>
      <c r="R171" s="31">
        <f t="shared" si="73"/>
        <v>0</v>
      </c>
      <c r="S171" s="31">
        <f t="shared" si="61"/>
        <v>0</v>
      </c>
      <c r="T171" s="31">
        <f t="shared" si="62"/>
        <v>0</v>
      </c>
      <c r="U171" s="31">
        <f t="shared" si="74"/>
        <v>0</v>
      </c>
      <c r="V171" s="31">
        <f t="shared" si="63"/>
        <v>0</v>
      </c>
      <c r="W171" s="31">
        <v>0</v>
      </c>
      <c r="X171" s="31">
        <f t="shared" si="64"/>
        <v>0</v>
      </c>
      <c r="Y171" s="36">
        <f t="shared" si="65"/>
        <v>0</v>
      </c>
      <c r="AA171" s="69">
        <v>166</v>
      </c>
      <c r="AB171" s="31">
        <f t="shared" si="66"/>
        <v>0</v>
      </c>
      <c r="AC171" s="212">
        <f t="shared" si="79"/>
        <v>0</v>
      </c>
      <c r="AD171" s="99">
        <f t="shared" si="67"/>
        <v>0</v>
      </c>
      <c r="AE171" s="99">
        <f t="shared" si="68"/>
        <v>0</v>
      </c>
      <c r="AF171" s="197">
        <f t="shared" si="75"/>
        <v>0</v>
      </c>
      <c r="AG171" s="197">
        <f t="shared" si="76"/>
        <v>0</v>
      </c>
      <c r="AH171" s="197">
        <f t="shared" si="77"/>
        <v>0</v>
      </c>
      <c r="AI171" s="202">
        <f t="shared" si="78"/>
        <v>0</v>
      </c>
      <c r="AK171" s="69">
        <v>166</v>
      </c>
      <c r="AL171" s="31"/>
      <c r="AM171" s="31"/>
      <c r="AN171" s="31"/>
      <c r="AO171" s="31"/>
      <c r="AP171" s="31"/>
      <c r="AQ171" s="197"/>
      <c r="AR171" s="197"/>
      <c r="AS171" s="197"/>
      <c r="AT171" s="197"/>
      <c r="AU171" s="31"/>
      <c r="AV171" s="31"/>
      <c r="AW171" s="31"/>
      <c r="AX171" s="31"/>
      <c r="AY171" s="74"/>
    </row>
    <row r="172" spans="3:51">
      <c r="C172" s="177" t="s">
        <v>47</v>
      </c>
      <c r="D172" s="4">
        <v>0.35</v>
      </c>
      <c r="E172" s="191" t="s">
        <v>198</v>
      </c>
      <c r="I172" s="53">
        <v>167</v>
      </c>
      <c r="J172" s="31">
        <f t="shared" si="69"/>
        <v>0</v>
      </c>
      <c r="K172" s="31">
        <f t="shared" si="70"/>
        <v>0</v>
      </c>
      <c r="L172" s="31">
        <f t="shared" si="71"/>
        <v>0</v>
      </c>
      <c r="M172" s="31">
        <f t="shared" si="59"/>
        <v>0</v>
      </c>
      <c r="N172" s="31">
        <v>0</v>
      </c>
      <c r="O172" s="32">
        <f t="shared" si="60"/>
        <v>0</v>
      </c>
      <c r="P172" s="53">
        <v>167</v>
      </c>
      <c r="Q172" s="31">
        <f t="shared" si="72"/>
        <v>0</v>
      </c>
      <c r="R172" s="31">
        <f t="shared" si="73"/>
        <v>0</v>
      </c>
      <c r="S172" s="31">
        <f t="shared" si="61"/>
        <v>0</v>
      </c>
      <c r="T172" s="31">
        <f t="shared" si="62"/>
        <v>0</v>
      </c>
      <c r="U172" s="31">
        <f t="shared" si="74"/>
        <v>0</v>
      </c>
      <c r="V172" s="31">
        <f t="shared" si="63"/>
        <v>0</v>
      </c>
      <c r="W172" s="31">
        <v>0</v>
      </c>
      <c r="X172" s="31">
        <f t="shared" si="64"/>
        <v>0</v>
      </c>
      <c r="Y172" s="36">
        <f t="shared" si="65"/>
        <v>0</v>
      </c>
      <c r="AA172" s="69">
        <v>167</v>
      </c>
      <c r="AB172" s="31">
        <f t="shared" si="66"/>
        <v>0</v>
      </c>
      <c r="AC172" s="212">
        <f t="shared" si="79"/>
        <v>0</v>
      </c>
      <c r="AD172" s="99">
        <f t="shared" si="67"/>
        <v>0</v>
      </c>
      <c r="AE172" s="99">
        <f t="shared" si="68"/>
        <v>0</v>
      </c>
      <c r="AF172" s="197">
        <f t="shared" si="75"/>
        <v>0</v>
      </c>
      <c r="AG172" s="197">
        <f t="shared" si="76"/>
        <v>0</v>
      </c>
      <c r="AH172" s="197">
        <f t="shared" si="77"/>
        <v>0</v>
      </c>
      <c r="AI172" s="202">
        <f t="shared" si="78"/>
        <v>0</v>
      </c>
      <c r="AK172" s="69">
        <v>167</v>
      </c>
      <c r="AL172" s="31"/>
      <c r="AM172" s="31"/>
      <c r="AN172" s="31"/>
      <c r="AO172" s="31"/>
      <c r="AP172" s="31"/>
      <c r="AQ172" s="197"/>
      <c r="AR172" s="197"/>
      <c r="AS172" s="197"/>
      <c r="AT172" s="197"/>
      <c r="AU172" s="31"/>
      <c r="AV172" s="31"/>
      <c r="AW172" s="31"/>
      <c r="AX172" s="31"/>
      <c r="AY172" s="74"/>
    </row>
    <row r="173" spans="3:51">
      <c r="C173" s="177" t="s">
        <v>48</v>
      </c>
      <c r="D173" s="4">
        <v>0.37</v>
      </c>
      <c r="E173" s="191" t="s">
        <v>196</v>
      </c>
      <c r="I173" s="53">
        <v>168</v>
      </c>
      <c r="J173" s="31">
        <f t="shared" si="69"/>
        <v>0</v>
      </c>
      <c r="K173" s="31">
        <f t="shared" si="70"/>
        <v>0</v>
      </c>
      <c r="L173" s="31">
        <f t="shared" si="71"/>
        <v>0</v>
      </c>
      <c r="M173" s="31">
        <f t="shared" si="59"/>
        <v>0</v>
      </c>
      <c r="N173" s="31">
        <v>0</v>
      </c>
      <c r="O173" s="32">
        <f t="shared" si="60"/>
        <v>0</v>
      </c>
      <c r="P173" s="53">
        <v>168</v>
      </c>
      <c r="Q173" s="31">
        <f t="shared" si="72"/>
        <v>0</v>
      </c>
      <c r="R173" s="31">
        <f t="shared" si="73"/>
        <v>0</v>
      </c>
      <c r="S173" s="31">
        <f t="shared" si="61"/>
        <v>0</v>
      </c>
      <c r="T173" s="31">
        <f t="shared" si="62"/>
        <v>0</v>
      </c>
      <c r="U173" s="31">
        <f t="shared" si="74"/>
        <v>0</v>
      </c>
      <c r="V173" s="31">
        <f t="shared" si="63"/>
        <v>0</v>
      </c>
      <c r="W173" s="31">
        <v>0</v>
      </c>
      <c r="X173" s="31">
        <f t="shared" si="64"/>
        <v>0</v>
      </c>
      <c r="Y173" s="36">
        <f t="shared" si="65"/>
        <v>0</v>
      </c>
      <c r="AA173" s="69">
        <v>168</v>
      </c>
      <c r="AB173" s="31">
        <f t="shared" si="66"/>
        <v>0</v>
      </c>
      <c r="AC173" s="212">
        <f t="shared" si="79"/>
        <v>0</v>
      </c>
      <c r="AD173" s="99">
        <f t="shared" si="67"/>
        <v>0</v>
      </c>
      <c r="AE173" s="99">
        <f t="shared" si="68"/>
        <v>0</v>
      </c>
      <c r="AF173" s="197">
        <f t="shared" si="75"/>
        <v>0</v>
      </c>
      <c r="AG173" s="197">
        <f t="shared" si="76"/>
        <v>0</v>
      </c>
      <c r="AH173" s="197">
        <f t="shared" si="77"/>
        <v>0</v>
      </c>
      <c r="AI173" s="202">
        <f t="shared" si="78"/>
        <v>0</v>
      </c>
      <c r="AK173" s="69">
        <v>168</v>
      </c>
      <c r="AL173" s="31"/>
      <c r="AM173" s="31"/>
      <c r="AN173" s="31"/>
      <c r="AO173" s="31"/>
      <c r="AP173" s="31"/>
      <c r="AQ173" s="197"/>
      <c r="AR173" s="197"/>
      <c r="AS173" s="197"/>
      <c r="AT173" s="197"/>
      <c r="AU173" s="31"/>
      <c r="AV173" s="31"/>
      <c r="AW173" s="31"/>
      <c r="AX173" s="31"/>
      <c r="AY173" s="74"/>
    </row>
    <row r="174" spans="3:51">
      <c r="C174" s="177" t="s">
        <v>49</v>
      </c>
      <c r="D174" s="4">
        <v>0.45</v>
      </c>
      <c r="E174" s="191" t="s">
        <v>197</v>
      </c>
      <c r="I174" s="53">
        <v>169</v>
      </c>
      <c r="J174" s="31">
        <f t="shared" si="69"/>
        <v>0</v>
      </c>
      <c r="K174" s="31">
        <f t="shared" si="70"/>
        <v>0</v>
      </c>
      <c r="L174" s="31">
        <f t="shared" si="71"/>
        <v>0</v>
      </c>
      <c r="M174" s="31">
        <f t="shared" si="59"/>
        <v>0</v>
      </c>
      <c r="N174" s="31">
        <v>0</v>
      </c>
      <c r="O174" s="32">
        <f t="shared" si="60"/>
        <v>0</v>
      </c>
      <c r="P174" s="53">
        <v>169</v>
      </c>
      <c r="Q174" s="31">
        <f t="shared" si="72"/>
        <v>0</v>
      </c>
      <c r="R174" s="31">
        <f t="shared" si="73"/>
        <v>0</v>
      </c>
      <c r="S174" s="31">
        <f t="shared" si="61"/>
        <v>0</v>
      </c>
      <c r="T174" s="31">
        <f t="shared" si="62"/>
        <v>0</v>
      </c>
      <c r="U174" s="31">
        <f t="shared" si="74"/>
        <v>0</v>
      </c>
      <c r="V174" s="31">
        <f t="shared" si="63"/>
        <v>0</v>
      </c>
      <c r="W174" s="31">
        <v>0</v>
      </c>
      <c r="X174" s="31">
        <f t="shared" si="64"/>
        <v>0</v>
      </c>
      <c r="Y174" s="36">
        <f t="shared" si="65"/>
        <v>0</v>
      </c>
      <c r="AA174" s="69">
        <v>169</v>
      </c>
      <c r="AB174" s="31">
        <f t="shared" si="66"/>
        <v>0</v>
      </c>
      <c r="AC174" s="212">
        <f t="shared" si="79"/>
        <v>0</v>
      </c>
      <c r="AD174" s="99">
        <f t="shared" si="67"/>
        <v>0</v>
      </c>
      <c r="AE174" s="99">
        <f t="shared" si="68"/>
        <v>0</v>
      </c>
      <c r="AF174" s="197">
        <f t="shared" si="75"/>
        <v>0</v>
      </c>
      <c r="AG174" s="197">
        <f t="shared" si="76"/>
        <v>0</v>
      </c>
      <c r="AH174" s="197">
        <f t="shared" si="77"/>
        <v>0</v>
      </c>
      <c r="AI174" s="202">
        <f t="shared" si="78"/>
        <v>0</v>
      </c>
      <c r="AK174" s="69">
        <v>169</v>
      </c>
      <c r="AL174" s="31"/>
      <c r="AM174" s="31"/>
      <c r="AN174" s="31"/>
      <c r="AO174" s="31"/>
      <c r="AP174" s="31"/>
      <c r="AQ174" s="197"/>
      <c r="AR174" s="197"/>
      <c r="AS174" s="197"/>
      <c r="AT174" s="197"/>
      <c r="AU174" s="31"/>
      <c r="AV174" s="31"/>
      <c r="AW174" s="31"/>
      <c r="AX174" s="31"/>
      <c r="AY174" s="74"/>
    </row>
    <row r="175" spans="3:51">
      <c r="C175" s="177" t="s">
        <v>50</v>
      </c>
      <c r="D175" s="4">
        <v>0.39</v>
      </c>
      <c r="E175" s="191" t="s">
        <v>197</v>
      </c>
      <c r="I175" s="53">
        <v>170</v>
      </c>
      <c r="J175" s="31">
        <f t="shared" si="69"/>
        <v>0</v>
      </c>
      <c r="K175" s="31">
        <f t="shared" si="70"/>
        <v>0</v>
      </c>
      <c r="L175" s="31">
        <f t="shared" si="71"/>
        <v>0</v>
      </c>
      <c r="M175" s="31">
        <f t="shared" si="59"/>
        <v>0</v>
      </c>
      <c r="N175" s="31">
        <v>0</v>
      </c>
      <c r="O175" s="32">
        <f t="shared" si="60"/>
        <v>0</v>
      </c>
      <c r="P175" s="53">
        <v>170</v>
      </c>
      <c r="Q175" s="31">
        <f t="shared" si="72"/>
        <v>0</v>
      </c>
      <c r="R175" s="31">
        <f t="shared" si="73"/>
        <v>0</v>
      </c>
      <c r="S175" s="31">
        <f t="shared" si="61"/>
        <v>0</v>
      </c>
      <c r="T175" s="31">
        <f t="shared" si="62"/>
        <v>0</v>
      </c>
      <c r="U175" s="31">
        <f t="shared" si="74"/>
        <v>0</v>
      </c>
      <c r="V175" s="31">
        <f t="shared" si="63"/>
        <v>0</v>
      </c>
      <c r="W175" s="31">
        <v>0</v>
      </c>
      <c r="X175" s="31">
        <f t="shared" si="64"/>
        <v>0</v>
      </c>
      <c r="Y175" s="36">
        <f t="shared" si="65"/>
        <v>0</v>
      </c>
      <c r="AA175" s="69">
        <v>170</v>
      </c>
      <c r="AB175" s="31">
        <f t="shared" si="66"/>
        <v>0</v>
      </c>
      <c r="AC175" s="212">
        <f t="shared" si="79"/>
        <v>0</v>
      </c>
      <c r="AD175" s="99">
        <f t="shared" si="67"/>
        <v>0</v>
      </c>
      <c r="AE175" s="99">
        <f t="shared" si="68"/>
        <v>0</v>
      </c>
      <c r="AF175" s="197">
        <f t="shared" si="75"/>
        <v>0</v>
      </c>
      <c r="AG175" s="197">
        <f t="shared" si="76"/>
        <v>0</v>
      </c>
      <c r="AH175" s="197">
        <f t="shared" si="77"/>
        <v>0</v>
      </c>
      <c r="AI175" s="202">
        <f t="shared" si="78"/>
        <v>0</v>
      </c>
      <c r="AK175" s="69">
        <v>170</v>
      </c>
      <c r="AL175" s="31"/>
      <c r="AM175" s="31"/>
      <c r="AN175" s="31"/>
      <c r="AO175" s="31"/>
      <c r="AP175" s="31"/>
      <c r="AQ175" s="197"/>
      <c r="AR175" s="197"/>
      <c r="AS175" s="197"/>
      <c r="AT175" s="197"/>
      <c r="AU175" s="31"/>
      <c r="AV175" s="31"/>
      <c r="AW175" s="31"/>
      <c r="AX175" s="31"/>
      <c r="AY175" s="74"/>
    </row>
    <row r="176" spans="3:51">
      <c r="C176" s="177" t="s">
        <v>51</v>
      </c>
      <c r="D176" s="4">
        <v>0.44</v>
      </c>
      <c r="E176" s="191" t="s">
        <v>197</v>
      </c>
      <c r="I176" s="53">
        <v>171</v>
      </c>
      <c r="J176" s="31">
        <f t="shared" si="69"/>
        <v>0</v>
      </c>
      <c r="K176" s="31">
        <f t="shared" si="70"/>
        <v>0</v>
      </c>
      <c r="L176" s="31">
        <f t="shared" si="71"/>
        <v>0</v>
      </c>
      <c r="M176" s="31">
        <f t="shared" si="59"/>
        <v>0</v>
      </c>
      <c r="N176" s="31">
        <v>0</v>
      </c>
      <c r="O176" s="32">
        <f t="shared" si="60"/>
        <v>0</v>
      </c>
      <c r="P176" s="53">
        <v>171</v>
      </c>
      <c r="Q176" s="31">
        <f t="shared" si="72"/>
        <v>0</v>
      </c>
      <c r="R176" s="31">
        <f t="shared" si="73"/>
        <v>0</v>
      </c>
      <c r="S176" s="31">
        <f t="shared" si="61"/>
        <v>0</v>
      </c>
      <c r="T176" s="31">
        <f t="shared" si="62"/>
        <v>0</v>
      </c>
      <c r="U176" s="31">
        <f t="shared" si="74"/>
        <v>0</v>
      </c>
      <c r="V176" s="31">
        <f t="shared" si="63"/>
        <v>0</v>
      </c>
      <c r="W176" s="31">
        <v>0</v>
      </c>
      <c r="X176" s="31">
        <f t="shared" si="64"/>
        <v>0</v>
      </c>
      <c r="Y176" s="36">
        <f t="shared" si="65"/>
        <v>0</v>
      </c>
      <c r="AA176" s="69">
        <v>171</v>
      </c>
      <c r="AB176" s="31">
        <f t="shared" si="66"/>
        <v>0</v>
      </c>
      <c r="AC176" s="212">
        <f t="shared" si="79"/>
        <v>0</v>
      </c>
      <c r="AD176" s="99">
        <f t="shared" si="67"/>
        <v>0</v>
      </c>
      <c r="AE176" s="99">
        <f t="shared" si="68"/>
        <v>0</v>
      </c>
      <c r="AF176" s="197">
        <f t="shared" si="75"/>
        <v>0</v>
      </c>
      <c r="AG176" s="197">
        <f t="shared" si="76"/>
        <v>0</v>
      </c>
      <c r="AH176" s="197">
        <f t="shared" si="77"/>
        <v>0</v>
      </c>
      <c r="AI176" s="202">
        <f t="shared" si="78"/>
        <v>0</v>
      </c>
      <c r="AK176" s="69">
        <v>171</v>
      </c>
      <c r="AL176" s="31"/>
      <c r="AM176" s="31"/>
      <c r="AN176" s="31"/>
      <c r="AO176" s="31"/>
      <c r="AP176" s="31"/>
      <c r="AQ176" s="197"/>
      <c r="AR176" s="197"/>
      <c r="AS176" s="197"/>
      <c r="AT176" s="197"/>
      <c r="AU176" s="31"/>
      <c r="AV176" s="31"/>
      <c r="AW176" s="31"/>
      <c r="AX176" s="31"/>
      <c r="AY176" s="74"/>
    </row>
    <row r="177" spans="3:51">
      <c r="C177" s="177" t="s">
        <v>52</v>
      </c>
      <c r="D177" s="4">
        <v>0.46</v>
      </c>
      <c r="E177" s="191" t="s">
        <v>197</v>
      </c>
      <c r="I177" s="53">
        <v>172</v>
      </c>
      <c r="J177" s="31">
        <f t="shared" si="69"/>
        <v>0</v>
      </c>
      <c r="K177" s="31">
        <f t="shared" si="70"/>
        <v>0</v>
      </c>
      <c r="L177" s="31">
        <f t="shared" si="71"/>
        <v>0</v>
      </c>
      <c r="M177" s="31">
        <f t="shared" si="59"/>
        <v>0</v>
      </c>
      <c r="N177" s="31">
        <v>0</v>
      </c>
      <c r="O177" s="32">
        <f t="shared" si="60"/>
        <v>0</v>
      </c>
      <c r="P177" s="53">
        <v>172</v>
      </c>
      <c r="Q177" s="31">
        <f t="shared" si="72"/>
        <v>0</v>
      </c>
      <c r="R177" s="31">
        <f t="shared" si="73"/>
        <v>0</v>
      </c>
      <c r="S177" s="31">
        <f t="shared" si="61"/>
        <v>0</v>
      </c>
      <c r="T177" s="31">
        <f t="shared" si="62"/>
        <v>0</v>
      </c>
      <c r="U177" s="31">
        <f t="shared" si="74"/>
        <v>0</v>
      </c>
      <c r="V177" s="31">
        <f t="shared" si="63"/>
        <v>0</v>
      </c>
      <c r="W177" s="31">
        <v>0</v>
      </c>
      <c r="X177" s="31">
        <f t="shared" si="64"/>
        <v>0</v>
      </c>
      <c r="Y177" s="36">
        <f t="shared" si="65"/>
        <v>0</v>
      </c>
      <c r="AA177" s="69">
        <v>172</v>
      </c>
      <c r="AB177" s="31">
        <f t="shared" si="66"/>
        <v>0</v>
      </c>
      <c r="AC177" s="212">
        <f t="shared" si="79"/>
        <v>0</v>
      </c>
      <c r="AD177" s="99">
        <f t="shared" si="67"/>
        <v>0</v>
      </c>
      <c r="AE177" s="99">
        <f t="shared" si="68"/>
        <v>0</v>
      </c>
      <c r="AF177" s="197">
        <f t="shared" si="75"/>
        <v>0</v>
      </c>
      <c r="AG177" s="197">
        <f t="shared" si="76"/>
        <v>0</v>
      </c>
      <c r="AH177" s="197">
        <f t="shared" si="77"/>
        <v>0</v>
      </c>
      <c r="AI177" s="202">
        <f t="shared" si="78"/>
        <v>0</v>
      </c>
      <c r="AK177" s="69">
        <v>172</v>
      </c>
      <c r="AL177" s="31"/>
      <c r="AM177" s="31"/>
      <c r="AN177" s="31"/>
      <c r="AO177" s="31"/>
      <c r="AP177" s="31"/>
      <c r="AQ177" s="197"/>
      <c r="AR177" s="197"/>
      <c r="AS177" s="197"/>
      <c r="AT177" s="197"/>
      <c r="AU177" s="31"/>
      <c r="AV177" s="31"/>
      <c r="AW177" s="31"/>
      <c r="AX177" s="31"/>
      <c r="AY177" s="74"/>
    </row>
    <row r="178" spans="3:51" ht="30">
      <c r="C178" s="177" t="s">
        <v>53</v>
      </c>
      <c r="D178" s="4">
        <v>0.46</v>
      </c>
      <c r="E178" s="191" t="s">
        <v>199</v>
      </c>
      <c r="I178" s="53">
        <v>173</v>
      </c>
      <c r="J178" s="31">
        <f t="shared" si="69"/>
        <v>0</v>
      </c>
      <c r="K178" s="31">
        <f t="shared" si="70"/>
        <v>0</v>
      </c>
      <c r="L178" s="31">
        <f t="shared" si="71"/>
        <v>0</v>
      </c>
      <c r="M178" s="31">
        <f t="shared" si="59"/>
        <v>0</v>
      </c>
      <c r="N178" s="31">
        <v>0</v>
      </c>
      <c r="O178" s="32">
        <f t="shared" si="60"/>
        <v>0</v>
      </c>
      <c r="P178" s="53">
        <v>173</v>
      </c>
      <c r="Q178" s="31">
        <f t="shared" si="72"/>
        <v>0</v>
      </c>
      <c r="R178" s="31">
        <f t="shared" si="73"/>
        <v>0</v>
      </c>
      <c r="S178" s="31">
        <f t="shared" si="61"/>
        <v>0</v>
      </c>
      <c r="T178" s="31">
        <f t="shared" si="62"/>
        <v>0</v>
      </c>
      <c r="U178" s="31">
        <f t="shared" si="74"/>
        <v>0</v>
      </c>
      <c r="V178" s="31">
        <f t="shared" si="63"/>
        <v>0</v>
      </c>
      <c r="W178" s="31">
        <v>0</v>
      </c>
      <c r="X178" s="31">
        <f t="shared" si="64"/>
        <v>0</v>
      </c>
      <c r="Y178" s="36">
        <f t="shared" si="65"/>
        <v>0</v>
      </c>
      <c r="AA178" s="69">
        <v>173</v>
      </c>
      <c r="AB178" s="31">
        <f t="shared" si="66"/>
        <v>0</v>
      </c>
      <c r="AC178" s="212">
        <f t="shared" si="79"/>
        <v>0</v>
      </c>
      <c r="AD178" s="99">
        <f t="shared" si="67"/>
        <v>0</v>
      </c>
      <c r="AE178" s="99">
        <f t="shared" si="68"/>
        <v>0</v>
      </c>
      <c r="AF178" s="197">
        <f t="shared" si="75"/>
        <v>0</v>
      </c>
      <c r="AG178" s="197">
        <f t="shared" si="76"/>
        <v>0</v>
      </c>
      <c r="AH178" s="197">
        <f t="shared" si="77"/>
        <v>0</v>
      </c>
      <c r="AI178" s="202">
        <f t="shared" si="78"/>
        <v>0</v>
      </c>
      <c r="AK178" s="69">
        <v>173</v>
      </c>
      <c r="AL178" s="31"/>
      <c r="AM178" s="31"/>
      <c r="AN178" s="31"/>
      <c r="AO178" s="31"/>
      <c r="AP178" s="31"/>
      <c r="AQ178" s="197"/>
      <c r="AR178" s="197"/>
      <c r="AS178" s="197"/>
      <c r="AT178" s="197"/>
      <c r="AU178" s="31"/>
      <c r="AV178" s="31"/>
      <c r="AW178" s="31"/>
      <c r="AX178" s="31"/>
      <c r="AY178" s="74"/>
    </row>
    <row r="179" spans="3:51">
      <c r="C179" s="177" t="s">
        <v>54</v>
      </c>
      <c r="D179" s="4">
        <v>0.44</v>
      </c>
      <c r="E179" s="191" t="s">
        <v>197</v>
      </c>
      <c r="I179" s="53">
        <v>174</v>
      </c>
      <c r="J179" s="31">
        <f t="shared" si="69"/>
        <v>0</v>
      </c>
      <c r="K179" s="31">
        <f t="shared" si="70"/>
        <v>0</v>
      </c>
      <c r="L179" s="31">
        <f t="shared" si="71"/>
        <v>0</v>
      </c>
      <c r="M179" s="31">
        <f t="shared" si="59"/>
        <v>0</v>
      </c>
      <c r="N179" s="31">
        <v>0</v>
      </c>
      <c r="O179" s="32">
        <f t="shared" si="60"/>
        <v>0</v>
      </c>
      <c r="P179" s="53">
        <v>174</v>
      </c>
      <c r="Q179" s="31">
        <f t="shared" si="72"/>
        <v>0</v>
      </c>
      <c r="R179" s="31">
        <f t="shared" si="73"/>
        <v>0</v>
      </c>
      <c r="S179" s="31">
        <f t="shared" si="61"/>
        <v>0</v>
      </c>
      <c r="T179" s="31">
        <f t="shared" si="62"/>
        <v>0</v>
      </c>
      <c r="U179" s="31">
        <f t="shared" si="74"/>
        <v>0</v>
      </c>
      <c r="V179" s="31">
        <f t="shared" si="63"/>
        <v>0</v>
      </c>
      <c r="W179" s="31">
        <v>0</v>
      </c>
      <c r="X179" s="31">
        <f t="shared" si="64"/>
        <v>0</v>
      </c>
      <c r="Y179" s="36">
        <f t="shared" si="65"/>
        <v>0</v>
      </c>
      <c r="AA179" s="69">
        <v>174</v>
      </c>
      <c r="AB179" s="31">
        <f t="shared" si="66"/>
        <v>0</v>
      </c>
      <c r="AC179" s="212">
        <f t="shared" si="79"/>
        <v>0</v>
      </c>
      <c r="AD179" s="99">
        <f t="shared" si="67"/>
        <v>0</v>
      </c>
      <c r="AE179" s="99">
        <f t="shared" si="68"/>
        <v>0</v>
      </c>
      <c r="AF179" s="197">
        <f t="shared" si="75"/>
        <v>0</v>
      </c>
      <c r="AG179" s="197">
        <f t="shared" si="76"/>
        <v>0</v>
      </c>
      <c r="AH179" s="197">
        <f t="shared" si="77"/>
        <v>0</v>
      </c>
      <c r="AI179" s="202">
        <f t="shared" si="78"/>
        <v>0</v>
      </c>
      <c r="AK179" s="69">
        <v>174</v>
      </c>
      <c r="AL179" s="31"/>
      <c r="AM179" s="31"/>
      <c r="AN179" s="31"/>
      <c r="AO179" s="31"/>
      <c r="AP179" s="31"/>
      <c r="AQ179" s="197"/>
      <c r="AR179" s="197"/>
      <c r="AS179" s="197"/>
      <c r="AT179" s="197"/>
      <c r="AU179" s="31"/>
      <c r="AV179" s="31"/>
      <c r="AW179" s="31"/>
      <c r="AX179" s="31"/>
      <c r="AY179" s="74"/>
    </row>
    <row r="180" spans="3:51">
      <c r="C180" s="177" t="s">
        <v>55</v>
      </c>
      <c r="D180" s="4">
        <v>0.46</v>
      </c>
      <c r="E180" s="191" t="s">
        <v>197</v>
      </c>
      <c r="I180" s="53">
        <v>175</v>
      </c>
      <c r="J180" s="31">
        <f t="shared" si="69"/>
        <v>0</v>
      </c>
      <c r="K180" s="31">
        <f t="shared" si="70"/>
        <v>0</v>
      </c>
      <c r="L180" s="31">
        <f t="shared" si="71"/>
        <v>0</v>
      </c>
      <c r="M180" s="31">
        <f t="shared" si="59"/>
        <v>0</v>
      </c>
      <c r="N180" s="31">
        <v>0</v>
      </c>
      <c r="O180" s="32">
        <f t="shared" si="60"/>
        <v>0</v>
      </c>
      <c r="P180" s="53">
        <v>175</v>
      </c>
      <c r="Q180" s="31">
        <f t="shared" si="72"/>
        <v>0</v>
      </c>
      <c r="R180" s="31">
        <f t="shared" si="73"/>
        <v>0</v>
      </c>
      <c r="S180" s="31">
        <f t="shared" si="61"/>
        <v>0</v>
      </c>
      <c r="T180" s="31">
        <f t="shared" si="62"/>
        <v>0</v>
      </c>
      <c r="U180" s="31">
        <f t="shared" si="74"/>
        <v>0</v>
      </c>
      <c r="V180" s="31">
        <f t="shared" si="63"/>
        <v>0</v>
      </c>
      <c r="W180" s="31">
        <v>0</v>
      </c>
      <c r="X180" s="31">
        <f t="shared" si="64"/>
        <v>0</v>
      </c>
      <c r="Y180" s="36">
        <f t="shared" si="65"/>
        <v>0</v>
      </c>
      <c r="AA180" s="69">
        <v>175</v>
      </c>
      <c r="AB180" s="31">
        <f t="shared" si="66"/>
        <v>0</v>
      </c>
      <c r="AC180" s="212">
        <f t="shared" si="79"/>
        <v>0</v>
      </c>
      <c r="AD180" s="99">
        <f t="shared" si="67"/>
        <v>0</v>
      </c>
      <c r="AE180" s="99">
        <f t="shared" si="68"/>
        <v>0</v>
      </c>
      <c r="AF180" s="197">
        <f t="shared" si="75"/>
        <v>0</v>
      </c>
      <c r="AG180" s="197">
        <f t="shared" si="76"/>
        <v>0</v>
      </c>
      <c r="AH180" s="197">
        <f t="shared" si="77"/>
        <v>0</v>
      </c>
      <c r="AI180" s="202">
        <f t="shared" si="78"/>
        <v>0</v>
      </c>
      <c r="AK180" s="69">
        <v>175</v>
      </c>
      <c r="AL180" s="31"/>
      <c r="AM180" s="31"/>
      <c r="AN180" s="31"/>
      <c r="AO180" s="31"/>
      <c r="AP180" s="31"/>
      <c r="AQ180" s="197"/>
      <c r="AR180" s="197"/>
      <c r="AS180" s="197"/>
      <c r="AT180" s="197"/>
      <c r="AU180" s="31"/>
      <c r="AV180" s="31"/>
      <c r="AW180" s="31"/>
      <c r="AX180" s="31"/>
      <c r="AY180" s="74"/>
    </row>
    <row r="181" spans="3:51">
      <c r="C181" s="177" t="s">
        <v>56</v>
      </c>
      <c r="D181" s="4">
        <v>0.48</v>
      </c>
      <c r="E181" s="191" t="s">
        <v>197</v>
      </c>
      <c r="I181" s="53">
        <v>176</v>
      </c>
      <c r="J181" s="31">
        <f t="shared" si="69"/>
        <v>0</v>
      </c>
      <c r="K181" s="31">
        <f t="shared" si="70"/>
        <v>0</v>
      </c>
      <c r="L181" s="31">
        <f t="shared" si="71"/>
        <v>0</v>
      </c>
      <c r="M181" s="31">
        <f t="shared" si="59"/>
        <v>0</v>
      </c>
      <c r="N181" s="31">
        <v>0</v>
      </c>
      <c r="O181" s="32">
        <f t="shared" si="60"/>
        <v>0</v>
      </c>
      <c r="P181" s="53">
        <v>176</v>
      </c>
      <c r="Q181" s="31">
        <f t="shared" si="72"/>
        <v>0</v>
      </c>
      <c r="R181" s="31">
        <f t="shared" si="73"/>
        <v>0</v>
      </c>
      <c r="S181" s="31">
        <f t="shared" si="61"/>
        <v>0</v>
      </c>
      <c r="T181" s="31">
        <f t="shared" si="62"/>
        <v>0</v>
      </c>
      <c r="U181" s="31">
        <f t="shared" si="74"/>
        <v>0</v>
      </c>
      <c r="V181" s="31">
        <f t="shared" si="63"/>
        <v>0</v>
      </c>
      <c r="W181" s="31">
        <v>0</v>
      </c>
      <c r="X181" s="31">
        <f t="shared" si="64"/>
        <v>0</v>
      </c>
      <c r="Y181" s="36">
        <f t="shared" si="65"/>
        <v>0</v>
      </c>
      <c r="AA181" s="69">
        <v>176</v>
      </c>
      <c r="AB181" s="31">
        <f t="shared" si="66"/>
        <v>0</v>
      </c>
      <c r="AC181" s="212">
        <f t="shared" si="79"/>
        <v>0</v>
      </c>
      <c r="AD181" s="99">
        <f t="shared" si="67"/>
        <v>0</v>
      </c>
      <c r="AE181" s="99">
        <f t="shared" si="68"/>
        <v>0</v>
      </c>
      <c r="AF181" s="197">
        <f t="shared" si="75"/>
        <v>0</v>
      </c>
      <c r="AG181" s="197">
        <f t="shared" si="76"/>
        <v>0</v>
      </c>
      <c r="AH181" s="197">
        <f t="shared" si="77"/>
        <v>0</v>
      </c>
      <c r="AI181" s="202">
        <f t="shared" si="78"/>
        <v>0</v>
      </c>
      <c r="AK181" s="69">
        <v>176</v>
      </c>
      <c r="AL181" s="31"/>
      <c r="AM181" s="31"/>
      <c r="AN181" s="31"/>
      <c r="AO181" s="31"/>
      <c r="AP181" s="31"/>
      <c r="AQ181" s="197"/>
      <c r="AR181" s="197"/>
      <c r="AS181" s="197"/>
      <c r="AT181" s="197"/>
      <c r="AU181" s="31"/>
      <c r="AV181" s="31"/>
      <c r="AW181" s="31"/>
      <c r="AX181" s="31"/>
      <c r="AY181" s="74"/>
    </row>
    <row r="182" spans="3:51">
      <c r="C182" s="177" t="s">
        <v>57</v>
      </c>
      <c r="D182" s="4">
        <v>0.44</v>
      </c>
      <c r="E182" s="191" t="s">
        <v>197</v>
      </c>
      <c r="I182" s="53">
        <v>177</v>
      </c>
      <c r="J182" s="31">
        <f t="shared" si="69"/>
        <v>0</v>
      </c>
      <c r="K182" s="31">
        <f t="shared" si="70"/>
        <v>0</v>
      </c>
      <c r="L182" s="31">
        <f t="shared" si="71"/>
        <v>0</v>
      </c>
      <c r="M182" s="31">
        <f t="shared" si="59"/>
        <v>0</v>
      </c>
      <c r="N182" s="31">
        <v>0</v>
      </c>
      <c r="O182" s="32">
        <f t="shared" si="60"/>
        <v>0</v>
      </c>
      <c r="P182" s="53">
        <v>177</v>
      </c>
      <c r="Q182" s="31">
        <f t="shared" si="72"/>
        <v>0</v>
      </c>
      <c r="R182" s="31">
        <f t="shared" si="73"/>
        <v>0</v>
      </c>
      <c r="S182" s="31">
        <f t="shared" si="61"/>
        <v>0</v>
      </c>
      <c r="T182" s="31">
        <f t="shared" si="62"/>
        <v>0</v>
      </c>
      <c r="U182" s="31">
        <f t="shared" si="74"/>
        <v>0</v>
      </c>
      <c r="V182" s="31">
        <f t="shared" si="63"/>
        <v>0</v>
      </c>
      <c r="W182" s="31">
        <v>0</v>
      </c>
      <c r="X182" s="31">
        <f t="shared" si="64"/>
        <v>0</v>
      </c>
      <c r="Y182" s="36">
        <f t="shared" si="65"/>
        <v>0</v>
      </c>
      <c r="AA182" s="69">
        <v>177</v>
      </c>
      <c r="AB182" s="31">
        <f t="shared" si="66"/>
        <v>0</v>
      </c>
      <c r="AC182" s="212">
        <f t="shared" si="79"/>
        <v>0</v>
      </c>
      <c r="AD182" s="99">
        <f t="shared" si="67"/>
        <v>0</v>
      </c>
      <c r="AE182" s="99">
        <f t="shared" si="68"/>
        <v>0</v>
      </c>
      <c r="AF182" s="197">
        <f t="shared" si="75"/>
        <v>0</v>
      </c>
      <c r="AG182" s="197">
        <f t="shared" si="76"/>
        <v>0</v>
      </c>
      <c r="AH182" s="197">
        <f t="shared" si="77"/>
        <v>0</v>
      </c>
      <c r="AI182" s="202">
        <f t="shared" si="78"/>
        <v>0</v>
      </c>
      <c r="AK182" s="69">
        <v>177</v>
      </c>
      <c r="AL182" s="31"/>
      <c r="AM182" s="31"/>
      <c r="AN182" s="31"/>
      <c r="AO182" s="31"/>
      <c r="AP182" s="31"/>
      <c r="AQ182" s="197"/>
      <c r="AR182" s="197"/>
      <c r="AS182" s="197"/>
      <c r="AT182" s="197"/>
      <c r="AU182" s="31"/>
      <c r="AV182" s="31"/>
      <c r="AW182" s="31"/>
      <c r="AX182" s="31"/>
      <c r="AY182" s="74"/>
    </row>
    <row r="183" spans="3:51">
      <c r="C183" s="177" t="s">
        <v>58</v>
      </c>
      <c r="D183" s="4">
        <v>0.34</v>
      </c>
      <c r="E183" s="191" t="s">
        <v>197</v>
      </c>
      <c r="I183" s="53">
        <v>178</v>
      </c>
      <c r="J183" s="31">
        <f t="shared" si="69"/>
        <v>0</v>
      </c>
      <c r="K183" s="31">
        <f t="shared" si="70"/>
        <v>0</v>
      </c>
      <c r="L183" s="31">
        <f t="shared" si="71"/>
        <v>0</v>
      </c>
      <c r="M183" s="31">
        <f t="shared" si="59"/>
        <v>0</v>
      </c>
      <c r="N183" s="31">
        <v>0</v>
      </c>
      <c r="O183" s="32">
        <f t="shared" si="60"/>
        <v>0</v>
      </c>
      <c r="P183" s="53">
        <v>178</v>
      </c>
      <c r="Q183" s="31">
        <f t="shared" si="72"/>
        <v>0</v>
      </c>
      <c r="R183" s="31">
        <f t="shared" si="73"/>
        <v>0</v>
      </c>
      <c r="S183" s="31">
        <f t="shared" si="61"/>
        <v>0</v>
      </c>
      <c r="T183" s="31">
        <f t="shared" si="62"/>
        <v>0</v>
      </c>
      <c r="U183" s="31">
        <f t="shared" si="74"/>
        <v>0</v>
      </c>
      <c r="V183" s="31">
        <f t="shared" si="63"/>
        <v>0</v>
      </c>
      <c r="W183" s="31">
        <v>0</v>
      </c>
      <c r="X183" s="31">
        <f t="shared" si="64"/>
        <v>0</v>
      </c>
      <c r="Y183" s="36">
        <f t="shared" si="65"/>
        <v>0</v>
      </c>
      <c r="AA183" s="69">
        <v>178</v>
      </c>
      <c r="AB183" s="31">
        <f t="shared" si="66"/>
        <v>0</v>
      </c>
      <c r="AC183" s="212">
        <f t="shared" si="79"/>
        <v>0</v>
      </c>
      <c r="AD183" s="99">
        <f t="shared" si="67"/>
        <v>0</v>
      </c>
      <c r="AE183" s="99">
        <f t="shared" si="68"/>
        <v>0</v>
      </c>
      <c r="AF183" s="197">
        <f t="shared" si="75"/>
        <v>0</v>
      </c>
      <c r="AG183" s="197">
        <f t="shared" si="76"/>
        <v>0</v>
      </c>
      <c r="AH183" s="197">
        <f t="shared" si="77"/>
        <v>0</v>
      </c>
      <c r="AI183" s="202">
        <f t="shared" si="78"/>
        <v>0</v>
      </c>
      <c r="AK183" s="69">
        <v>178</v>
      </c>
      <c r="AL183" s="31"/>
      <c r="AM183" s="31"/>
      <c r="AN183" s="31"/>
      <c r="AO183" s="31"/>
      <c r="AP183" s="31"/>
      <c r="AQ183" s="197"/>
      <c r="AR183" s="197"/>
      <c r="AS183" s="197"/>
      <c r="AT183" s="197"/>
      <c r="AU183" s="31"/>
      <c r="AV183" s="31"/>
      <c r="AW183" s="31"/>
      <c r="AX183" s="31"/>
      <c r="AY183" s="74"/>
    </row>
    <row r="184" spans="3:51">
      <c r="C184" s="177" t="s">
        <v>59</v>
      </c>
      <c r="D184" s="4">
        <v>0.5</v>
      </c>
      <c r="E184" s="191" t="s">
        <v>196</v>
      </c>
      <c r="I184" s="53">
        <v>179</v>
      </c>
      <c r="J184" s="31">
        <f t="shared" si="69"/>
        <v>0</v>
      </c>
      <c r="K184" s="31">
        <f t="shared" si="70"/>
        <v>0</v>
      </c>
      <c r="L184" s="31">
        <f t="shared" si="71"/>
        <v>0</v>
      </c>
      <c r="M184" s="31">
        <f t="shared" si="59"/>
        <v>0</v>
      </c>
      <c r="N184" s="31">
        <v>0</v>
      </c>
      <c r="O184" s="32">
        <f t="shared" si="60"/>
        <v>0</v>
      </c>
      <c r="P184" s="53">
        <v>179</v>
      </c>
      <c r="Q184" s="31">
        <f t="shared" si="72"/>
        <v>0</v>
      </c>
      <c r="R184" s="31">
        <f t="shared" si="73"/>
        <v>0</v>
      </c>
      <c r="S184" s="31">
        <f t="shared" si="61"/>
        <v>0</v>
      </c>
      <c r="T184" s="31">
        <f t="shared" si="62"/>
        <v>0</v>
      </c>
      <c r="U184" s="31">
        <f t="shared" si="74"/>
        <v>0</v>
      </c>
      <c r="V184" s="31">
        <f t="shared" si="63"/>
        <v>0</v>
      </c>
      <c r="W184" s="31">
        <v>0</v>
      </c>
      <c r="X184" s="31">
        <f t="shared" si="64"/>
        <v>0</v>
      </c>
      <c r="Y184" s="36">
        <f t="shared" si="65"/>
        <v>0</v>
      </c>
      <c r="AA184" s="69">
        <v>179</v>
      </c>
      <c r="AB184" s="31">
        <f t="shared" si="66"/>
        <v>0</v>
      </c>
      <c r="AC184" s="212">
        <f t="shared" si="79"/>
        <v>0</v>
      </c>
      <c r="AD184" s="99">
        <f t="shared" si="67"/>
        <v>0</v>
      </c>
      <c r="AE184" s="99">
        <f t="shared" si="68"/>
        <v>0</v>
      </c>
      <c r="AF184" s="197">
        <f t="shared" si="75"/>
        <v>0</v>
      </c>
      <c r="AG184" s="197">
        <f t="shared" si="76"/>
        <v>0</v>
      </c>
      <c r="AH184" s="197">
        <f t="shared" si="77"/>
        <v>0</v>
      </c>
      <c r="AI184" s="202">
        <f t="shared" si="78"/>
        <v>0</v>
      </c>
      <c r="AK184" s="69">
        <v>179</v>
      </c>
      <c r="AL184" s="31"/>
      <c r="AM184" s="31"/>
      <c r="AN184" s="31"/>
      <c r="AO184" s="31"/>
      <c r="AP184" s="31"/>
      <c r="AQ184" s="197"/>
      <c r="AR184" s="197"/>
      <c r="AS184" s="197"/>
      <c r="AT184" s="197"/>
      <c r="AU184" s="31"/>
      <c r="AV184" s="31"/>
      <c r="AW184" s="31"/>
      <c r="AX184" s="31"/>
      <c r="AY184" s="74"/>
    </row>
    <row r="185" spans="3:51">
      <c r="C185" s="177" t="s">
        <v>60</v>
      </c>
      <c r="D185" s="4">
        <v>0.57999999999999996</v>
      </c>
      <c r="E185" s="191" t="s">
        <v>196</v>
      </c>
      <c r="I185" s="53">
        <v>180</v>
      </c>
      <c r="J185" s="31">
        <f t="shared" si="69"/>
        <v>0</v>
      </c>
      <c r="K185" s="31">
        <f t="shared" si="70"/>
        <v>0</v>
      </c>
      <c r="L185" s="31">
        <f t="shared" si="71"/>
        <v>0</v>
      </c>
      <c r="M185" s="31">
        <f t="shared" si="59"/>
        <v>0</v>
      </c>
      <c r="N185" s="31">
        <v>0</v>
      </c>
      <c r="O185" s="32">
        <f t="shared" si="60"/>
        <v>0</v>
      </c>
      <c r="P185" s="53">
        <v>180</v>
      </c>
      <c r="Q185" s="31">
        <f t="shared" si="72"/>
        <v>0</v>
      </c>
      <c r="R185" s="31">
        <f t="shared" si="73"/>
        <v>0</v>
      </c>
      <c r="S185" s="31">
        <f t="shared" si="61"/>
        <v>0</v>
      </c>
      <c r="T185" s="31">
        <f t="shared" si="62"/>
        <v>0</v>
      </c>
      <c r="U185" s="31">
        <f t="shared" si="74"/>
        <v>0</v>
      </c>
      <c r="V185" s="31">
        <f t="shared" si="63"/>
        <v>0</v>
      </c>
      <c r="W185" s="31">
        <v>0</v>
      </c>
      <c r="X185" s="31">
        <f t="shared" si="64"/>
        <v>0</v>
      </c>
      <c r="Y185" s="36">
        <f t="shared" si="65"/>
        <v>0</v>
      </c>
      <c r="AA185" s="69">
        <v>180</v>
      </c>
      <c r="AB185" s="31">
        <f t="shared" si="66"/>
        <v>0</v>
      </c>
      <c r="AC185" s="212">
        <f t="shared" si="79"/>
        <v>0</v>
      </c>
      <c r="AD185" s="99">
        <f t="shared" si="67"/>
        <v>0</v>
      </c>
      <c r="AE185" s="99">
        <f t="shared" si="68"/>
        <v>0</v>
      </c>
      <c r="AF185" s="197">
        <f t="shared" si="75"/>
        <v>0</v>
      </c>
      <c r="AG185" s="197">
        <f t="shared" si="76"/>
        <v>0</v>
      </c>
      <c r="AH185" s="197">
        <f t="shared" si="77"/>
        <v>0</v>
      </c>
      <c r="AI185" s="202">
        <f t="shared" si="78"/>
        <v>0</v>
      </c>
      <c r="AK185" s="69">
        <v>180</v>
      </c>
      <c r="AL185" s="31"/>
      <c r="AM185" s="31"/>
      <c r="AN185" s="31"/>
      <c r="AO185" s="31"/>
      <c r="AP185" s="31"/>
      <c r="AQ185" s="197"/>
      <c r="AR185" s="197"/>
      <c r="AS185" s="197"/>
      <c r="AT185" s="197"/>
      <c r="AU185" s="31"/>
      <c r="AV185" s="31"/>
      <c r="AW185" s="31"/>
      <c r="AX185" s="31"/>
      <c r="AY185" s="74"/>
    </row>
    <row r="186" spans="3:51">
      <c r="C186" s="177" t="s">
        <v>61</v>
      </c>
      <c r="D186" s="4">
        <v>0.37</v>
      </c>
      <c r="E186" s="191" t="s">
        <v>197</v>
      </c>
      <c r="I186" s="53">
        <v>181</v>
      </c>
      <c r="J186" s="31">
        <f t="shared" si="69"/>
        <v>0</v>
      </c>
      <c r="K186" s="31">
        <f t="shared" si="70"/>
        <v>0</v>
      </c>
      <c r="L186" s="31">
        <f t="shared" si="71"/>
        <v>0</v>
      </c>
      <c r="M186" s="31">
        <f t="shared" si="59"/>
        <v>0</v>
      </c>
      <c r="N186" s="31">
        <v>0</v>
      </c>
      <c r="O186" s="32">
        <f t="shared" si="60"/>
        <v>0</v>
      </c>
      <c r="P186" s="53">
        <v>181</v>
      </c>
      <c r="Q186" s="31">
        <f t="shared" si="72"/>
        <v>0</v>
      </c>
      <c r="R186" s="31">
        <f t="shared" si="73"/>
        <v>0</v>
      </c>
      <c r="S186" s="31">
        <f t="shared" si="61"/>
        <v>0</v>
      </c>
      <c r="T186" s="31">
        <f t="shared" si="62"/>
        <v>0</v>
      </c>
      <c r="U186" s="31">
        <f t="shared" si="74"/>
        <v>0</v>
      </c>
      <c r="V186" s="31">
        <f t="shared" si="63"/>
        <v>0</v>
      </c>
      <c r="W186" s="31">
        <v>0</v>
      </c>
      <c r="X186" s="31">
        <f t="shared" si="64"/>
        <v>0</v>
      </c>
      <c r="Y186" s="36">
        <f t="shared" si="65"/>
        <v>0</v>
      </c>
      <c r="AA186" s="69">
        <v>181</v>
      </c>
      <c r="AB186" s="31">
        <f t="shared" si="66"/>
        <v>0</v>
      </c>
      <c r="AC186" s="212">
        <f t="shared" si="79"/>
        <v>0</v>
      </c>
      <c r="AD186" s="99">
        <f t="shared" si="67"/>
        <v>0</v>
      </c>
      <c r="AE186" s="99">
        <f t="shared" si="68"/>
        <v>0</v>
      </c>
      <c r="AF186" s="197">
        <f t="shared" si="75"/>
        <v>0</v>
      </c>
      <c r="AG186" s="197">
        <f t="shared" si="76"/>
        <v>0</v>
      </c>
      <c r="AH186" s="197">
        <f t="shared" si="77"/>
        <v>0</v>
      </c>
      <c r="AI186" s="202">
        <f t="shared" si="78"/>
        <v>0</v>
      </c>
      <c r="AK186" s="69">
        <v>181</v>
      </c>
      <c r="AL186" s="31"/>
      <c r="AM186" s="31"/>
      <c r="AN186" s="31"/>
      <c r="AO186" s="31"/>
      <c r="AP186" s="31"/>
      <c r="AQ186" s="197"/>
      <c r="AR186" s="197"/>
      <c r="AS186" s="197"/>
      <c r="AT186" s="197"/>
      <c r="AU186" s="31"/>
      <c r="AV186" s="31"/>
      <c r="AW186" s="31"/>
      <c r="AX186" s="31"/>
      <c r="AY186" s="74"/>
    </row>
    <row r="187" spans="3:51">
      <c r="C187" s="177" t="s">
        <v>62</v>
      </c>
      <c r="D187" s="4">
        <v>0.37</v>
      </c>
      <c r="E187" s="191" t="s">
        <v>197</v>
      </c>
      <c r="I187" s="53">
        <v>182</v>
      </c>
      <c r="J187" s="31">
        <f t="shared" si="69"/>
        <v>0</v>
      </c>
      <c r="K187" s="31">
        <f t="shared" si="70"/>
        <v>0</v>
      </c>
      <c r="L187" s="31">
        <f t="shared" si="71"/>
        <v>0</v>
      </c>
      <c r="M187" s="31">
        <f t="shared" si="59"/>
        <v>0</v>
      </c>
      <c r="N187" s="31">
        <v>0</v>
      </c>
      <c r="O187" s="32">
        <f t="shared" si="60"/>
        <v>0</v>
      </c>
      <c r="P187" s="53">
        <v>182</v>
      </c>
      <c r="Q187" s="31">
        <f t="shared" si="72"/>
        <v>0</v>
      </c>
      <c r="R187" s="31">
        <f t="shared" si="73"/>
        <v>0</v>
      </c>
      <c r="S187" s="31">
        <f t="shared" si="61"/>
        <v>0</v>
      </c>
      <c r="T187" s="31">
        <f t="shared" si="62"/>
        <v>0</v>
      </c>
      <c r="U187" s="31">
        <f t="shared" si="74"/>
        <v>0</v>
      </c>
      <c r="V187" s="31">
        <f t="shared" si="63"/>
        <v>0</v>
      </c>
      <c r="W187" s="31">
        <v>0</v>
      </c>
      <c r="X187" s="31">
        <f t="shared" si="64"/>
        <v>0</v>
      </c>
      <c r="Y187" s="36">
        <f t="shared" si="65"/>
        <v>0</v>
      </c>
      <c r="AA187" s="69">
        <v>182</v>
      </c>
      <c r="AB187" s="31">
        <f t="shared" si="66"/>
        <v>0</v>
      </c>
      <c r="AC187" s="212">
        <f t="shared" si="79"/>
        <v>0</v>
      </c>
      <c r="AD187" s="99">
        <f t="shared" si="67"/>
        <v>0</v>
      </c>
      <c r="AE187" s="99">
        <f t="shared" si="68"/>
        <v>0</v>
      </c>
      <c r="AF187" s="197">
        <f t="shared" si="75"/>
        <v>0</v>
      </c>
      <c r="AG187" s="197">
        <f t="shared" si="76"/>
        <v>0</v>
      </c>
      <c r="AH187" s="197">
        <f t="shared" si="77"/>
        <v>0</v>
      </c>
      <c r="AI187" s="202">
        <f t="shared" si="78"/>
        <v>0</v>
      </c>
      <c r="AK187" s="69">
        <v>182</v>
      </c>
      <c r="AL187" s="31"/>
      <c r="AM187" s="31"/>
      <c r="AN187" s="31"/>
      <c r="AO187" s="31"/>
      <c r="AP187" s="31"/>
      <c r="AQ187" s="197"/>
      <c r="AR187" s="197"/>
      <c r="AS187" s="197"/>
      <c r="AT187" s="197"/>
      <c r="AU187" s="31"/>
      <c r="AV187" s="31"/>
      <c r="AW187" s="31"/>
      <c r="AX187" s="31"/>
      <c r="AY187" s="74"/>
    </row>
    <row r="188" spans="3:51">
      <c r="C188" s="177" t="s">
        <v>63</v>
      </c>
      <c r="D188" s="4">
        <v>0.38</v>
      </c>
      <c r="E188" s="191" t="s">
        <v>197</v>
      </c>
      <c r="I188" s="53">
        <v>183</v>
      </c>
      <c r="J188" s="31">
        <f t="shared" si="69"/>
        <v>0</v>
      </c>
      <c r="K188" s="31">
        <f t="shared" si="70"/>
        <v>0</v>
      </c>
      <c r="L188" s="31">
        <f t="shared" si="71"/>
        <v>0</v>
      </c>
      <c r="M188" s="31">
        <f t="shared" si="59"/>
        <v>0</v>
      </c>
      <c r="N188" s="31">
        <v>0</v>
      </c>
      <c r="O188" s="32">
        <f t="shared" si="60"/>
        <v>0</v>
      </c>
      <c r="P188" s="53">
        <v>183</v>
      </c>
      <c r="Q188" s="31">
        <f t="shared" si="72"/>
        <v>0</v>
      </c>
      <c r="R188" s="31">
        <f t="shared" si="73"/>
        <v>0</v>
      </c>
      <c r="S188" s="31">
        <f t="shared" si="61"/>
        <v>0</v>
      </c>
      <c r="T188" s="31">
        <f t="shared" si="62"/>
        <v>0</v>
      </c>
      <c r="U188" s="31">
        <f t="shared" si="74"/>
        <v>0</v>
      </c>
      <c r="V188" s="31">
        <f t="shared" si="63"/>
        <v>0</v>
      </c>
      <c r="W188" s="31">
        <v>0</v>
      </c>
      <c r="X188" s="31">
        <f t="shared" si="64"/>
        <v>0</v>
      </c>
      <c r="Y188" s="36">
        <f t="shared" si="65"/>
        <v>0</v>
      </c>
      <c r="AA188" s="69">
        <v>183</v>
      </c>
      <c r="AB188" s="31">
        <f t="shared" si="66"/>
        <v>0</v>
      </c>
      <c r="AC188" s="212">
        <f t="shared" si="79"/>
        <v>0</v>
      </c>
      <c r="AD188" s="99">
        <f t="shared" si="67"/>
        <v>0</v>
      </c>
      <c r="AE188" s="99">
        <f t="shared" si="68"/>
        <v>0</v>
      </c>
      <c r="AF188" s="197">
        <f t="shared" si="75"/>
        <v>0</v>
      </c>
      <c r="AG188" s="197">
        <f t="shared" si="76"/>
        <v>0</v>
      </c>
      <c r="AH188" s="197">
        <f t="shared" si="77"/>
        <v>0</v>
      </c>
      <c r="AI188" s="202">
        <f t="shared" si="78"/>
        <v>0</v>
      </c>
      <c r="AK188" s="69">
        <v>183</v>
      </c>
      <c r="AL188" s="31"/>
      <c r="AM188" s="31"/>
      <c r="AN188" s="31"/>
      <c r="AO188" s="31"/>
      <c r="AP188" s="31"/>
      <c r="AQ188" s="197"/>
      <c r="AR188" s="197"/>
      <c r="AS188" s="197"/>
      <c r="AT188" s="197"/>
      <c r="AU188" s="31"/>
      <c r="AV188" s="31"/>
      <c r="AW188" s="31"/>
      <c r="AX188" s="31"/>
      <c r="AY188" s="74"/>
    </row>
    <row r="189" spans="3:51">
      <c r="C189" s="177" t="s">
        <v>64</v>
      </c>
      <c r="D189" s="4">
        <v>0.36</v>
      </c>
      <c r="E189" s="191" t="s">
        <v>197</v>
      </c>
      <c r="I189" s="53">
        <v>184</v>
      </c>
      <c r="J189" s="31">
        <f t="shared" si="69"/>
        <v>0</v>
      </c>
      <c r="K189" s="31">
        <f t="shared" si="70"/>
        <v>0</v>
      </c>
      <c r="L189" s="31">
        <f t="shared" si="71"/>
        <v>0</v>
      </c>
      <c r="M189" s="31">
        <f t="shared" si="59"/>
        <v>0</v>
      </c>
      <c r="N189" s="31">
        <v>0</v>
      </c>
      <c r="O189" s="32">
        <f t="shared" si="60"/>
        <v>0</v>
      </c>
      <c r="P189" s="53">
        <v>184</v>
      </c>
      <c r="Q189" s="31">
        <f t="shared" si="72"/>
        <v>0</v>
      </c>
      <c r="R189" s="31">
        <f t="shared" si="73"/>
        <v>0</v>
      </c>
      <c r="S189" s="31">
        <f t="shared" si="61"/>
        <v>0</v>
      </c>
      <c r="T189" s="31">
        <f t="shared" si="62"/>
        <v>0</v>
      </c>
      <c r="U189" s="31">
        <f t="shared" si="74"/>
        <v>0</v>
      </c>
      <c r="V189" s="31">
        <f t="shared" si="63"/>
        <v>0</v>
      </c>
      <c r="W189" s="31">
        <v>0</v>
      </c>
      <c r="X189" s="31">
        <f t="shared" si="64"/>
        <v>0</v>
      </c>
      <c r="Y189" s="36">
        <f t="shared" si="65"/>
        <v>0</v>
      </c>
      <c r="AA189" s="69">
        <v>184</v>
      </c>
      <c r="AB189" s="31">
        <f t="shared" si="66"/>
        <v>0</v>
      </c>
      <c r="AC189" s="212">
        <f t="shared" si="79"/>
        <v>0</v>
      </c>
      <c r="AD189" s="99">
        <f t="shared" si="67"/>
        <v>0</v>
      </c>
      <c r="AE189" s="99">
        <f t="shared" si="68"/>
        <v>0</v>
      </c>
      <c r="AF189" s="197">
        <f t="shared" si="75"/>
        <v>0</v>
      </c>
      <c r="AG189" s="197">
        <f t="shared" si="76"/>
        <v>0</v>
      </c>
      <c r="AH189" s="197">
        <f t="shared" si="77"/>
        <v>0</v>
      </c>
      <c r="AI189" s="202">
        <f t="shared" si="78"/>
        <v>0</v>
      </c>
      <c r="AK189" s="69">
        <v>184</v>
      </c>
      <c r="AL189" s="31"/>
      <c r="AM189" s="31"/>
      <c r="AN189" s="31"/>
      <c r="AO189" s="31"/>
      <c r="AP189" s="31"/>
      <c r="AQ189" s="197"/>
      <c r="AR189" s="197"/>
      <c r="AS189" s="197"/>
      <c r="AT189" s="197"/>
      <c r="AU189" s="31"/>
      <c r="AV189" s="31"/>
      <c r="AW189" s="31"/>
      <c r="AX189" s="31"/>
      <c r="AY189" s="74"/>
    </row>
    <row r="190" spans="3:51">
      <c r="C190" s="177" t="s">
        <v>65</v>
      </c>
      <c r="D190" s="4">
        <v>0.37</v>
      </c>
      <c r="E190" s="191" t="s">
        <v>196</v>
      </c>
      <c r="I190" s="53">
        <v>185</v>
      </c>
      <c r="J190" s="31">
        <f t="shared" si="69"/>
        <v>0</v>
      </c>
      <c r="K190" s="31">
        <f t="shared" si="70"/>
        <v>0</v>
      </c>
      <c r="L190" s="31">
        <f t="shared" si="71"/>
        <v>0</v>
      </c>
      <c r="M190" s="31">
        <f t="shared" si="59"/>
        <v>0</v>
      </c>
      <c r="N190" s="31">
        <v>0</v>
      </c>
      <c r="O190" s="32">
        <f t="shared" si="60"/>
        <v>0</v>
      </c>
      <c r="P190" s="53">
        <v>185</v>
      </c>
      <c r="Q190" s="31">
        <f t="shared" si="72"/>
        <v>0</v>
      </c>
      <c r="R190" s="31">
        <f t="shared" si="73"/>
        <v>0</v>
      </c>
      <c r="S190" s="31">
        <f t="shared" si="61"/>
        <v>0</v>
      </c>
      <c r="T190" s="31">
        <f t="shared" si="62"/>
        <v>0</v>
      </c>
      <c r="U190" s="31">
        <f t="shared" si="74"/>
        <v>0</v>
      </c>
      <c r="V190" s="31">
        <f t="shared" si="63"/>
        <v>0</v>
      </c>
      <c r="W190" s="31">
        <v>0</v>
      </c>
      <c r="X190" s="31">
        <f t="shared" si="64"/>
        <v>0</v>
      </c>
      <c r="Y190" s="36">
        <f t="shared" si="65"/>
        <v>0</v>
      </c>
      <c r="AA190" s="69">
        <v>185</v>
      </c>
      <c r="AB190" s="31">
        <f t="shared" si="66"/>
        <v>0</v>
      </c>
      <c r="AC190" s="212">
        <f t="shared" si="79"/>
        <v>0</v>
      </c>
      <c r="AD190" s="99">
        <f t="shared" si="67"/>
        <v>0</v>
      </c>
      <c r="AE190" s="99">
        <f t="shared" si="68"/>
        <v>0</v>
      </c>
      <c r="AF190" s="197">
        <f t="shared" si="75"/>
        <v>0</v>
      </c>
      <c r="AG190" s="197">
        <f t="shared" si="76"/>
        <v>0</v>
      </c>
      <c r="AH190" s="197">
        <f t="shared" si="77"/>
        <v>0</v>
      </c>
      <c r="AI190" s="202">
        <f t="shared" si="78"/>
        <v>0</v>
      </c>
      <c r="AK190" s="69">
        <v>185</v>
      </c>
      <c r="AL190" s="31"/>
      <c r="AM190" s="31"/>
      <c r="AN190" s="31"/>
      <c r="AO190" s="31"/>
      <c r="AP190" s="31"/>
      <c r="AQ190" s="197"/>
      <c r="AR190" s="197"/>
      <c r="AS190" s="197"/>
      <c r="AT190" s="197"/>
      <c r="AU190" s="31"/>
      <c r="AV190" s="31"/>
      <c r="AW190" s="31"/>
      <c r="AX190" s="31"/>
      <c r="AY190" s="74"/>
    </row>
    <row r="191" spans="3:51">
      <c r="C191" s="177" t="s">
        <v>66</v>
      </c>
      <c r="D191" s="4">
        <v>0.53</v>
      </c>
      <c r="E191" s="191" t="s">
        <v>196</v>
      </c>
      <c r="I191" s="53">
        <v>186</v>
      </c>
      <c r="J191" s="31">
        <f t="shared" si="69"/>
        <v>0</v>
      </c>
      <c r="K191" s="31">
        <f t="shared" si="70"/>
        <v>0</v>
      </c>
      <c r="L191" s="31">
        <f t="shared" si="71"/>
        <v>0</v>
      </c>
      <c r="M191" s="31">
        <f t="shared" si="59"/>
        <v>0</v>
      </c>
      <c r="N191" s="31">
        <v>0</v>
      </c>
      <c r="O191" s="32">
        <f t="shared" si="60"/>
        <v>0</v>
      </c>
      <c r="P191" s="53">
        <v>186</v>
      </c>
      <c r="Q191" s="31">
        <f t="shared" si="72"/>
        <v>0</v>
      </c>
      <c r="R191" s="31">
        <f t="shared" si="73"/>
        <v>0</v>
      </c>
      <c r="S191" s="31">
        <f t="shared" si="61"/>
        <v>0</v>
      </c>
      <c r="T191" s="31">
        <f t="shared" si="62"/>
        <v>0</v>
      </c>
      <c r="U191" s="31">
        <f t="shared" si="74"/>
        <v>0</v>
      </c>
      <c r="V191" s="31">
        <f t="shared" si="63"/>
        <v>0</v>
      </c>
      <c r="W191" s="31">
        <v>0</v>
      </c>
      <c r="X191" s="31">
        <f t="shared" si="64"/>
        <v>0</v>
      </c>
      <c r="Y191" s="36">
        <f t="shared" si="65"/>
        <v>0</v>
      </c>
      <c r="AA191" s="69">
        <v>186</v>
      </c>
      <c r="AB191" s="31">
        <f t="shared" si="66"/>
        <v>0</v>
      </c>
      <c r="AC191" s="212">
        <f t="shared" si="79"/>
        <v>0</v>
      </c>
      <c r="AD191" s="99">
        <f t="shared" si="67"/>
        <v>0</v>
      </c>
      <c r="AE191" s="99">
        <f t="shared" si="68"/>
        <v>0</v>
      </c>
      <c r="AF191" s="197">
        <f t="shared" si="75"/>
        <v>0</v>
      </c>
      <c r="AG191" s="197">
        <f t="shared" si="76"/>
        <v>0</v>
      </c>
      <c r="AH191" s="197">
        <f t="shared" si="77"/>
        <v>0</v>
      </c>
      <c r="AI191" s="202">
        <f t="shared" si="78"/>
        <v>0</v>
      </c>
      <c r="AK191" s="69">
        <v>186</v>
      </c>
      <c r="AL191" s="31"/>
      <c r="AM191" s="31"/>
      <c r="AN191" s="31"/>
      <c r="AO191" s="31"/>
      <c r="AP191" s="31"/>
      <c r="AQ191" s="197"/>
      <c r="AR191" s="197"/>
      <c r="AS191" s="197"/>
      <c r="AT191" s="197"/>
      <c r="AU191" s="31"/>
      <c r="AV191" s="31"/>
      <c r="AW191" s="31"/>
      <c r="AX191" s="31"/>
      <c r="AY191" s="74"/>
    </row>
    <row r="192" spans="3:51">
      <c r="C192" s="177" t="s">
        <v>67</v>
      </c>
      <c r="D192" s="4">
        <v>0.43</v>
      </c>
      <c r="E192" s="191" t="s">
        <v>196</v>
      </c>
      <c r="I192" s="53">
        <v>187</v>
      </c>
      <c r="J192" s="31">
        <f t="shared" si="69"/>
        <v>0</v>
      </c>
      <c r="K192" s="31">
        <f t="shared" si="70"/>
        <v>0</v>
      </c>
      <c r="L192" s="31">
        <f t="shared" si="71"/>
        <v>0</v>
      </c>
      <c r="M192" s="31">
        <f t="shared" si="59"/>
        <v>0</v>
      </c>
      <c r="N192" s="31">
        <v>0</v>
      </c>
      <c r="O192" s="32">
        <f t="shared" si="60"/>
        <v>0</v>
      </c>
      <c r="P192" s="53">
        <v>187</v>
      </c>
      <c r="Q192" s="31">
        <f t="shared" si="72"/>
        <v>0</v>
      </c>
      <c r="R192" s="31">
        <f t="shared" si="73"/>
        <v>0</v>
      </c>
      <c r="S192" s="31">
        <f t="shared" si="61"/>
        <v>0</v>
      </c>
      <c r="T192" s="31">
        <f t="shared" si="62"/>
        <v>0</v>
      </c>
      <c r="U192" s="31">
        <f t="shared" si="74"/>
        <v>0</v>
      </c>
      <c r="V192" s="31">
        <f t="shared" si="63"/>
        <v>0</v>
      </c>
      <c r="W192" s="31">
        <v>0</v>
      </c>
      <c r="X192" s="31">
        <f t="shared" si="64"/>
        <v>0</v>
      </c>
      <c r="Y192" s="36">
        <f t="shared" si="65"/>
        <v>0</v>
      </c>
      <c r="AA192" s="69">
        <v>187</v>
      </c>
      <c r="AB192" s="31">
        <f t="shared" si="66"/>
        <v>0</v>
      </c>
      <c r="AC192" s="212">
        <f t="shared" si="79"/>
        <v>0</v>
      </c>
      <c r="AD192" s="99">
        <f t="shared" si="67"/>
        <v>0</v>
      </c>
      <c r="AE192" s="99">
        <f t="shared" si="68"/>
        <v>0</v>
      </c>
      <c r="AF192" s="197">
        <f t="shared" si="75"/>
        <v>0</v>
      </c>
      <c r="AG192" s="197">
        <f t="shared" si="76"/>
        <v>0</v>
      </c>
      <c r="AH192" s="197">
        <f t="shared" si="77"/>
        <v>0</v>
      </c>
      <c r="AI192" s="202">
        <f t="shared" si="78"/>
        <v>0</v>
      </c>
      <c r="AK192" s="69">
        <v>187</v>
      </c>
      <c r="AL192" s="31"/>
      <c r="AM192" s="31"/>
      <c r="AN192" s="31"/>
      <c r="AO192" s="31"/>
      <c r="AP192" s="31"/>
      <c r="AQ192" s="197"/>
      <c r="AR192" s="197"/>
      <c r="AS192" s="197"/>
      <c r="AT192" s="197"/>
      <c r="AU192" s="31"/>
      <c r="AV192" s="31"/>
      <c r="AW192" s="31"/>
      <c r="AX192" s="31"/>
      <c r="AY192" s="74"/>
    </row>
    <row r="193" spans="3:51">
      <c r="C193" s="177" t="s">
        <v>68</v>
      </c>
      <c r="D193" s="4">
        <v>0.38</v>
      </c>
      <c r="E193" s="191" t="s">
        <v>196</v>
      </c>
      <c r="I193" s="53">
        <v>188</v>
      </c>
      <c r="J193" s="31">
        <f t="shared" si="69"/>
        <v>0</v>
      </c>
      <c r="K193" s="31">
        <f t="shared" si="70"/>
        <v>0</v>
      </c>
      <c r="L193" s="31">
        <f t="shared" si="71"/>
        <v>0</v>
      </c>
      <c r="M193" s="31">
        <f t="shared" si="59"/>
        <v>0</v>
      </c>
      <c r="N193" s="31">
        <v>0</v>
      </c>
      <c r="O193" s="32">
        <f t="shared" si="60"/>
        <v>0</v>
      </c>
      <c r="P193" s="53">
        <v>188</v>
      </c>
      <c r="Q193" s="31">
        <f t="shared" si="72"/>
        <v>0</v>
      </c>
      <c r="R193" s="31">
        <f t="shared" si="73"/>
        <v>0</v>
      </c>
      <c r="S193" s="31">
        <f t="shared" si="61"/>
        <v>0</v>
      </c>
      <c r="T193" s="31">
        <f t="shared" si="62"/>
        <v>0</v>
      </c>
      <c r="U193" s="31">
        <f t="shared" si="74"/>
        <v>0</v>
      </c>
      <c r="V193" s="31">
        <f t="shared" si="63"/>
        <v>0</v>
      </c>
      <c r="W193" s="31">
        <v>0</v>
      </c>
      <c r="X193" s="31">
        <f t="shared" si="64"/>
        <v>0</v>
      </c>
      <c r="Y193" s="36">
        <f t="shared" si="65"/>
        <v>0</v>
      </c>
      <c r="AA193" s="69">
        <v>188</v>
      </c>
      <c r="AB193" s="31">
        <f t="shared" si="66"/>
        <v>0</v>
      </c>
      <c r="AC193" s="212">
        <f t="shared" si="79"/>
        <v>0</v>
      </c>
      <c r="AD193" s="99">
        <f t="shared" si="67"/>
        <v>0</v>
      </c>
      <c r="AE193" s="99">
        <f t="shared" si="68"/>
        <v>0</v>
      </c>
      <c r="AF193" s="197">
        <f t="shared" si="75"/>
        <v>0</v>
      </c>
      <c r="AG193" s="197">
        <f t="shared" si="76"/>
        <v>0</v>
      </c>
      <c r="AH193" s="197">
        <f t="shared" si="77"/>
        <v>0</v>
      </c>
      <c r="AI193" s="202">
        <f t="shared" si="78"/>
        <v>0</v>
      </c>
      <c r="AK193" s="69">
        <v>188</v>
      </c>
      <c r="AL193" s="31"/>
      <c r="AM193" s="31"/>
      <c r="AN193" s="31"/>
      <c r="AO193" s="31"/>
      <c r="AP193" s="31"/>
      <c r="AQ193" s="197"/>
      <c r="AR193" s="197"/>
      <c r="AS193" s="197"/>
      <c r="AT193" s="197"/>
      <c r="AU193" s="31"/>
      <c r="AV193" s="31"/>
      <c r="AW193" s="31"/>
      <c r="AX193" s="31"/>
      <c r="AY193" s="74"/>
    </row>
    <row r="194" spans="3:51">
      <c r="C194" s="179" t="s">
        <v>69</v>
      </c>
      <c r="D194" s="3">
        <v>0.42</v>
      </c>
      <c r="E194" s="191" t="s">
        <v>197</v>
      </c>
      <c r="I194" s="53">
        <v>189</v>
      </c>
      <c r="J194" s="31">
        <f t="shared" si="69"/>
        <v>0</v>
      </c>
      <c r="K194" s="31">
        <f t="shared" si="70"/>
        <v>0</v>
      </c>
      <c r="L194" s="31">
        <f t="shared" si="71"/>
        <v>0</v>
      </c>
      <c r="M194" s="31">
        <f t="shared" si="59"/>
        <v>0</v>
      </c>
      <c r="N194" s="31">
        <v>0</v>
      </c>
      <c r="O194" s="32">
        <f t="shared" si="60"/>
        <v>0</v>
      </c>
      <c r="P194" s="53">
        <v>189</v>
      </c>
      <c r="Q194" s="31">
        <f t="shared" si="72"/>
        <v>0</v>
      </c>
      <c r="R194" s="31">
        <f t="shared" si="73"/>
        <v>0</v>
      </c>
      <c r="S194" s="31">
        <f t="shared" si="61"/>
        <v>0</v>
      </c>
      <c r="T194" s="31">
        <f t="shared" si="62"/>
        <v>0</v>
      </c>
      <c r="U194" s="31">
        <f t="shared" si="74"/>
        <v>0</v>
      </c>
      <c r="V194" s="31">
        <f t="shared" si="63"/>
        <v>0</v>
      </c>
      <c r="W194" s="31">
        <v>0</v>
      </c>
      <c r="X194" s="31">
        <f t="shared" si="64"/>
        <v>0</v>
      </c>
      <c r="Y194" s="36">
        <f t="shared" si="65"/>
        <v>0</v>
      </c>
      <c r="AA194" s="69">
        <v>189</v>
      </c>
      <c r="AB194" s="31">
        <f t="shared" si="66"/>
        <v>0</v>
      </c>
      <c r="AC194" s="212">
        <f t="shared" si="79"/>
        <v>0</v>
      </c>
      <c r="AD194" s="99">
        <f t="shared" si="67"/>
        <v>0</v>
      </c>
      <c r="AE194" s="99">
        <f t="shared" si="68"/>
        <v>0</v>
      </c>
      <c r="AF194" s="197">
        <f t="shared" si="75"/>
        <v>0</v>
      </c>
      <c r="AG194" s="197">
        <f t="shared" si="76"/>
        <v>0</v>
      </c>
      <c r="AH194" s="197">
        <f t="shared" si="77"/>
        <v>0</v>
      </c>
      <c r="AI194" s="202">
        <f t="shared" si="78"/>
        <v>0</v>
      </c>
      <c r="AK194" s="69">
        <v>189</v>
      </c>
      <c r="AL194" s="31"/>
      <c r="AM194" s="31"/>
      <c r="AN194" s="31"/>
      <c r="AO194" s="31"/>
      <c r="AP194" s="31"/>
      <c r="AQ194" s="197"/>
      <c r="AR194" s="197"/>
      <c r="AS194" s="197"/>
      <c r="AT194" s="197"/>
      <c r="AU194" s="31"/>
      <c r="AV194" s="31"/>
      <c r="AW194" s="31"/>
      <c r="AX194" s="31"/>
      <c r="AY194" s="74"/>
    </row>
    <row r="195" spans="3:51">
      <c r="C195" s="179" t="s">
        <v>70</v>
      </c>
      <c r="D195" s="3">
        <v>0.56999999999999995</v>
      </c>
      <c r="E195" s="191" t="s">
        <v>196</v>
      </c>
      <c r="I195" s="53">
        <v>190</v>
      </c>
      <c r="J195" s="31">
        <f t="shared" si="69"/>
        <v>0</v>
      </c>
      <c r="K195" s="31">
        <f t="shared" si="70"/>
        <v>0</v>
      </c>
      <c r="L195" s="31">
        <f t="shared" si="71"/>
        <v>0</v>
      </c>
      <c r="M195" s="31">
        <f t="shared" si="59"/>
        <v>0</v>
      </c>
      <c r="N195" s="31">
        <v>0</v>
      </c>
      <c r="O195" s="32">
        <f t="shared" si="60"/>
        <v>0</v>
      </c>
      <c r="P195" s="53">
        <v>190</v>
      </c>
      <c r="Q195" s="31">
        <f t="shared" si="72"/>
        <v>0</v>
      </c>
      <c r="R195" s="31">
        <f t="shared" si="73"/>
        <v>0</v>
      </c>
      <c r="S195" s="31">
        <f t="shared" si="61"/>
        <v>0</v>
      </c>
      <c r="T195" s="31">
        <f t="shared" si="62"/>
        <v>0</v>
      </c>
      <c r="U195" s="31">
        <f t="shared" si="74"/>
        <v>0</v>
      </c>
      <c r="V195" s="31">
        <f t="shared" si="63"/>
        <v>0</v>
      </c>
      <c r="W195" s="31">
        <v>0</v>
      </c>
      <c r="X195" s="31">
        <f t="shared" si="64"/>
        <v>0</v>
      </c>
      <c r="Y195" s="36">
        <f t="shared" si="65"/>
        <v>0</v>
      </c>
      <c r="AA195" s="69">
        <v>190</v>
      </c>
      <c r="AB195" s="31">
        <f t="shared" si="66"/>
        <v>0</v>
      </c>
      <c r="AC195" s="212">
        <f t="shared" si="79"/>
        <v>0</v>
      </c>
      <c r="AD195" s="99">
        <f t="shared" si="67"/>
        <v>0</v>
      </c>
      <c r="AE195" s="99">
        <f t="shared" si="68"/>
        <v>0</v>
      </c>
      <c r="AF195" s="197">
        <f t="shared" si="75"/>
        <v>0</v>
      </c>
      <c r="AG195" s="197">
        <f t="shared" si="76"/>
        <v>0</v>
      </c>
      <c r="AH195" s="197">
        <f t="shared" si="77"/>
        <v>0</v>
      </c>
      <c r="AI195" s="202">
        <f t="shared" si="78"/>
        <v>0</v>
      </c>
      <c r="AK195" s="69">
        <v>190</v>
      </c>
      <c r="AL195" s="31"/>
      <c r="AM195" s="31"/>
      <c r="AN195" s="31"/>
      <c r="AO195" s="31"/>
      <c r="AP195" s="31"/>
      <c r="AQ195" s="197"/>
      <c r="AR195" s="197"/>
      <c r="AS195" s="197"/>
      <c r="AT195" s="197"/>
      <c r="AU195" s="31"/>
      <c r="AV195" s="31"/>
      <c r="AW195" s="31"/>
      <c r="AX195" s="31"/>
      <c r="AY195" s="74"/>
    </row>
    <row r="196" spans="3:51">
      <c r="C196" s="179" t="s">
        <v>71</v>
      </c>
      <c r="D196" s="3">
        <v>0.54</v>
      </c>
      <c r="E196" s="191"/>
      <c r="I196" s="53">
        <v>191</v>
      </c>
      <c r="J196" s="31">
        <f t="shared" si="69"/>
        <v>0</v>
      </c>
      <c r="K196" s="31">
        <f t="shared" si="70"/>
        <v>0</v>
      </c>
      <c r="L196" s="31">
        <f t="shared" si="71"/>
        <v>0</v>
      </c>
      <c r="M196" s="31">
        <f t="shared" si="59"/>
        <v>0</v>
      </c>
      <c r="N196" s="31">
        <v>0</v>
      </c>
      <c r="O196" s="32">
        <f t="shared" si="60"/>
        <v>0</v>
      </c>
      <c r="P196" s="53">
        <v>191</v>
      </c>
      <c r="Q196" s="31">
        <f t="shared" si="72"/>
        <v>0</v>
      </c>
      <c r="R196" s="31">
        <f t="shared" si="73"/>
        <v>0</v>
      </c>
      <c r="S196" s="31">
        <f t="shared" si="61"/>
        <v>0</v>
      </c>
      <c r="T196" s="31">
        <f t="shared" si="62"/>
        <v>0</v>
      </c>
      <c r="U196" s="31">
        <f t="shared" si="74"/>
        <v>0</v>
      </c>
      <c r="V196" s="31">
        <f t="shared" si="63"/>
        <v>0</v>
      </c>
      <c r="W196" s="31">
        <v>0</v>
      </c>
      <c r="X196" s="31">
        <f t="shared" si="64"/>
        <v>0</v>
      </c>
      <c r="Y196" s="36">
        <f t="shared" si="65"/>
        <v>0</v>
      </c>
      <c r="AA196" s="69">
        <v>191</v>
      </c>
      <c r="AB196" s="31">
        <f t="shared" si="66"/>
        <v>0</v>
      </c>
      <c r="AC196" s="212">
        <f t="shared" si="79"/>
        <v>0</v>
      </c>
      <c r="AD196" s="99">
        <f t="shared" si="67"/>
        <v>0</v>
      </c>
      <c r="AE196" s="99">
        <f t="shared" si="68"/>
        <v>0</v>
      </c>
      <c r="AF196" s="197">
        <f t="shared" si="75"/>
        <v>0</v>
      </c>
      <c r="AG196" s="197">
        <f t="shared" si="76"/>
        <v>0</v>
      </c>
      <c r="AH196" s="197">
        <f t="shared" si="77"/>
        <v>0</v>
      </c>
      <c r="AI196" s="202">
        <f t="shared" si="78"/>
        <v>0</v>
      </c>
      <c r="AK196" s="69">
        <v>191</v>
      </c>
      <c r="AL196" s="31"/>
      <c r="AM196" s="31"/>
      <c r="AN196" s="31"/>
      <c r="AO196" s="31"/>
      <c r="AP196" s="31"/>
      <c r="AQ196" s="197"/>
      <c r="AR196" s="197"/>
      <c r="AS196" s="197"/>
      <c r="AT196" s="197"/>
      <c r="AU196" s="31"/>
      <c r="AV196" s="31"/>
      <c r="AW196" s="31"/>
      <c r="AX196" s="31"/>
      <c r="AY196" s="74"/>
    </row>
    <row r="197" spans="3:51">
      <c r="I197" s="53">
        <v>192</v>
      </c>
      <c r="J197" s="31">
        <f t="shared" si="69"/>
        <v>0</v>
      </c>
      <c r="K197" s="31">
        <f t="shared" si="70"/>
        <v>0</v>
      </c>
      <c r="L197" s="31">
        <f t="shared" si="71"/>
        <v>0</v>
      </c>
      <c r="M197" s="31">
        <f t="shared" ref="M197:M205" si="80">IF(I197&lt;=$F$10,IF(I197&lt;=30,I197*($F$9-$F$6)/30,$F$9-$F$6),)</f>
        <v>0</v>
      </c>
      <c r="N197" s="31">
        <v>0</v>
      </c>
      <c r="O197" s="32">
        <f t="shared" ref="O197:O205" si="81">((J197+K197)*0.475+L197+M197+N197)*44/12</f>
        <v>0</v>
      </c>
      <c r="P197" s="53">
        <v>192</v>
      </c>
      <c r="Q197" s="31">
        <f t="shared" si="72"/>
        <v>0</v>
      </c>
      <c r="R197" s="31">
        <f t="shared" si="73"/>
        <v>0</v>
      </c>
      <c r="S197" s="31">
        <f t="shared" ref="S197:S205" si="82">$F$19*R197</f>
        <v>0</v>
      </c>
      <c r="T197" s="31">
        <f t="shared" ref="T197:T205" si="83">IF(S197=0,0,EXP(-1.0587+0.8836*LN(S197)+0.284))</f>
        <v>0</v>
      </c>
      <c r="U197" s="31">
        <f t="shared" si="74"/>
        <v>0</v>
      </c>
      <c r="V197" s="31">
        <f t="shared" ref="V197:V205" si="84">IF(P197&lt;=$F$18,IF(P197&lt;=30,P197*($F$16-$F$6)/30,$F$16-$F$6),)</f>
        <v>0</v>
      </c>
      <c r="W197" s="31">
        <v>0</v>
      </c>
      <c r="X197" s="31">
        <f t="shared" ref="X197:X205" si="85">((S197+T197)*0.475+U197+V197+W197)*44/12</f>
        <v>0</v>
      </c>
      <c r="Y197" s="36">
        <f t="shared" ref="Y197:Y205" si="86">IF(P197&lt;=$F$18,X197-O197,)</f>
        <v>0</v>
      </c>
      <c r="AA197" s="69">
        <v>192</v>
      </c>
      <c r="AB197" s="31">
        <f t="shared" ref="AB197:AB205" si="87">IF(AA197&lt;=$F$18,IFERROR(VLOOKUP($AA197,$B$82:$G$94,2,FALSE),0),)</f>
        <v>0</v>
      </c>
      <c r="AC197" s="212">
        <f t="shared" si="79"/>
        <v>0</v>
      </c>
      <c r="AD197" s="99">
        <f t="shared" ref="AD197:AD205" si="88">IF(AA197&lt;=$F$18,IFERROR(VLOOKUP($AA197,$B$82:$G$94,4,FALSE),0),)</f>
        <v>0</v>
      </c>
      <c r="AE197" s="99">
        <f t="shared" ref="AE197:AE205" si="89">IF(AA197&lt;=$F$18,IFERROR(VLOOKUP($AA197,$B$82:$G$94,5,FALSE),0),)</f>
        <v>0</v>
      </c>
      <c r="AF197" s="197">
        <f t="shared" si="75"/>
        <v>0</v>
      </c>
      <c r="AG197" s="197">
        <f t="shared" si="76"/>
        <v>0</v>
      </c>
      <c r="AH197" s="197">
        <f t="shared" si="77"/>
        <v>0</v>
      </c>
      <c r="AI197" s="202">
        <f t="shared" si="78"/>
        <v>0</v>
      </c>
      <c r="AK197" s="69">
        <v>192</v>
      </c>
      <c r="AL197" s="31"/>
      <c r="AM197" s="31"/>
      <c r="AN197" s="31"/>
      <c r="AO197" s="31"/>
      <c r="AP197" s="31"/>
      <c r="AQ197" s="197"/>
      <c r="AR197" s="197"/>
      <c r="AS197" s="197"/>
      <c r="AT197" s="197"/>
      <c r="AU197" s="31"/>
      <c r="AV197" s="31"/>
      <c r="AW197" s="31"/>
      <c r="AX197" s="31"/>
      <c r="AY197" s="74"/>
    </row>
    <row r="198" spans="3:51">
      <c r="I198" s="53">
        <v>193</v>
      </c>
      <c r="J198" s="31">
        <f t="shared" ref="J198:J205" si="90">IF($I198&lt;=$F$10,$F$11*$F$13+J197,)</f>
        <v>0</v>
      </c>
      <c r="K198" s="31">
        <f t="shared" ref="K198:K205" si="91">IF(J198=0,0,EXP(-1.0587+0.8836*LN(J198)+0.284))</f>
        <v>0</v>
      </c>
      <c r="L198" s="31">
        <f t="shared" ref="L198:L205" si="92">IF(I198&lt;=$F$10,$F$5+($F$8-$F$5)*(1-EXP(-0.0175*I198)),)</f>
        <v>0</v>
      </c>
      <c r="M198" s="31">
        <f t="shared" si="80"/>
        <v>0</v>
      </c>
      <c r="N198" s="31">
        <v>0</v>
      </c>
      <c r="O198" s="32">
        <f t="shared" si="81"/>
        <v>0</v>
      </c>
      <c r="P198" s="53">
        <v>193</v>
      </c>
      <c r="Q198" s="31">
        <f t="shared" ref="Q198:Q205" si="93">IF(P198&lt;=$F$18,LOOKUP(P198-1,$B$25:$B$78,$G$25:$G$78),)</f>
        <v>0</v>
      </c>
      <c r="R198" s="31">
        <f t="shared" ref="R198:R205" si="94">IF(P198&lt;=$F$18,Q198+R197,)</f>
        <v>0</v>
      </c>
      <c r="S198" s="31">
        <f t="shared" si="82"/>
        <v>0</v>
      </c>
      <c r="T198" s="31">
        <f t="shared" si="83"/>
        <v>0</v>
      </c>
      <c r="U198" s="31">
        <f t="shared" ref="U198:U205" si="95">IF(P198&lt;=$F$18,$F$5+($F$15-$F$5)*(1-EXP(-0.0175*P198)),)</f>
        <v>0</v>
      </c>
      <c r="V198" s="31">
        <f t="shared" si="84"/>
        <v>0</v>
      </c>
      <c r="W198" s="31">
        <v>0</v>
      </c>
      <c r="X198" s="31">
        <f t="shared" si="85"/>
        <v>0</v>
      </c>
      <c r="Y198" s="36">
        <f t="shared" si="86"/>
        <v>0</v>
      </c>
      <c r="AA198" s="69">
        <v>193</v>
      </c>
      <c r="AB198" s="31">
        <f t="shared" si="87"/>
        <v>0</v>
      </c>
      <c r="AC198" s="212">
        <f t="shared" si="79"/>
        <v>0</v>
      </c>
      <c r="AD198" s="99">
        <f t="shared" si="88"/>
        <v>0</v>
      </c>
      <c r="AE198" s="99">
        <f t="shared" si="89"/>
        <v>0</v>
      </c>
      <c r="AF198" s="197">
        <f t="shared" si="75"/>
        <v>0</v>
      </c>
      <c r="AG198" s="197">
        <f t="shared" si="76"/>
        <v>0</v>
      </c>
      <c r="AH198" s="197">
        <f t="shared" si="77"/>
        <v>0</v>
      </c>
      <c r="AI198" s="202">
        <f t="shared" si="78"/>
        <v>0</v>
      </c>
      <c r="AK198" s="69">
        <v>193</v>
      </c>
      <c r="AL198" s="31"/>
      <c r="AM198" s="31"/>
      <c r="AN198" s="31"/>
      <c r="AO198" s="31"/>
      <c r="AP198" s="31"/>
      <c r="AQ198" s="197"/>
      <c r="AR198" s="197"/>
      <c r="AS198" s="197"/>
      <c r="AT198" s="197"/>
      <c r="AU198" s="31"/>
      <c r="AV198" s="31"/>
      <c r="AW198" s="31"/>
      <c r="AX198" s="31"/>
      <c r="AY198" s="74"/>
    </row>
    <row r="199" spans="3:51">
      <c r="I199" s="53">
        <v>194</v>
      </c>
      <c r="J199" s="31">
        <f t="shared" si="90"/>
        <v>0</v>
      </c>
      <c r="K199" s="31">
        <f t="shared" si="91"/>
        <v>0</v>
      </c>
      <c r="L199" s="31">
        <f t="shared" si="92"/>
        <v>0</v>
      </c>
      <c r="M199" s="31">
        <f t="shared" si="80"/>
        <v>0</v>
      </c>
      <c r="N199" s="31">
        <v>0</v>
      </c>
      <c r="O199" s="32">
        <f t="shared" si="81"/>
        <v>0</v>
      </c>
      <c r="P199" s="53">
        <v>194</v>
      </c>
      <c r="Q199" s="31">
        <f t="shared" si="93"/>
        <v>0</v>
      </c>
      <c r="R199" s="31">
        <f t="shared" si="94"/>
        <v>0</v>
      </c>
      <c r="S199" s="31">
        <f t="shared" si="82"/>
        <v>0</v>
      </c>
      <c r="T199" s="31">
        <f t="shared" si="83"/>
        <v>0</v>
      </c>
      <c r="U199" s="31">
        <f t="shared" si="95"/>
        <v>0</v>
      </c>
      <c r="V199" s="31">
        <f t="shared" si="84"/>
        <v>0</v>
      </c>
      <c r="W199" s="31">
        <v>0</v>
      </c>
      <c r="X199" s="31">
        <f t="shared" si="85"/>
        <v>0</v>
      </c>
      <c r="Y199" s="36">
        <f t="shared" si="86"/>
        <v>0</v>
      </c>
      <c r="AA199" s="69">
        <v>194</v>
      </c>
      <c r="AB199" s="31">
        <f t="shared" si="87"/>
        <v>0</v>
      </c>
      <c r="AC199" s="212">
        <f t="shared" si="79"/>
        <v>0</v>
      </c>
      <c r="AD199" s="99">
        <f t="shared" si="88"/>
        <v>0</v>
      </c>
      <c r="AE199" s="99">
        <f t="shared" si="89"/>
        <v>0</v>
      </c>
      <c r="AF199" s="197">
        <f t="shared" si="75"/>
        <v>0</v>
      </c>
      <c r="AG199" s="197">
        <f t="shared" si="76"/>
        <v>0</v>
      </c>
      <c r="AH199" s="197">
        <f t="shared" si="77"/>
        <v>0</v>
      </c>
      <c r="AI199" s="202">
        <f t="shared" si="78"/>
        <v>0</v>
      </c>
      <c r="AK199" s="69">
        <v>194</v>
      </c>
      <c r="AL199" s="31"/>
      <c r="AM199" s="31"/>
      <c r="AN199" s="31"/>
      <c r="AO199" s="31"/>
      <c r="AP199" s="31"/>
      <c r="AQ199" s="197"/>
      <c r="AR199" s="197"/>
      <c r="AS199" s="197"/>
      <c r="AT199" s="197"/>
      <c r="AU199" s="31"/>
      <c r="AV199" s="31"/>
      <c r="AW199" s="31"/>
      <c r="AX199" s="31"/>
      <c r="AY199" s="74"/>
    </row>
    <row r="200" spans="3:51">
      <c r="I200" s="53">
        <v>195</v>
      </c>
      <c r="J200" s="31">
        <f t="shared" si="90"/>
        <v>0</v>
      </c>
      <c r="K200" s="31">
        <f t="shared" si="91"/>
        <v>0</v>
      </c>
      <c r="L200" s="31">
        <f t="shared" si="92"/>
        <v>0</v>
      </c>
      <c r="M200" s="31">
        <f t="shared" si="80"/>
        <v>0</v>
      </c>
      <c r="N200" s="31">
        <v>0</v>
      </c>
      <c r="O200" s="32">
        <f t="shared" si="81"/>
        <v>0</v>
      </c>
      <c r="P200" s="53">
        <v>195</v>
      </c>
      <c r="Q200" s="31">
        <f t="shared" si="93"/>
        <v>0</v>
      </c>
      <c r="R200" s="31">
        <f t="shared" si="94"/>
        <v>0</v>
      </c>
      <c r="S200" s="31">
        <f t="shared" si="82"/>
        <v>0</v>
      </c>
      <c r="T200" s="31">
        <f t="shared" si="83"/>
        <v>0</v>
      </c>
      <c r="U200" s="31">
        <f t="shared" si="95"/>
        <v>0</v>
      </c>
      <c r="V200" s="31">
        <f t="shared" si="84"/>
        <v>0</v>
      </c>
      <c r="W200" s="31">
        <v>0</v>
      </c>
      <c r="X200" s="31">
        <f t="shared" si="85"/>
        <v>0</v>
      </c>
      <c r="Y200" s="36">
        <f t="shared" si="86"/>
        <v>0</v>
      </c>
      <c r="AA200" s="69">
        <v>195</v>
      </c>
      <c r="AB200" s="31">
        <f t="shared" si="87"/>
        <v>0</v>
      </c>
      <c r="AC200" s="212">
        <f t="shared" si="79"/>
        <v>0</v>
      </c>
      <c r="AD200" s="99">
        <f t="shared" si="88"/>
        <v>0</v>
      </c>
      <c r="AE200" s="99">
        <f t="shared" si="89"/>
        <v>0</v>
      </c>
      <c r="AF200" s="197">
        <f t="shared" si="75"/>
        <v>0</v>
      </c>
      <c r="AG200" s="197">
        <f t="shared" si="76"/>
        <v>0</v>
      </c>
      <c r="AH200" s="197">
        <f t="shared" si="77"/>
        <v>0</v>
      </c>
      <c r="AI200" s="202">
        <f t="shared" si="78"/>
        <v>0</v>
      </c>
      <c r="AK200" s="69">
        <v>195</v>
      </c>
      <c r="AL200" s="31"/>
      <c r="AM200" s="31"/>
      <c r="AN200" s="31"/>
      <c r="AO200" s="31"/>
      <c r="AP200" s="31"/>
      <c r="AQ200" s="197"/>
      <c r="AR200" s="197"/>
      <c r="AS200" s="197"/>
      <c r="AT200" s="197"/>
      <c r="AU200" s="31"/>
      <c r="AV200" s="31"/>
      <c r="AW200" s="31"/>
      <c r="AX200" s="31"/>
      <c r="AY200" s="74"/>
    </row>
    <row r="201" spans="3:51">
      <c r="I201" s="53">
        <v>196</v>
      </c>
      <c r="J201" s="31">
        <f t="shared" si="90"/>
        <v>0</v>
      </c>
      <c r="K201" s="31">
        <f t="shared" si="91"/>
        <v>0</v>
      </c>
      <c r="L201" s="31">
        <f t="shared" si="92"/>
        <v>0</v>
      </c>
      <c r="M201" s="31">
        <f t="shared" si="80"/>
        <v>0</v>
      </c>
      <c r="N201" s="31">
        <v>0</v>
      </c>
      <c r="O201" s="32">
        <f t="shared" si="81"/>
        <v>0</v>
      </c>
      <c r="P201" s="53">
        <v>196</v>
      </c>
      <c r="Q201" s="31">
        <f t="shared" si="93"/>
        <v>0</v>
      </c>
      <c r="R201" s="31">
        <f t="shared" si="94"/>
        <v>0</v>
      </c>
      <c r="S201" s="31">
        <f t="shared" si="82"/>
        <v>0</v>
      </c>
      <c r="T201" s="31">
        <f t="shared" si="83"/>
        <v>0</v>
      </c>
      <c r="U201" s="31">
        <f t="shared" si="95"/>
        <v>0</v>
      </c>
      <c r="V201" s="31">
        <f t="shared" si="84"/>
        <v>0</v>
      </c>
      <c r="W201" s="31">
        <v>0</v>
      </c>
      <c r="X201" s="31">
        <f t="shared" si="85"/>
        <v>0</v>
      </c>
      <c r="Y201" s="36">
        <f t="shared" si="86"/>
        <v>0</v>
      </c>
      <c r="AA201" s="69">
        <v>196</v>
      </c>
      <c r="AB201" s="31">
        <f t="shared" si="87"/>
        <v>0</v>
      </c>
      <c r="AC201" s="212">
        <f t="shared" si="79"/>
        <v>0</v>
      </c>
      <c r="AD201" s="99">
        <f t="shared" si="88"/>
        <v>0</v>
      </c>
      <c r="AE201" s="99">
        <f t="shared" si="89"/>
        <v>0</v>
      </c>
      <c r="AF201" s="197">
        <f t="shared" si="75"/>
        <v>0</v>
      </c>
      <c r="AG201" s="197">
        <f t="shared" si="76"/>
        <v>0</v>
      </c>
      <c r="AH201" s="197">
        <f t="shared" si="77"/>
        <v>0</v>
      </c>
      <c r="AI201" s="202">
        <f t="shared" si="78"/>
        <v>0</v>
      </c>
      <c r="AK201" s="69">
        <v>196</v>
      </c>
      <c r="AL201" s="31"/>
      <c r="AM201" s="31"/>
      <c r="AN201" s="31"/>
      <c r="AO201" s="31"/>
      <c r="AP201" s="31"/>
      <c r="AQ201" s="197"/>
      <c r="AR201" s="197"/>
      <c r="AS201" s="197"/>
      <c r="AT201" s="197"/>
      <c r="AU201" s="31"/>
      <c r="AV201" s="31"/>
      <c r="AW201" s="31"/>
      <c r="AX201" s="31"/>
      <c r="AY201" s="74"/>
    </row>
    <row r="202" spans="3:51">
      <c r="I202" s="53">
        <v>197</v>
      </c>
      <c r="J202" s="31">
        <f t="shared" si="90"/>
        <v>0</v>
      </c>
      <c r="K202" s="31">
        <f t="shared" si="91"/>
        <v>0</v>
      </c>
      <c r="L202" s="31">
        <f t="shared" si="92"/>
        <v>0</v>
      </c>
      <c r="M202" s="31">
        <f t="shared" si="80"/>
        <v>0</v>
      </c>
      <c r="N202" s="31">
        <v>0</v>
      </c>
      <c r="O202" s="32">
        <f t="shared" si="81"/>
        <v>0</v>
      </c>
      <c r="P202" s="53">
        <v>197</v>
      </c>
      <c r="Q202" s="31">
        <f t="shared" si="93"/>
        <v>0</v>
      </c>
      <c r="R202" s="31">
        <f t="shared" si="94"/>
        <v>0</v>
      </c>
      <c r="S202" s="31">
        <f t="shared" si="82"/>
        <v>0</v>
      </c>
      <c r="T202" s="31">
        <f t="shared" si="83"/>
        <v>0</v>
      </c>
      <c r="U202" s="31">
        <f t="shared" si="95"/>
        <v>0</v>
      </c>
      <c r="V202" s="31">
        <f t="shared" si="84"/>
        <v>0</v>
      </c>
      <c r="W202" s="31">
        <v>0</v>
      </c>
      <c r="X202" s="31">
        <f t="shared" si="85"/>
        <v>0</v>
      </c>
      <c r="Y202" s="36">
        <f t="shared" si="86"/>
        <v>0</v>
      </c>
      <c r="AA202" s="69">
        <v>197</v>
      </c>
      <c r="AB202" s="31">
        <f t="shared" si="87"/>
        <v>0</v>
      </c>
      <c r="AC202" s="212">
        <f t="shared" si="79"/>
        <v>0</v>
      </c>
      <c r="AD202" s="99">
        <f t="shared" si="88"/>
        <v>0</v>
      </c>
      <c r="AE202" s="99">
        <f t="shared" si="89"/>
        <v>0</v>
      </c>
      <c r="AF202" s="197">
        <f t="shared" si="75"/>
        <v>0</v>
      </c>
      <c r="AG202" s="197">
        <f t="shared" si="76"/>
        <v>0</v>
      </c>
      <c r="AH202" s="197">
        <f t="shared" si="77"/>
        <v>0</v>
      </c>
      <c r="AI202" s="202">
        <f t="shared" si="78"/>
        <v>0</v>
      </c>
      <c r="AK202" s="69">
        <v>197</v>
      </c>
      <c r="AL202" s="31"/>
      <c r="AM202" s="31"/>
      <c r="AN202" s="31"/>
      <c r="AO202" s="31"/>
      <c r="AP202" s="31"/>
      <c r="AQ202" s="197"/>
      <c r="AR202" s="197"/>
      <c r="AS202" s="197"/>
      <c r="AT202" s="197"/>
      <c r="AU202" s="31"/>
      <c r="AV202" s="31"/>
      <c r="AW202" s="31"/>
      <c r="AX202" s="31"/>
      <c r="AY202" s="74"/>
    </row>
    <row r="203" spans="3:51">
      <c r="I203" s="53">
        <v>198</v>
      </c>
      <c r="J203" s="31">
        <f t="shared" si="90"/>
        <v>0</v>
      </c>
      <c r="K203" s="31">
        <f t="shared" si="91"/>
        <v>0</v>
      </c>
      <c r="L203" s="31">
        <f t="shared" si="92"/>
        <v>0</v>
      </c>
      <c r="M203" s="31">
        <f t="shared" si="80"/>
        <v>0</v>
      </c>
      <c r="N203" s="31">
        <v>0</v>
      </c>
      <c r="O203" s="32">
        <f t="shared" si="81"/>
        <v>0</v>
      </c>
      <c r="P203" s="53">
        <v>198</v>
      </c>
      <c r="Q203" s="31">
        <f t="shared" si="93"/>
        <v>0</v>
      </c>
      <c r="R203" s="31">
        <f t="shared" si="94"/>
        <v>0</v>
      </c>
      <c r="S203" s="31">
        <f t="shared" si="82"/>
        <v>0</v>
      </c>
      <c r="T203" s="31">
        <f t="shared" si="83"/>
        <v>0</v>
      </c>
      <c r="U203" s="31">
        <f t="shared" si="95"/>
        <v>0</v>
      </c>
      <c r="V203" s="31">
        <f t="shared" si="84"/>
        <v>0</v>
      </c>
      <c r="W203" s="31">
        <v>0</v>
      </c>
      <c r="X203" s="31">
        <f t="shared" si="85"/>
        <v>0</v>
      </c>
      <c r="Y203" s="36">
        <f t="shared" si="86"/>
        <v>0</v>
      </c>
      <c r="AA203" s="69">
        <v>198</v>
      </c>
      <c r="AB203" s="31">
        <f t="shared" si="87"/>
        <v>0</v>
      </c>
      <c r="AC203" s="212">
        <f t="shared" si="79"/>
        <v>0</v>
      </c>
      <c r="AD203" s="99">
        <f t="shared" si="88"/>
        <v>0</v>
      </c>
      <c r="AE203" s="99">
        <f t="shared" si="89"/>
        <v>0</v>
      </c>
      <c r="AF203" s="197">
        <f t="shared" si="75"/>
        <v>0</v>
      </c>
      <c r="AG203" s="197">
        <f t="shared" si="76"/>
        <v>0</v>
      </c>
      <c r="AH203" s="197">
        <f t="shared" si="77"/>
        <v>0</v>
      </c>
      <c r="AI203" s="202">
        <f t="shared" si="78"/>
        <v>0</v>
      </c>
      <c r="AK203" s="69">
        <v>198</v>
      </c>
      <c r="AL203" s="31"/>
      <c r="AM203" s="31"/>
      <c r="AN203" s="31"/>
      <c r="AO203" s="31"/>
      <c r="AP203" s="31"/>
      <c r="AQ203" s="197"/>
      <c r="AR203" s="197"/>
      <c r="AS203" s="197"/>
      <c r="AT203" s="197"/>
      <c r="AU203" s="31"/>
      <c r="AV203" s="31"/>
      <c r="AW203" s="31"/>
      <c r="AX203" s="31"/>
      <c r="AY203" s="74"/>
    </row>
    <row r="204" spans="3:51">
      <c r="I204" s="53">
        <v>199</v>
      </c>
      <c r="J204" s="31">
        <f t="shared" si="90"/>
        <v>0</v>
      </c>
      <c r="K204" s="31">
        <f t="shared" si="91"/>
        <v>0</v>
      </c>
      <c r="L204" s="31">
        <f t="shared" si="92"/>
        <v>0</v>
      </c>
      <c r="M204" s="31">
        <f t="shared" si="80"/>
        <v>0</v>
      </c>
      <c r="N204" s="31">
        <v>0</v>
      </c>
      <c r="O204" s="32">
        <f t="shared" si="81"/>
        <v>0</v>
      </c>
      <c r="P204" s="53">
        <v>199</v>
      </c>
      <c r="Q204" s="31">
        <f t="shared" si="93"/>
        <v>0</v>
      </c>
      <c r="R204" s="31">
        <f t="shared" si="94"/>
        <v>0</v>
      </c>
      <c r="S204" s="31">
        <f t="shared" si="82"/>
        <v>0</v>
      </c>
      <c r="T204" s="31">
        <f t="shared" si="83"/>
        <v>0</v>
      </c>
      <c r="U204" s="31">
        <f t="shared" si="95"/>
        <v>0</v>
      </c>
      <c r="V204" s="31">
        <f t="shared" si="84"/>
        <v>0</v>
      </c>
      <c r="W204" s="31">
        <v>0</v>
      </c>
      <c r="X204" s="31">
        <f t="shared" si="85"/>
        <v>0</v>
      </c>
      <c r="Y204" s="36">
        <f t="shared" si="86"/>
        <v>0</v>
      </c>
      <c r="AA204" s="69">
        <v>199</v>
      </c>
      <c r="AB204" s="31">
        <f t="shared" si="87"/>
        <v>0</v>
      </c>
      <c r="AC204" s="212">
        <f t="shared" si="79"/>
        <v>0</v>
      </c>
      <c r="AD204" s="99">
        <f t="shared" si="88"/>
        <v>0</v>
      </c>
      <c r="AE204" s="99">
        <f t="shared" si="89"/>
        <v>0</v>
      </c>
      <c r="AF204" s="197">
        <f t="shared" si="75"/>
        <v>0</v>
      </c>
      <c r="AG204" s="197">
        <f t="shared" si="76"/>
        <v>0</v>
      </c>
      <c r="AH204" s="197">
        <f t="shared" si="77"/>
        <v>0</v>
      </c>
      <c r="AI204" s="202">
        <f t="shared" si="78"/>
        <v>0</v>
      </c>
      <c r="AK204" s="69">
        <v>199</v>
      </c>
      <c r="AL204" s="31"/>
      <c r="AM204" s="31"/>
      <c r="AN204" s="31"/>
      <c r="AO204" s="31"/>
      <c r="AP204" s="31"/>
      <c r="AQ204" s="197"/>
      <c r="AR204" s="197"/>
      <c r="AS204" s="197"/>
      <c r="AT204" s="197"/>
      <c r="AU204" s="31"/>
      <c r="AV204" s="31"/>
      <c r="AW204" s="31"/>
      <c r="AX204" s="31"/>
      <c r="AY204" s="74"/>
    </row>
    <row r="205" spans="3:51">
      <c r="I205" s="54">
        <v>200</v>
      </c>
      <c r="J205" s="33">
        <f t="shared" si="90"/>
        <v>0</v>
      </c>
      <c r="K205" s="33">
        <f t="shared" si="91"/>
        <v>0</v>
      </c>
      <c r="L205" s="33">
        <f t="shared" si="92"/>
        <v>0</v>
      </c>
      <c r="M205" s="33">
        <f t="shared" si="80"/>
        <v>0</v>
      </c>
      <c r="N205" s="33">
        <v>0</v>
      </c>
      <c r="O205" s="164">
        <f t="shared" si="81"/>
        <v>0</v>
      </c>
      <c r="P205" s="54">
        <v>200</v>
      </c>
      <c r="Q205" s="33">
        <f t="shared" si="93"/>
        <v>0</v>
      </c>
      <c r="R205" s="33">
        <f t="shared" si="94"/>
        <v>0</v>
      </c>
      <c r="S205" s="33">
        <f t="shared" si="82"/>
        <v>0</v>
      </c>
      <c r="T205" s="33">
        <f t="shared" si="83"/>
        <v>0</v>
      </c>
      <c r="U205" s="33">
        <f t="shared" si="95"/>
        <v>0</v>
      </c>
      <c r="V205" s="33">
        <f t="shared" si="84"/>
        <v>0</v>
      </c>
      <c r="W205" s="33">
        <v>0</v>
      </c>
      <c r="X205" s="164">
        <f t="shared" si="85"/>
        <v>0</v>
      </c>
      <c r="Y205" s="37">
        <f t="shared" si="86"/>
        <v>0</v>
      </c>
      <c r="AA205" s="70">
        <v>200</v>
      </c>
      <c r="AB205" s="148">
        <f t="shared" si="87"/>
        <v>0</v>
      </c>
      <c r="AC205" s="212">
        <f t="shared" si="79"/>
        <v>0</v>
      </c>
      <c r="AD205" s="100">
        <f t="shared" si="88"/>
        <v>0</v>
      </c>
      <c r="AE205" s="100">
        <f t="shared" si="89"/>
        <v>0</v>
      </c>
      <c r="AF205" s="199">
        <f t="shared" si="75"/>
        <v>0</v>
      </c>
      <c r="AG205" s="199">
        <f t="shared" si="76"/>
        <v>0</v>
      </c>
      <c r="AH205" s="199">
        <f t="shared" si="77"/>
        <v>0</v>
      </c>
      <c r="AI205" s="206">
        <f t="shared" si="78"/>
        <v>0</v>
      </c>
      <c r="AK205" s="70">
        <v>200</v>
      </c>
      <c r="AL205" s="148"/>
      <c r="AM205" s="33"/>
      <c r="AN205" s="33"/>
      <c r="AO205" s="33"/>
      <c r="AP205" s="33"/>
      <c r="AQ205" s="199"/>
      <c r="AR205" s="199"/>
      <c r="AS205" s="199"/>
      <c r="AT205" s="199"/>
      <c r="AU205" s="33"/>
      <c r="AV205" s="33"/>
      <c r="AW205" s="33"/>
      <c r="AX205" s="33"/>
      <c r="AY205" s="75"/>
    </row>
  </sheetData>
  <mergeCells count="29">
    <mergeCell ref="B80:G80"/>
    <mergeCell ref="AA3:AI3"/>
    <mergeCell ref="B4:F4"/>
    <mergeCell ref="B7:B13"/>
    <mergeCell ref="C7:F7"/>
    <mergeCell ref="D8:E8"/>
    <mergeCell ref="D9:E9"/>
    <mergeCell ref="C10:C13"/>
    <mergeCell ref="D10:E10"/>
    <mergeCell ref="D11:E11"/>
    <mergeCell ref="D12:E12"/>
    <mergeCell ref="D13:E13"/>
    <mergeCell ref="B5:B6"/>
    <mergeCell ref="D5:E5"/>
    <mergeCell ref="AK3:AY3"/>
    <mergeCell ref="D6:E6"/>
    <mergeCell ref="I3:O3"/>
    <mergeCell ref="B23:G23"/>
    <mergeCell ref="B14:B21"/>
    <mergeCell ref="C14:F14"/>
    <mergeCell ref="D15:E15"/>
    <mergeCell ref="D16:E16"/>
    <mergeCell ref="C17:C21"/>
    <mergeCell ref="D17:E17"/>
    <mergeCell ref="D18:E18"/>
    <mergeCell ref="D19:E19"/>
    <mergeCell ref="D20:E20"/>
    <mergeCell ref="D21:E21"/>
    <mergeCell ref="P3:X3"/>
  </mergeCells>
  <dataValidations count="5">
    <dataValidation type="list" allowBlank="1" showInputMessage="1" showErrorMessage="1" sqref="D8:E8 D5:E5 D15" xr:uid="{00000000-0002-0000-0700-000000000000}">
      <formula1>$B$97:$B$100</formula1>
    </dataValidation>
    <dataValidation type="list" allowBlank="1" showInputMessage="1" showErrorMessage="1" sqref="D81:G81" xr:uid="{00000000-0002-0000-0700-000001000000}">
      <formula1>$B$104:$B$108</formula1>
    </dataValidation>
    <dataValidation type="list" allowBlank="1" showInputMessage="1" showErrorMessage="1" sqref="F12" xr:uid="{00000000-0002-0000-0700-000002000000}">
      <formula1>"Conifères (moyenne) ,Feuillus (moyenne) "</formula1>
    </dataValidation>
    <dataValidation type="list" allowBlank="1" showInputMessage="1" showErrorMessage="1" sqref="F17" xr:uid="{00000000-0002-0000-0700-000003000000}">
      <formula1>$C$132:$C$196</formula1>
    </dataValidation>
    <dataValidation type="list" allowBlank="1" showInputMessage="1" showErrorMessage="1" sqref="F20" xr:uid="{00000000-0002-0000-0700-000004000000}">
      <mc:AlternateContent xmlns:x12ac="http://schemas.microsoft.com/office/spreadsheetml/2011/1/ac" xmlns:mc="http://schemas.openxmlformats.org/markup-compatibility/2006">
        <mc:Choice Requires="x12ac">
          <x12ac:list>"1,3","1,56"</x12ac:list>
        </mc:Choice>
        <mc:Fallback>
          <formula1>"1,3,1,56"</formula1>
        </mc:Fallback>
      </mc:AlternateContent>
    </dataValidation>
  </dataValidations>
  <pageMargins left="0.7" right="0.7" top="0.75" bottom="0.75" header="0.3" footer="0.3"/>
  <pageSetup paperSize="9" orientation="portrait" horizontalDpi="0" verticalDpi="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Feuilles de calcul</vt:lpstr>
      </vt:variant>
      <vt:variant>
        <vt:i4>8</vt:i4>
      </vt:variant>
      <vt:variant>
        <vt:lpstr>Plages nommées</vt:lpstr>
      </vt:variant>
      <vt:variant>
        <vt:i4>1</vt:i4>
      </vt:variant>
    </vt:vector>
  </HeadingPairs>
  <TitlesOfParts>
    <vt:vector size="9" baseType="lpstr">
      <vt:lpstr>Tables de production employées</vt:lpstr>
      <vt:lpstr>Récapitulatif des résultats</vt:lpstr>
      <vt:lpstr>Pin Taeda</vt:lpstr>
      <vt:lpstr>Sequoia Sempervirens</vt:lpstr>
      <vt:lpstr>Tulipier de Virginie</vt:lpstr>
      <vt:lpstr>D</vt:lpstr>
      <vt:lpstr>E</vt:lpstr>
      <vt:lpstr>F</vt:lpstr>
      <vt:lpstr>'Tables de production employées'!Zone_d_impression</vt:lpstr>
    </vt:vector>
  </TitlesOfParts>
  <Company>ICADE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MARTAL Thomas</dc:creator>
  <cp:lastModifiedBy>Microsoft Office User</cp:lastModifiedBy>
  <cp:lastPrinted>2021-08-24T13:20:02Z</cp:lastPrinted>
  <dcterms:created xsi:type="dcterms:W3CDTF">2020-02-20T14:47:46Z</dcterms:created>
  <dcterms:modified xsi:type="dcterms:W3CDTF">2021-08-24T14:10:30Z</dcterms:modified>
</cp:coreProperties>
</file>