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La Poste\C+for n° 55 Vendée (La Poste n° 20)\Dossier LBC\"/>
    </mc:Choice>
  </mc:AlternateContent>
  <bookViews>
    <workbookView xWindow="0" yWindow="0" windowWidth="12672" windowHeight="294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G5" i="2" l="1"/>
  <c r="HG6" i="2" s="1"/>
  <c r="HG7" i="2" s="1"/>
  <c r="HG8" i="2" s="1"/>
  <c r="HG9" i="2" s="1"/>
  <c r="HG10" i="2" s="1"/>
  <c r="HG11" i="2" s="1"/>
  <c r="HG12" i="2" s="1"/>
  <c r="HG13" i="2" s="1"/>
  <c r="HG14" i="2" s="1"/>
  <c r="HG15" i="2" s="1"/>
  <c r="HG16" i="2" s="1"/>
  <c r="HG17" i="2" s="1"/>
  <c r="HG18" i="2" s="1"/>
  <c r="HG19" i="2" s="1"/>
  <c r="HG20" i="2" s="1"/>
  <c r="HG21" i="2" s="1"/>
  <c r="HG22" i="2" s="1"/>
  <c r="HG23" i="2" s="1"/>
  <c r="HG24" i="2" s="1"/>
  <c r="HG25" i="2" s="1"/>
  <c r="HG26" i="2" s="1"/>
  <c r="HG27" i="2" s="1"/>
  <c r="HG28" i="2" s="1"/>
  <c r="HG29" i="2" s="1"/>
  <c r="HG30" i="2" s="1"/>
  <c r="HG31" i="2" s="1"/>
  <c r="HG32" i="2" s="1"/>
  <c r="HG33" i="2" s="1"/>
  <c r="HG34" i="2" s="1"/>
  <c r="HG35" i="2" s="1"/>
  <c r="HG36" i="2" s="1"/>
  <c r="HG37" i="2" s="1"/>
  <c r="HG38" i="2" s="1"/>
  <c r="HG39" i="2" s="1"/>
  <c r="HG40" i="2" s="1"/>
  <c r="HG41" i="2" s="1"/>
  <c r="HG42" i="2" s="1"/>
  <c r="HG43" i="2" s="1"/>
  <c r="HG44" i="2" s="1"/>
  <c r="HG45" i="2" s="1"/>
  <c r="HG46" i="2" s="1"/>
  <c r="HG47" i="2" s="1"/>
  <c r="HG48" i="2" s="1"/>
  <c r="HG49" i="2" s="1"/>
  <c r="HG50" i="2" s="1"/>
  <c r="HG51" i="2" s="1"/>
  <c r="HG52" i="2" s="1"/>
  <c r="HG53" i="2" s="1"/>
  <c r="HG54" i="2" s="1"/>
  <c r="HG55" i="2" s="1"/>
  <c r="HG56" i="2" s="1"/>
  <c r="HG57" i="2" s="1"/>
  <c r="HG58" i="2" s="1"/>
  <c r="HG59" i="2" s="1"/>
  <c r="HG60" i="2" s="1"/>
  <c r="HG61" i="2" s="1"/>
  <c r="HG62" i="2" s="1"/>
  <c r="HG63" i="2" s="1"/>
  <c r="HG64" i="2" s="1"/>
  <c r="HG65" i="2" s="1"/>
  <c r="HG66" i="2" s="1"/>
  <c r="HG67" i="2" s="1"/>
  <c r="HG68" i="2" s="1"/>
  <c r="HG69" i="2" s="1"/>
  <c r="HG70" i="2" s="1"/>
  <c r="HG71" i="2" s="1"/>
  <c r="HG72" i="2" s="1"/>
  <c r="HG73" i="2" s="1"/>
  <c r="HG74" i="2" s="1"/>
  <c r="HG75" i="2" s="1"/>
  <c r="HG76" i="2" s="1"/>
  <c r="HG77" i="2" s="1"/>
  <c r="HG78" i="2" s="1"/>
  <c r="HG79" i="2" s="1"/>
  <c r="HG80" i="2" s="1"/>
  <c r="HG81" i="2" s="1"/>
  <c r="HG82" i="2" s="1"/>
  <c r="HG83" i="2" s="1"/>
  <c r="HG84" i="2" s="1"/>
  <c r="HG85" i="2" s="1"/>
  <c r="HG86" i="2" s="1"/>
  <c r="HG87" i="2" s="1"/>
  <c r="HG88" i="2" s="1"/>
  <c r="HG89" i="2" s="1"/>
  <c r="HG90" i="2" s="1"/>
  <c r="HG91" i="2" s="1"/>
  <c r="HG92" i="2" s="1"/>
  <c r="HG93" i="2" s="1"/>
  <c r="HG94" i="2" s="1"/>
  <c r="HG95" i="2" s="1"/>
  <c r="HG96" i="2" s="1"/>
  <c r="HG97" i="2" s="1"/>
  <c r="HG98" i="2" s="1"/>
  <c r="HG99" i="2" s="1"/>
  <c r="HG100" i="2" s="1"/>
  <c r="HG101" i="2" s="1"/>
  <c r="HG102" i="2" s="1"/>
  <c r="HG103" i="2" s="1"/>
  <c r="HG104" i="2" s="1"/>
  <c r="HG105" i="2" s="1"/>
  <c r="HG106" i="2" s="1"/>
  <c r="HG107" i="2" s="1"/>
  <c r="HG108" i="2" s="1"/>
  <c r="HG109" i="2" s="1"/>
  <c r="HG110" i="2" s="1"/>
  <c r="HG111" i="2" s="1"/>
  <c r="HG112" i="2" s="1"/>
  <c r="HG113" i="2" s="1"/>
  <c r="HG114" i="2" s="1"/>
  <c r="HG115" i="2" s="1"/>
  <c r="HG116" i="2" s="1"/>
  <c r="HG117" i="2" s="1"/>
  <c r="HG118" i="2" s="1"/>
  <c r="HG119" i="2" s="1"/>
  <c r="HG120" i="2" s="1"/>
  <c r="HG121" i="2" s="1"/>
  <c r="HG122" i="2" s="1"/>
  <c r="HG123" i="2" s="1"/>
  <c r="HG124" i="2" s="1"/>
  <c r="HG125" i="2" s="1"/>
  <c r="HG126" i="2" s="1"/>
  <c r="HG127" i="2" s="1"/>
  <c r="HG128" i="2" s="1"/>
  <c r="HG129" i="2" s="1"/>
  <c r="HG130" i="2" s="1"/>
  <c r="HG131" i="2" s="1"/>
  <c r="HG132" i="2" s="1"/>
  <c r="HG133" i="2" s="1"/>
  <c r="HG134" i="2" s="1"/>
  <c r="HG135" i="2" s="1"/>
  <c r="HG136" i="2" s="1"/>
  <c r="HG137" i="2" s="1"/>
  <c r="HG138" i="2" s="1"/>
  <c r="HG139" i="2" s="1"/>
  <c r="HG140" i="2" s="1"/>
  <c r="HG141" i="2" s="1"/>
  <c r="HG142" i="2" s="1"/>
  <c r="HG143" i="2" s="1"/>
  <c r="HG144" i="2" s="1"/>
  <c r="HG145" i="2" s="1"/>
  <c r="HG146" i="2" s="1"/>
  <c r="HG147" i="2" s="1"/>
  <c r="HG148" i="2" s="1"/>
  <c r="HG149" i="2" s="1"/>
  <c r="HG150" i="2" s="1"/>
  <c r="HG151" i="2" s="1"/>
  <c r="HG152" i="2" s="1"/>
  <c r="HG153" i="2" s="1"/>
  <c r="HG154" i="2" s="1"/>
  <c r="HG155" i="2" s="1"/>
  <c r="HG156" i="2" s="1"/>
  <c r="HG157" i="2" s="1"/>
  <c r="HG158" i="2" s="1"/>
  <c r="HG159" i="2" s="1"/>
  <c r="HG160" i="2" s="1"/>
  <c r="HG161" i="2" s="1"/>
  <c r="HG162" i="2" s="1"/>
  <c r="HG163" i="2" s="1"/>
  <c r="HG164" i="2" s="1"/>
  <c r="HG165" i="2" s="1"/>
  <c r="HG166" i="2" s="1"/>
  <c r="HG167" i="2" s="1"/>
  <c r="HG168" i="2" s="1"/>
  <c r="HG169" i="2" s="1"/>
  <c r="HG170" i="2" s="1"/>
  <c r="HG171" i="2" s="1"/>
  <c r="HG172" i="2" s="1"/>
  <c r="HG173" i="2" s="1"/>
  <c r="HG174" i="2" s="1"/>
  <c r="HG175" i="2" s="1"/>
  <c r="HG176" i="2" s="1"/>
  <c r="HG177" i="2" s="1"/>
  <c r="HG178" i="2" s="1"/>
  <c r="HG179" i="2" s="1"/>
  <c r="HG180" i="2" s="1"/>
  <c r="HG181" i="2" s="1"/>
  <c r="HG182" i="2" s="1"/>
  <c r="HG183" i="2" s="1"/>
  <c r="HG184" i="2" s="1"/>
  <c r="HG185" i="2" s="1"/>
  <c r="HG186" i="2" s="1"/>
  <c r="HG187" i="2" s="1"/>
  <c r="HG188" i="2" s="1"/>
  <c r="HG189" i="2" s="1"/>
  <c r="HG190" i="2" s="1"/>
  <c r="HG191" i="2" s="1"/>
  <c r="HG192" i="2" s="1"/>
  <c r="HG193" i="2" s="1"/>
  <c r="HG194" i="2" s="1"/>
  <c r="HG195" i="2" s="1"/>
  <c r="HG196" i="2" s="1"/>
  <c r="HG197" i="2" s="1"/>
  <c r="HG198" i="2" s="1"/>
  <c r="HG199" i="2" s="1"/>
  <c r="HG200" i="2" s="1"/>
  <c r="HG201" i="2" s="1"/>
  <c r="HG202" i="2" s="1"/>
  <c r="HG203" i="2" s="1"/>
  <c r="HH5" i="2"/>
  <c r="HH6" i="2" s="1"/>
  <c r="HH7" i="2" s="1"/>
  <c r="HH8" i="2" s="1"/>
  <c r="HH9" i="2" s="1"/>
  <c r="HH10" i="2" s="1"/>
  <c r="HH11" i="2" s="1"/>
  <c r="HH12" i="2" s="1"/>
  <c r="HH13" i="2" s="1"/>
  <c r="HH14" i="2" s="1"/>
  <c r="HH15" i="2" s="1"/>
  <c r="HH16" i="2" s="1"/>
  <c r="HH17" i="2" s="1"/>
  <c r="HH18" i="2" s="1"/>
  <c r="HH19" i="2" s="1"/>
  <c r="HH20" i="2" s="1"/>
  <c r="HH21" i="2" s="1"/>
  <c r="HH22" i="2" s="1"/>
  <c r="HH23" i="2" s="1"/>
  <c r="HH24" i="2" s="1"/>
  <c r="HH25" i="2" s="1"/>
  <c r="HH26" i="2" s="1"/>
  <c r="HH27" i="2" s="1"/>
  <c r="HH28" i="2" s="1"/>
  <c r="HH29" i="2" s="1"/>
  <c r="HH30" i="2" s="1"/>
  <c r="HH31" i="2" s="1"/>
  <c r="HH32" i="2" s="1"/>
  <c r="HH33" i="2" s="1"/>
  <c r="HH34" i="2" s="1"/>
  <c r="HH35" i="2" s="1"/>
  <c r="HH36" i="2" s="1"/>
  <c r="HH37" i="2" s="1"/>
  <c r="HH38" i="2" s="1"/>
  <c r="HH39" i="2" s="1"/>
  <c r="HH40" i="2" s="1"/>
  <c r="HH41" i="2" s="1"/>
  <c r="HH42" i="2" s="1"/>
  <c r="HH43" i="2" s="1"/>
  <c r="HH44" i="2" s="1"/>
  <c r="HH45" i="2" s="1"/>
  <c r="HH46" i="2" s="1"/>
  <c r="HH47" i="2" s="1"/>
  <c r="HH48" i="2" s="1"/>
  <c r="HH49" i="2" s="1"/>
  <c r="HH50" i="2" s="1"/>
  <c r="HH51" i="2" s="1"/>
  <c r="HH52" i="2" s="1"/>
  <c r="HH53" i="2" s="1"/>
  <c r="HH54" i="2" s="1"/>
  <c r="HH55" i="2" s="1"/>
  <c r="HH56" i="2" s="1"/>
  <c r="HH57" i="2" s="1"/>
  <c r="HH58" i="2" s="1"/>
  <c r="HH59" i="2" s="1"/>
  <c r="HH60" i="2" s="1"/>
  <c r="HH61" i="2" s="1"/>
  <c r="HH62" i="2" s="1"/>
  <c r="HH63" i="2" s="1"/>
  <c r="HH64" i="2" s="1"/>
  <c r="HH65" i="2" s="1"/>
  <c r="HH66" i="2" s="1"/>
  <c r="HH67" i="2" s="1"/>
  <c r="HH68" i="2" s="1"/>
  <c r="HH69" i="2" s="1"/>
  <c r="HH70" i="2" s="1"/>
  <c r="HH71" i="2" s="1"/>
  <c r="HH72" i="2" s="1"/>
  <c r="HH73" i="2" s="1"/>
  <c r="HH74" i="2" s="1"/>
  <c r="HH75" i="2" s="1"/>
  <c r="HH76" i="2" s="1"/>
  <c r="HH77" i="2" s="1"/>
  <c r="HH78" i="2" s="1"/>
  <c r="HH79" i="2" s="1"/>
  <c r="HH80" i="2" s="1"/>
  <c r="HH81" i="2" s="1"/>
  <c r="HH82" i="2" s="1"/>
  <c r="HH83" i="2" s="1"/>
  <c r="HH84" i="2" s="1"/>
  <c r="HH85" i="2" s="1"/>
  <c r="HH86" i="2" s="1"/>
  <c r="HH87" i="2" s="1"/>
  <c r="HH88" i="2" s="1"/>
  <c r="HH89" i="2" s="1"/>
  <c r="HH90" i="2" s="1"/>
  <c r="HH91" i="2" s="1"/>
  <c r="HH92" i="2" s="1"/>
  <c r="HH93" i="2" s="1"/>
  <c r="HH94" i="2" s="1"/>
  <c r="HH95" i="2" s="1"/>
  <c r="HH96" i="2" s="1"/>
  <c r="HH97" i="2" s="1"/>
  <c r="HH98" i="2" s="1"/>
  <c r="HH99" i="2" s="1"/>
  <c r="HH100" i="2" s="1"/>
  <c r="HH101" i="2" s="1"/>
  <c r="HH102" i="2" s="1"/>
  <c r="HH103" i="2" s="1"/>
  <c r="HH104" i="2" s="1"/>
  <c r="HH105" i="2" s="1"/>
  <c r="HH106" i="2" s="1"/>
  <c r="HH107" i="2" s="1"/>
  <c r="HH108" i="2" s="1"/>
  <c r="HH109" i="2" s="1"/>
  <c r="HH110" i="2" s="1"/>
  <c r="HH111" i="2" s="1"/>
  <c r="HH112" i="2" s="1"/>
  <c r="HH113" i="2" s="1"/>
  <c r="HH114" i="2" s="1"/>
  <c r="HH115" i="2" s="1"/>
  <c r="HH116" i="2" s="1"/>
  <c r="HH117" i="2" s="1"/>
  <c r="HH118" i="2" s="1"/>
  <c r="HH119" i="2" s="1"/>
  <c r="HH120" i="2" s="1"/>
  <c r="HH121" i="2" s="1"/>
  <c r="HH122" i="2" s="1"/>
  <c r="HH123" i="2" s="1"/>
  <c r="HH124" i="2" s="1"/>
  <c r="HH125" i="2" s="1"/>
  <c r="HH126" i="2" s="1"/>
  <c r="HH127" i="2" s="1"/>
  <c r="HH128" i="2" s="1"/>
  <c r="HH129" i="2" s="1"/>
  <c r="HH130" i="2" s="1"/>
  <c r="HH131" i="2" s="1"/>
  <c r="HH132" i="2" s="1"/>
  <c r="HH133" i="2" s="1"/>
  <c r="HH134" i="2" s="1"/>
  <c r="HH135" i="2" s="1"/>
  <c r="HH136" i="2" s="1"/>
  <c r="HH137" i="2" s="1"/>
  <c r="HH138" i="2" s="1"/>
  <c r="HH139" i="2" s="1"/>
  <c r="HH140" i="2" s="1"/>
  <c r="HH141" i="2" s="1"/>
  <c r="HH142" i="2" s="1"/>
  <c r="HH143" i="2" s="1"/>
  <c r="HH144" i="2" s="1"/>
  <c r="HH145" i="2" s="1"/>
  <c r="HH146" i="2" s="1"/>
  <c r="HH147" i="2" s="1"/>
  <c r="HH148" i="2" s="1"/>
  <c r="HH149" i="2" s="1"/>
  <c r="HH150" i="2" s="1"/>
  <c r="HH151" i="2" s="1"/>
  <c r="HH152" i="2" s="1"/>
  <c r="HH153" i="2" s="1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HI5" i="2"/>
  <c r="HI6" i="2" s="1"/>
  <c r="HI7" i="2" s="1"/>
  <c r="HI8" i="2" s="1"/>
  <c r="HI9" i="2" s="1"/>
  <c r="HI10" i="2" s="1"/>
  <c r="HI11" i="2" s="1"/>
  <c r="HI12" i="2" s="1"/>
  <c r="HI13" i="2" s="1"/>
  <c r="HI14" i="2" s="1"/>
  <c r="HI15" i="2" s="1"/>
  <c r="HI16" i="2" s="1"/>
  <c r="HI17" i="2" s="1"/>
  <c r="HI18" i="2" s="1"/>
  <c r="HI19" i="2" s="1"/>
  <c r="HI20" i="2" s="1"/>
  <c r="HI21" i="2" s="1"/>
  <c r="HI22" i="2" s="1"/>
  <c r="HI23" i="2" s="1"/>
  <c r="HI24" i="2" s="1"/>
  <c r="HI25" i="2" s="1"/>
  <c r="HI26" i="2" s="1"/>
  <c r="HI27" i="2" s="1"/>
  <c r="HI28" i="2" s="1"/>
  <c r="HI29" i="2" s="1"/>
  <c r="HI30" i="2" s="1"/>
  <c r="HI31" i="2" s="1"/>
  <c r="HI32" i="2" s="1"/>
  <c r="HI33" i="2" s="1"/>
  <c r="HI34" i="2" s="1"/>
  <c r="HI35" i="2" s="1"/>
  <c r="HI36" i="2" s="1"/>
  <c r="HI37" i="2" s="1"/>
  <c r="HI38" i="2" s="1"/>
  <c r="HI39" i="2" s="1"/>
  <c r="HI40" i="2" s="1"/>
  <c r="HI41" i="2" s="1"/>
  <c r="HI42" i="2" s="1"/>
  <c r="HI43" i="2" s="1"/>
  <c r="HI44" i="2" s="1"/>
  <c r="HI45" i="2" s="1"/>
  <c r="HI46" i="2" s="1"/>
  <c r="HI47" i="2" s="1"/>
  <c r="HI48" i="2" s="1"/>
  <c r="HI49" i="2" s="1"/>
  <c r="HI50" i="2" s="1"/>
  <c r="HI51" i="2" s="1"/>
  <c r="HI52" i="2" s="1"/>
  <c r="HI53" i="2" s="1"/>
  <c r="HI54" i="2" s="1"/>
  <c r="HI55" i="2" s="1"/>
  <c r="HI56" i="2" s="1"/>
  <c r="HI57" i="2" s="1"/>
  <c r="HI58" i="2" s="1"/>
  <c r="HI59" i="2" s="1"/>
  <c r="HI60" i="2" s="1"/>
  <c r="HI61" i="2" s="1"/>
  <c r="HI62" i="2" s="1"/>
  <c r="HI63" i="2" s="1"/>
  <c r="HI64" i="2" s="1"/>
  <c r="HI65" i="2" s="1"/>
  <c r="HI66" i="2" s="1"/>
  <c r="HI67" i="2" s="1"/>
  <c r="HI68" i="2" s="1"/>
  <c r="HI69" i="2" s="1"/>
  <c r="HI70" i="2" s="1"/>
  <c r="HI71" i="2" s="1"/>
  <c r="HI72" i="2" s="1"/>
  <c r="HI73" i="2" s="1"/>
  <c r="HI74" i="2" s="1"/>
  <c r="HI75" i="2" s="1"/>
  <c r="HI76" i="2" s="1"/>
  <c r="HI77" i="2" s="1"/>
  <c r="HI78" i="2" s="1"/>
  <c r="HI79" i="2" s="1"/>
  <c r="HI80" i="2" s="1"/>
  <c r="HI81" i="2" s="1"/>
  <c r="HI82" i="2" s="1"/>
  <c r="HI83" i="2" s="1"/>
  <c r="HI84" i="2" s="1"/>
  <c r="HI85" i="2" s="1"/>
  <c r="HI86" i="2" s="1"/>
  <c r="HI87" i="2" s="1"/>
  <c r="HI88" i="2" s="1"/>
  <c r="HI89" i="2" s="1"/>
  <c r="HI90" i="2" s="1"/>
  <c r="HI91" i="2" s="1"/>
  <c r="HI92" i="2" s="1"/>
  <c r="HI93" i="2" s="1"/>
  <c r="HI94" i="2" s="1"/>
  <c r="HI95" i="2" s="1"/>
  <c r="HI96" i="2" s="1"/>
  <c r="HI97" i="2" s="1"/>
  <c r="HI98" i="2" s="1"/>
  <c r="HI99" i="2" s="1"/>
  <c r="HI100" i="2" s="1"/>
  <c r="HI101" i="2" s="1"/>
  <c r="HI102" i="2" s="1"/>
  <c r="HI103" i="2" s="1"/>
  <c r="HI104" i="2" s="1"/>
  <c r="HI105" i="2" s="1"/>
  <c r="HI106" i="2" s="1"/>
  <c r="HI107" i="2" s="1"/>
  <c r="HI108" i="2" s="1"/>
  <c r="HI109" i="2" s="1"/>
  <c r="HI110" i="2" s="1"/>
  <c r="HI111" i="2" s="1"/>
  <c r="HI112" i="2" s="1"/>
  <c r="HI113" i="2" s="1"/>
  <c r="HI114" i="2" s="1"/>
  <c r="HI115" i="2" s="1"/>
  <c r="HI116" i="2" s="1"/>
  <c r="HI117" i="2" s="1"/>
  <c r="HI118" i="2" s="1"/>
  <c r="HI119" i="2" s="1"/>
  <c r="HI120" i="2" s="1"/>
  <c r="HI121" i="2" s="1"/>
  <c r="HI122" i="2" s="1"/>
  <c r="HI123" i="2" s="1"/>
  <c r="HI124" i="2" s="1"/>
  <c r="HI125" i="2" s="1"/>
  <c r="HI126" i="2" s="1"/>
  <c r="HI127" i="2" s="1"/>
  <c r="HI128" i="2" s="1"/>
  <c r="HI129" i="2" s="1"/>
  <c r="HI130" i="2" s="1"/>
  <c r="HI131" i="2" s="1"/>
  <c r="HI132" i="2" s="1"/>
  <c r="HI133" i="2" s="1"/>
  <c r="HI134" i="2" s="1"/>
  <c r="HI135" i="2" s="1"/>
  <c r="HI136" i="2" s="1"/>
  <c r="HI137" i="2" s="1"/>
  <c r="HI138" i="2" s="1"/>
  <c r="HI139" i="2" s="1"/>
  <c r="HI140" i="2" s="1"/>
  <c r="HI141" i="2" s="1"/>
  <c r="HI142" i="2" s="1"/>
  <c r="HI143" i="2" s="1"/>
  <c r="HI144" i="2" s="1"/>
  <c r="HI145" i="2" s="1"/>
  <c r="HI146" i="2" s="1"/>
  <c r="HI147" i="2" s="1"/>
  <c r="HI148" i="2" s="1"/>
  <c r="HI149" i="2" s="1"/>
  <c r="HI150" i="2" s="1"/>
  <c r="HI151" i="2" s="1"/>
  <c r="HI152" i="2" s="1"/>
  <c r="HI153" i="2" s="1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HI4" i="2"/>
  <c r="HH4" i="2"/>
  <c r="HG4" i="2"/>
  <c r="GL5" i="2"/>
  <c r="GL6" i="2" s="1"/>
  <c r="GL7" i="2" s="1"/>
  <c r="GL8" i="2" s="1"/>
  <c r="GL9" i="2" s="1"/>
  <c r="GL10" i="2" s="1"/>
  <c r="GL11" i="2" s="1"/>
  <c r="GL12" i="2" s="1"/>
  <c r="GL13" i="2" s="1"/>
  <c r="GL14" i="2" s="1"/>
  <c r="GL15" i="2" s="1"/>
  <c r="GL16" i="2" s="1"/>
  <c r="GL17" i="2" s="1"/>
  <c r="GL18" i="2" s="1"/>
  <c r="GL19" i="2" s="1"/>
  <c r="GL20" i="2" s="1"/>
  <c r="GL21" i="2" s="1"/>
  <c r="GL22" i="2" s="1"/>
  <c r="GL23" i="2" s="1"/>
  <c r="GL24" i="2" s="1"/>
  <c r="GL25" i="2" s="1"/>
  <c r="GL26" i="2" s="1"/>
  <c r="GL27" i="2" s="1"/>
  <c r="GL28" i="2" s="1"/>
  <c r="GL29" i="2" s="1"/>
  <c r="GL30" i="2" s="1"/>
  <c r="GL31" i="2" s="1"/>
  <c r="GL32" i="2" s="1"/>
  <c r="GL33" i="2" s="1"/>
  <c r="GL34" i="2" s="1"/>
  <c r="GL35" i="2" s="1"/>
  <c r="GL36" i="2" s="1"/>
  <c r="GL37" i="2" s="1"/>
  <c r="GL38" i="2" s="1"/>
  <c r="GL39" i="2" s="1"/>
  <c r="GL40" i="2" s="1"/>
  <c r="GL41" i="2" s="1"/>
  <c r="GL42" i="2" s="1"/>
  <c r="GL43" i="2" s="1"/>
  <c r="GL44" i="2" s="1"/>
  <c r="GL45" i="2" s="1"/>
  <c r="GL46" i="2" s="1"/>
  <c r="GL47" i="2" s="1"/>
  <c r="GL48" i="2" s="1"/>
  <c r="GL49" i="2" s="1"/>
  <c r="GL50" i="2" s="1"/>
  <c r="GL51" i="2" s="1"/>
  <c r="GL52" i="2" s="1"/>
  <c r="GL53" i="2" s="1"/>
  <c r="GL54" i="2" s="1"/>
  <c r="GL55" i="2" s="1"/>
  <c r="GL56" i="2" s="1"/>
  <c r="GL57" i="2" s="1"/>
  <c r="GL58" i="2" s="1"/>
  <c r="GL59" i="2" s="1"/>
  <c r="GL60" i="2" s="1"/>
  <c r="GL61" i="2" s="1"/>
  <c r="GL62" i="2" s="1"/>
  <c r="GL63" i="2" s="1"/>
  <c r="GL64" i="2" s="1"/>
  <c r="GL65" i="2" s="1"/>
  <c r="GL66" i="2" s="1"/>
  <c r="GL67" i="2" s="1"/>
  <c r="GL68" i="2" s="1"/>
  <c r="GL69" i="2" s="1"/>
  <c r="GL70" i="2" s="1"/>
  <c r="GL71" i="2" s="1"/>
  <c r="GL72" i="2" s="1"/>
  <c r="GL73" i="2" s="1"/>
  <c r="GL74" i="2" s="1"/>
  <c r="GL75" i="2" s="1"/>
  <c r="GL76" i="2" s="1"/>
  <c r="GL77" i="2" s="1"/>
  <c r="GL78" i="2" s="1"/>
  <c r="GL79" i="2" s="1"/>
  <c r="GL80" i="2" s="1"/>
  <c r="GL81" i="2" s="1"/>
  <c r="GL82" i="2" s="1"/>
  <c r="GL83" i="2" s="1"/>
  <c r="GL84" i="2" s="1"/>
  <c r="GL85" i="2" s="1"/>
  <c r="GL86" i="2" s="1"/>
  <c r="GL87" i="2" s="1"/>
  <c r="GL88" i="2" s="1"/>
  <c r="GL89" i="2" s="1"/>
  <c r="GL90" i="2" s="1"/>
  <c r="GL91" i="2" s="1"/>
  <c r="GL92" i="2" s="1"/>
  <c r="GL93" i="2" s="1"/>
  <c r="GL94" i="2" s="1"/>
  <c r="GL95" i="2" s="1"/>
  <c r="GL96" i="2" s="1"/>
  <c r="GL97" i="2" s="1"/>
  <c r="GL98" i="2" s="1"/>
  <c r="GL99" i="2" s="1"/>
  <c r="GL100" i="2" s="1"/>
  <c r="GL101" i="2" s="1"/>
  <c r="GL102" i="2" s="1"/>
  <c r="GL103" i="2" s="1"/>
  <c r="GL104" i="2" s="1"/>
  <c r="GL105" i="2" s="1"/>
  <c r="GL106" i="2" s="1"/>
  <c r="GL107" i="2" s="1"/>
  <c r="GL108" i="2" s="1"/>
  <c r="GL109" i="2" s="1"/>
  <c r="GL110" i="2" s="1"/>
  <c r="GL111" i="2" s="1"/>
  <c r="GL112" i="2" s="1"/>
  <c r="GL113" i="2" s="1"/>
  <c r="GL114" i="2" s="1"/>
  <c r="GL115" i="2" s="1"/>
  <c r="GL116" i="2" s="1"/>
  <c r="GL117" i="2" s="1"/>
  <c r="GL118" i="2" s="1"/>
  <c r="GL119" i="2" s="1"/>
  <c r="GL120" i="2" s="1"/>
  <c r="GL121" i="2" s="1"/>
  <c r="GL122" i="2" s="1"/>
  <c r="GL123" i="2" s="1"/>
  <c r="GL124" i="2" s="1"/>
  <c r="GL125" i="2" s="1"/>
  <c r="GL126" i="2" s="1"/>
  <c r="GL127" i="2" s="1"/>
  <c r="GL128" i="2" s="1"/>
  <c r="GL129" i="2" s="1"/>
  <c r="GL130" i="2" s="1"/>
  <c r="GL131" i="2" s="1"/>
  <c r="GL132" i="2" s="1"/>
  <c r="GL133" i="2" s="1"/>
  <c r="GL134" i="2" s="1"/>
  <c r="GL135" i="2" s="1"/>
  <c r="GL136" i="2" s="1"/>
  <c r="GL137" i="2" s="1"/>
  <c r="GL138" i="2" s="1"/>
  <c r="GL139" i="2" s="1"/>
  <c r="GL140" i="2" s="1"/>
  <c r="GL141" i="2" s="1"/>
  <c r="GL142" i="2" s="1"/>
  <c r="GL143" i="2" s="1"/>
  <c r="GL144" i="2" s="1"/>
  <c r="GL145" i="2" s="1"/>
  <c r="GL146" i="2" s="1"/>
  <c r="GL147" i="2" s="1"/>
  <c r="GL148" i="2" s="1"/>
  <c r="GL149" i="2" s="1"/>
  <c r="GL150" i="2" s="1"/>
  <c r="GL151" i="2" s="1"/>
  <c r="GL152" i="2" s="1"/>
  <c r="GL153" i="2" s="1"/>
  <c r="GL154" i="2" s="1"/>
  <c r="GL155" i="2" s="1"/>
  <c r="GL156" i="2" s="1"/>
  <c r="GL157" i="2" s="1"/>
  <c r="GL158" i="2" s="1"/>
  <c r="GL159" i="2" s="1"/>
  <c r="GL160" i="2" s="1"/>
  <c r="GL161" i="2" s="1"/>
  <c r="GL162" i="2" s="1"/>
  <c r="GL163" i="2" s="1"/>
  <c r="GL164" i="2" s="1"/>
  <c r="GL165" i="2" s="1"/>
  <c r="GL166" i="2" s="1"/>
  <c r="GL167" i="2" s="1"/>
  <c r="GL168" i="2" s="1"/>
  <c r="GL169" i="2" s="1"/>
  <c r="GL170" i="2" s="1"/>
  <c r="GL171" i="2" s="1"/>
  <c r="GL172" i="2" s="1"/>
  <c r="GL173" i="2" s="1"/>
  <c r="GL174" i="2" s="1"/>
  <c r="GL175" i="2" s="1"/>
  <c r="GL176" i="2" s="1"/>
  <c r="GL177" i="2" s="1"/>
  <c r="GL178" i="2" s="1"/>
  <c r="GL179" i="2" s="1"/>
  <c r="GL180" i="2" s="1"/>
  <c r="GL181" i="2" s="1"/>
  <c r="GL182" i="2" s="1"/>
  <c r="GL183" i="2" s="1"/>
  <c r="GL184" i="2" s="1"/>
  <c r="GL185" i="2" s="1"/>
  <c r="GL186" i="2" s="1"/>
  <c r="GL187" i="2" s="1"/>
  <c r="GL188" i="2" s="1"/>
  <c r="GL189" i="2" s="1"/>
  <c r="GL190" i="2" s="1"/>
  <c r="GL191" i="2" s="1"/>
  <c r="GL192" i="2" s="1"/>
  <c r="GL193" i="2" s="1"/>
  <c r="GL194" i="2" s="1"/>
  <c r="GL195" i="2" s="1"/>
  <c r="GL196" i="2" s="1"/>
  <c r="GL197" i="2" s="1"/>
  <c r="GL198" i="2" s="1"/>
  <c r="GL199" i="2" s="1"/>
  <c r="GL200" i="2" s="1"/>
  <c r="GL201" i="2" s="1"/>
  <c r="GL202" i="2" s="1"/>
  <c r="GL203" i="2" s="1"/>
  <c r="GM5" i="2"/>
  <c r="GM6" i="2" s="1"/>
  <c r="GM7" i="2" s="1"/>
  <c r="GM8" i="2" s="1"/>
  <c r="GM9" i="2" s="1"/>
  <c r="GM10" i="2" s="1"/>
  <c r="GM11" i="2" s="1"/>
  <c r="GM12" i="2" s="1"/>
  <c r="GM13" i="2" s="1"/>
  <c r="GM14" i="2" s="1"/>
  <c r="GM15" i="2" s="1"/>
  <c r="GM16" i="2" s="1"/>
  <c r="GM17" i="2" s="1"/>
  <c r="GM18" i="2" s="1"/>
  <c r="GM19" i="2" s="1"/>
  <c r="GM20" i="2" s="1"/>
  <c r="GM21" i="2" s="1"/>
  <c r="GM22" i="2" s="1"/>
  <c r="GM23" i="2" s="1"/>
  <c r="GM24" i="2" s="1"/>
  <c r="GM25" i="2" s="1"/>
  <c r="GM26" i="2" s="1"/>
  <c r="GM27" i="2" s="1"/>
  <c r="GM28" i="2" s="1"/>
  <c r="GM29" i="2" s="1"/>
  <c r="GM30" i="2" s="1"/>
  <c r="GM31" i="2" s="1"/>
  <c r="GM32" i="2" s="1"/>
  <c r="GM33" i="2" s="1"/>
  <c r="GM34" i="2" s="1"/>
  <c r="GM35" i="2" s="1"/>
  <c r="GM36" i="2" s="1"/>
  <c r="GM37" i="2" s="1"/>
  <c r="GM38" i="2" s="1"/>
  <c r="GM39" i="2" s="1"/>
  <c r="GM40" i="2" s="1"/>
  <c r="GM41" i="2" s="1"/>
  <c r="GM42" i="2" s="1"/>
  <c r="GM43" i="2" s="1"/>
  <c r="GM44" i="2" s="1"/>
  <c r="GM45" i="2" s="1"/>
  <c r="GM46" i="2" s="1"/>
  <c r="GM47" i="2" s="1"/>
  <c r="GM48" i="2" s="1"/>
  <c r="GM49" i="2" s="1"/>
  <c r="GM50" i="2" s="1"/>
  <c r="GM51" i="2" s="1"/>
  <c r="GM52" i="2" s="1"/>
  <c r="GM53" i="2" s="1"/>
  <c r="GM54" i="2" s="1"/>
  <c r="GM55" i="2" s="1"/>
  <c r="GM56" i="2" s="1"/>
  <c r="GM57" i="2" s="1"/>
  <c r="GM58" i="2" s="1"/>
  <c r="GM59" i="2" s="1"/>
  <c r="GM60" i="2" s="1"/>
  <c r="GM61" i="2" s="1"/>
  <c r="GM62" i="2" s="1"/>
  <c r="GM63" i="2" s="1"/>
  <c r="GM64" i="2" s="1"/>
  <c r="GM65" i="2" s="1"/>
  <c r="GM66" i="2" s="1"/>
  <c r="GM67" i="2" s="1"/>
  <c r="GM68" i="2" s="1"/>
  <c r="GM69" i="2" s="1"/>
  <c r="GM70" i="2" s="1"/>
  <c r="GM71" i="2" s="1"/>
  <c r="GM72" i="2" s="1"/>
  <c r="GM73" i="2" s="1"/>
  <c r="GM74" i="2" s="1"/>
  <c r="GM75" i="2" s="1"/>
  <c r="GM76" i="2" s="1"/>
  <c r="GM77" i="2" s="1"/>
  <c r="GM78" i="2" s="1"/>
  <c r="GM79" i="2" s="1"/>
  <c r="GM80" i="2" s="1"/>
  <c r="GM81" i="2" s="1"/>
  <c r="GM82" i="2" s="1"/>
  <c r="GM83" i="2" s="1"/>
  <c r="GM84" i="2" s="1"/>
  <c r="GM85" i="2" s="1"/>
  <c r="GM86" i="2" s="1"/>
  <c r="GM87" i="2" s="1"/>
  <c r="GM88" i="2" s="1"/>
  <c r="GM89" i="2" s="1"/>
  <c r="GM90" i="2" s="1"/>
  <c r="GM91" i="2" s="1"/>
  <c r="GM92" i="2" s="1"/>
  <c r="GM93" i="2" s="1"/>
  <c r="GM94" i="2" s="1"/>
  <c r="GM95" i="2" s="1"/>
  <c r="GM96" i="2" s="1"/>
  <c r="GM97" i="2" s="1"/>
  <c r="GM98" i="2" s="1"/>
  <c r="GM99" i="2" s="1"/>
  <c r="GM100" i="2" s="1"/>
  <c r="GM101" i="2" s="1"/>
  <c r="GM102" i="2" s="1"/>
  <c r="GM103" i="2" s="1"/>
  <c r="GM104" i="2" s="1"/>
  <c r="GM105" i="2" s="1"/>
  <c r="GM106" i="2" s="1"/>
  <c r="GM107" i="2" s="1"/>
  <c r="GM108" i="2" s="1"/>
  <c r="GM109" i="2" s="1"/>
  <c r="GM110" i="2" s="1"/>
  <c r="GM111" i="2" s="1"/>
  <c r="GM112" i="2" s="1"/>
  <c r="GM113" i="2" s="1"/>
  <c r="GM114" i="2" s="1"/>
  <c r="GM115" i="2" s="1"/>
  <c r="GM116" i="2" s="1"/>
  <c r="GM117" i="2" s="1"/>
  <c r="GM118" i="2" s="1"/>
  <c r="GM119" i="2" s="1"/>
  <c r="GM120" i="2" s="1"/>
  <c r="GM121" i="2" s="1"/>
  <c r="GM122" i="2" s="1"/>
  <c r="GM123" i="2" s="1"/>
  <c r="GM124" i="2" s="1"/>
  <c r="GM125" i="2" s="1"/>
  <c r="GM126" i="2" s="1"/>
  <c r="GM127" i="2" s="1"/>
  <c r="GM128" i="2" s="1"/>
  <c r="GM129" i="2" s="1"/>
  <c r="GM130" i="2" s="1"/>
  <c r="GM131" i="2" s="1"/>
  <c r="GM132" i="2" s="1"/>
  <c r="GM133" i="2" s="1"/>
  <c r="GM134" i="2" s="1"/>
  <c r="GM135" i="2" s="1"/>
  <c r="GM136" i="2" s="1"/>
  <c r="GM137" i="2" s="1"/>
  <c r="GM138" i="2" s="1"/>
  <c r="GM139" i="2" s="1"/>
  <c r="GM140" i="2" s="1"/>
  <c r="GM141" i="2" s="1"/>
  <c r="GM142" i="2" s="1"/>
  <c r="GM143" i="2" s="1"/>
  <c r="GM144" i="2" s="1"/>
  <c r="GM145" i="2" s="1"/>
  <c r="GM146" i="2" s="1"/>
  <c r="GM147" i="2" s="1"/>
  <c r="GM148" i="2" s="1"/>
  <c r="GM149" i="2" s="1"/>
  <c r="GM150" i="2" s="1"/>
  <c r="GM151" i="2" s="1"/>
  <c r="GM152" i="2" s="1"/>
  <c r="GM153" i="2" s="1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GN5" i="2"/>
  <c r="GN6" i="2"/>
  <c r="GN7" i="2" s="1"/>
  <c r="GN8" i="2" s="1"/>
  <c r="GN9" i="2" s="1"/>
  <c r="GN10" i="2" s="1"/>
  <c r="GN11" i="2" s="1"/>
  <c r="GN12" i="2" s="1"/>
  <c r="GN13" i="2" s="1"/>
  <c r="GN14" i="2" s="1"/>
  <c r="GN15" i="2" s="1"/>
  <c r="GN16" i="2" s="1"/>
  <c r="GN17" i="2" s="1"/>
  <c r="GN18" i="2" s="1"/>
  <c r="GN19" i="2" s="1"/>
  <c r="GN20" i="2" s="1"/>
  <c r="GN21" i="2" s="1"/>
  <c r="GN22" i="2" s="1"/>
  <c r="GN23" i="2" s="1"/>
  <c r="GN24" i="2" s="1"/>
  <c r="GN25" i="2" s="1"/>
  <c r="GN26" i="2" s="1"/>
  <c r="GN27" i="2" s="1"/>
  <c r="GN28" i="2" s="1"/>
  <c r="GN29" i="2" s="1"/>
  <c r="GN30" i="2" s="1"/>
  <c r="GN31" i="2" s="1"/>
  <c r="GN32" i="2" s="1"/>
  <c r="GN33" i="2" s="1"/>
  <c r="GN34" i="2" s="1"/>
  <c r="GN35" i="2" s="1"/>
  <c r="GN36" i="2" s="1"/>
  <c r="GN37" i="2" s="1"/>
  <c r="GN38" i="2" s="1"/>
  <c r="GN39" i="2" s="1"/>
  <c r="GN40" i="2" s="1"/>
  <c r="GN41" i="2" s="1"/>
  <c r="GN42" i="2" s="1"/>
  <c r="GN43" i="2" s="1"/>
  <c r="GN44" i="2" s="1"/>
  <c r="GN45" i="2" s="1"/>
  <c r="GN46" i="2" s="1"/>
  <c r="GN47" i="2" s="1"/>
  <c r="GN48" i="2" s="1"/>
  <c r="GN49" i="2" s="1"/>
  <c r="GN50" i="2" s="1"/>
  <c r="GN51" i="2" s="1"/>
  <c r="GN52" i="2" s="1"/>
  <c r="GN53" i="2" s="1"/>
  <c r="GN54" i="2" s="1"/>
  <c r="GN55" i="2" s="1"/>
  <c r="GN56" i="2" s="1"/>
  <c r="GN57" i="2" s="1"/>
  <c r="GN58" i="2" s="1"/>
  <c r="GN59" i="2" s="1"/>
  <c r="GN60" i="2" s="1"/>
  <c r="GN61" i="2" s="1"/>
  <c r="GN62" i="2" s="1"/>
  <c r="GN63" i="2" s="1"/>
  <c r="GN64" i="2" s="1"/>
  <c r="GN65" i="2" s="1"/>
  <c r="GN66" i="2" s="1"/>
  <c r="GN67" i="2" s="1"/>
  <c r="GN68" i="2" s="1"/>
  <c r="GN69" i="2" s="1"/>
  <c r="GN70" i="2" s="1"/>
  <c r="GN71" i="2" s="1"/>
  <c r="GN72" i="2" s="1"/>
  <c r="GN73" i="2" s="1"/>
  <c r="GN74" i="2" s="1"/>
  <c r="GN75" i="2" s="1"/>
  <c r="GN76" i="2" s="1"/>
  <c r="GN77" i="2" s="1"/>
  <c r="GN78" i="2" s="1"/>
  <c r="GN79" i="2" s="1"/>
  <c r="GN80" i="2" s="1"/>
  <c r="GN81" i="2" s="1"/>
  <c r="GN82" i="2" s="1"/>
  <c r="GN83" i="2" s="1"/>
  <c r="GN84" i="2" s="1"/>
  <c r="GN85" i="2" s="1"/>
  <c r="GN86" i="2" s="1"/>
  <c r="GN87" i="2" s="1"/>
  <c r="GN88" i="2" s="1"/>
  <c r="GN89" i="2" s="1"/>
  <c r="GN90" i="2" s="1"/>
  <c r="GN91" i="2" s="1"/>
  <c r="GN92" i="2" s="1"/>
  <c r="GN93" i="2" s="1"/>
  <c r="GN94" i="2" s="1"/>
  <c r="GN95" i="2" s="1"/>
  <c r="GN96" i="2" s="1"/>
  <c r="GN97" i="2" s="1"/>
  <c r="GN98" i="2" s="1"/>
  <c r="GN99" i="2" s="1"/>
  <c r="GN100" i="2" s="1"/>
  <c r="GN101" i="2" s="1"/>
  <c r="GN102" i="2" s="1"/>
  <c r="GN103" i="2" s="1"/>
  <c r="GN104" i="2" s="1"/>
  <c r="GN105" i="2" s="1"/>
  <c r="GN106" i="2" s="1"/>
  <c r="GN107" i="2" s="1"/>
  <c r="GN108" i="2" s="1"/>
  <c r="GN109" i="2" s="1"/>
  <c r="GN110" i="2" s="1"/>
  <c r="GN111" i="2" s="1"/>
  <c r="GN112" i="2" s="1"/>
  <c r="GN113" i="2" s="1"/>
  <c r="GN114" i="2" s="1"/>
  <c r="GN115" i="2" s="1"/>
  <c r="GN116" i="2" s="1"/>
  <c r="GN117" i="2" s="1"/>
  <c r="GN118" i="2" s="1"/>
  <c r="GN119" i="2" s="1"/>
  <c r="GN120" i="2" s="1"/>
  <c r="GN121" i="2" s="1"/>
  <c r="GN122" i="2" s="1"/>
  <c r="GN123" i="2" s="1"/>
  <c r="GN124" i="2" s="1"/>
  <c r="GN125" i="2" s="1"/>
  <c r="GN126" i="2" s="1"/>
  <c r="GN127" i="2" s="1"/>
  <c r="GN128" i="2" s="1"/>
  <c r="GN129" i="2" s="1"/>
  <c r="GN130" i="2" s="1"/>
  <c r="GN131" i="2" s="1"/>
  <c r="GN132" i="2" s="1"/>
  <c r="GN133" i="2" s="1"/>
  <c r="GN134" i="2" s="1"/>
  <c r="GN135" i="2" s="1"/>
  <c r="GN136" i="2" s="1"/>
  <c r="GN137" i="2" s="1"/>
  <c r="GN138" i="2" s="1"/>
  <c r="GN139" i="2" s="1"/>
  <c r="GN140" i="2" s="1"/>
  <c r="GN141" i="2" s="1"/>
  <c r="GN142" i="2" s="1"/>
  <c r="GN143" i="2" s="1"/>
  <c r="GN144" i="2" s="1"/>
  <c r="GN145" i="2" s="1"/>
  <c r="GN146" i="2" s="1"/>
  <c r="GN147" i="2" s="1"/>
  <c r="GN148" i="2" s="1"/>
  <c r="GN149" i="2" s="1"/>
  <c r="GN150" i="2" s="1"/>
  <c r="GN151" i="2" s="1"/>
  <c r="GN152" i="2" s="1"/>
  <c r="GN153" i="2" s="1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N4" i="2"/>
  <c r="GM4" i="2"/>
  <c r="GL4" i="2"/>
  <c r="FQ5" i="2"/>
  <c r="FQ6" i="2" s="1"/>
  <c r="FQ7" i="2" s="1"/>
  <c r="FQ8" i="2" s="1"/>
  <c r="FQ9" i="2" s="1"/>
  <c r="FQ10" i="2" s="1"/>
  <c r="FQ11" i="2" s="1"/>
  <c r="FQ12" i="2" s="1"/>
  <c r="FQ13" i="2" s="1"/>
  <c r="FQ14" i="2" s="1"/>
  <c r="FQ15" i="2" s="1"/>
  <c r="FQ16" i="2" s="1"/>
  <c r="FQ17" i="2" s="1"/>
  <c r="FQ18" i="2" s="1"/>
  <c r="FQ19" i="2" s="1"/>
  <c r="FQ20" i="2" s="1"/>
  <c r="FQ21" i="2" s="1"/>
  <c r="FQ22" i="2" s="1"/>
  <c r="FQ23" i="2" s="1"/>
  <c r="FQ24" i="2" s="1"/>
  <c r="FQ25" i="2" s="1"/>
  <c r="FQ26" i="2" s="1"/>
  <c r="FQ27" i="2" s="1"/>
  <c r="FQ28" i="2" s="1"/>
  <c r="FQ29" i="2" s="1"/>
  <c r="FQ30" i="2" s="1"/>
  <c r="FQ31" i="2" s="1"/>
  <c r="FQ32" i="2" s="1"/>
  <c r="FQ33" i="2" s="1"/>
  <c r="FQ34" i="2" s="1"/>
  <c r="FQ35" i="2" s="1"/>
  <c r="FQ36" i="2" s="1"/>
  <c r="FQ37" i="2" s="1"/>
  <c r="FQ38" i="2" s="1"/>
  <c r="FQ39" i="2" s="1"/>
  <c r="FQ40" i="2" s="1"/>
  <c r="FQ41" i="2" s="1"/>
  <c r="FQ42" i="2" s="1"/>
  <c r="FQ43" i="2" s="1"/>
  <c r="FQ44" i="2" s="1"/>
  <c r="FQ45" i="2" s="1"/>
  <c r="FQ46" i="2" s="1"/>
  <c r="FQ47" i="2" s="1"/>
  <c r="FQ48" i="2" s="1"/>
  <c r="FQ49" i="2" s="1"/>
  <c r="FQ50" i="2" s="1"/>
  <c r="FQ51" i="2" s="1"/>
  <c r="FQ52" i="2" s="1"/>
  <c r="FQ53" i="2" s="1"/>
  <c r="FQ54" i="2" s="1"/>
  <c r="FQ55" i="2" s="1"/>
  <c r="FQ56" i="2" s="1"/>
  <c r="FQ57" i="2" s="1"/>
  <c r="FQ58" i="2" s="1"/>
  <c r="FQ59" i="2" s="1"/>
  <c r="FQ60" i="2" s="1"/>
  <c r="FQ61" i="2" s="1"/>
  <c r="FQ62" i="2" s="1"/>
  <c r="FQ63" i="2" s="1"/>
  <c r="FQ64" i="2" s="1"/>
  <c r="FQ65" i="2" s="1"/>
  <c r="FQ66" i="2" s="1"/>
  <c r="FQ67" i="2" s="1"/>
  <c r="FQ68" i="2" s="1"/>
  <c r="FQ69" i="2" s="1"/>
  <c r="FQ70" i="2" s="1"/>
  <c r="FQ71" i="2" s="1"/>
  <c r="FQ72" i="2" s="1"/>
  <c r="FQ73" i="2" s="1"/>
  <c r="FQ74" i="2" s="1"/>
  <c r="FQ75" i="2" s="1"/>
  <c r="FQ76" i="2" s="1"/>
  <c r="FQ77" i="2" s="1"/>
  <c r="FQ78" i="2" s="1"/>
  <c r="FQ79" i="2" s="1"/>
  <c r="FQ80" i="2" s="1"/>
  <c r="FQ81" i="2" s="1"/>
  <c r="FQ82" i="2" s="1"/>
  <c r="FQ83" i="2" s="1"/>
  <c r="FQ84" i="2" s="1"/>
  <c r="FQ85" i="2" s="1"/>
  <c r="FQ86" i="2" s="1"/>
  <c r="FQ87" i="2" s="1"/>
  <c r="FQ88" i="2" s="1"/>
  <c r="FQ89" i="2" s="1"/>
  <c r="FQ90" i="2" s="1"/>
  <c r="FQ91" i="2" s="1"/>
  <c r="FQ92" i="2" s="1"/>
  <c r="FQ93" i="2" s="1"/>
  <c r="FQ94" i="2" s="1"/>
  <c r="FQ95" i="2" s="1"/>
  <c r="FQ96" i="2" s="1"/>
  <c r="FQ97" i="2" s="1"/>
  <c r="FQ98" i="2" s="1"/>
  <c r="FQ99" i="2" s="1"/>
  <c r="FQ100" i="2" s="1"/>
  <c r="FQ101" i="2" s="1"/>
  <c r="FQ102" i="2" s="1"/>
  <c r="FQ103" i="2" s="1"/>
  <c r="FQ104" i="2" s="1"/>
  <c r="FQ105" i="2" s="1"/>
  <c r="FQ106" i="2" s="1"/>
  <c r="FQ107" i="2" s="1"/>
  <c r="FQ108" i="2" s="1"/>
  <c r="FQ109" i="2" s="1"/>
  <c r="FQ110" i="2" s="1"/>
  <c r="FQ111" i="2" s="1"/>
  <c r="FQ112" i="2" s="1"/>
  <c r="FQ113" i="2" s="1"/>
  <c r="FQ114" i="2" s="1"/>
  <c r="FQ115" i="2" s="1"/>
  <c r="FQ116" i="2" s="1"/>
  <c r="FQ117" i="2" s="1"/>
  <c r="FQ118" i="2" s="1"/>
  <c r="FQ119" i="2" s="1"/>
  <c r="FQ120" i="2" s="1"/>
  <c r="FQ121" i="2" s="1"/>
  <c r="FQ122" i="2" s="1"/>
  <c r="FQ123" i="2" s="1"/>
  <c r="FQ124" i="2" s="1"/>
  <c r="FQ125" i="2" s="1"/>
  <c r="FQ126" i="2" s="1"/>
  <c r="FQ127" i="2" s="1"/>
  <c r="FQ128" i="2" s="1"/>
  <c r="FQ129" i="2" s="1"/>
  <c r="FQ130" i="2" s="1"/>
  <c r="FQ131" i="2" s="1"/>
  <c r="FQ132" i="2" s="1"/>
  <c r="FQ133" i="2" s="1"/>
  <c r="FQ134" i="2" s="1"/>
  <c r="FQ135" i="2" s="1"/>
  <c r="FQ136" i="2" s="1"/>
  <c r="FQ137" i="2" s="1"/>
  <c r="FQ138" i="2" s="1"/>
  <c r="FQ139" i="2" s="1"/>
  <c r="FQ140" i="2" s="1"/>
  <c r="FQ141" i="2" s="1"/>
  <c r="FQ142" i="2" s="1"/>
  <c r="FQ143" i="2" s="1"/>
  <c r="FQ144" i="2" s="1"/>
  <c r="FQ145" i="2" s="1"/>
  <c r="FQ146" i="2" s="1"/>
  <c r="FQ147" i="2" s="1"/>
  <c r="FQ148" i="2" s="1"/>
  <c r="FQ149" i="2" s="1"/>
  <c r="FQ150" i="2" s="1"/>
  <c r="FQ151" i="2" s="1"/>
  <c r="FQ152" i="2" s="1"/>
  <c r="FQ153" i="2" s="1"/>
  <c r="FQ154" i="2" s="1"/>
  <c r="FQ155" i="2" s="1"/>
  <c r="FQ156" i="2" s="1"/>
  <c r="FQ157" i="2" s="1"/>
  <c r="FQ158" i="2" s="1"/>
  <c r="FQ159" i="2" s="1"/>
  <c r="FQ160" i="2" s="1"/>
  <c r="FQ161" i="2" s="1"/>
  <c r="FQ162" i="2" s="1"/>
  <c r="FQ163" i="2" s="1"/>
  <c r="FQ164" i="2" s="1"/>
  <c r="FQ165" i="2" s="1"/>
  <c r="FQ166" i="2" s="1"/>
  <c r="FQ167" i="2" s="1"/>
  <c r="FQ168" i="2" s="1"/>
  <c r="FQ169" i="2" s="1"/>
  <c r="FQ170" i="2" s="1"/>
  <c r="FQ171" i="2" s="1"/>
  <c r="FQ172" i="2" s="1"/>
  <c r="FQ173" i="2" s="1"/>
  <c r="FQ174" i="2" s="1"/>
  <c r="FQ175" i="2" s="1"/>
  <c r="FQ176" i="2" s="1"/>
  <c r="FQ177" i="2" s="1"/>
  <c r="FQ178" i="2" s="1"/>
  <c r="FQ179" i="2" s="1"/>
  <c r="FQ180" i="2" s="1"/>
  <c r="FQ181" i="2" s="1"/>
  <c r="FQ182" i="2" s="1"/>
  <c r="FQ183" i="2" s="1"/>
  <c r="FQ184" i="2" s="1"/>
  <c r="FQ185" i="2" s="1"/>
  <c r="FQ186" i="2" s="1"/>
  <c r="FQ187" i="2" s="1"/>
  <c r="FQ188" i="2" s="1"/>
  <c r="FQ189" i="2" s="1"/>
  <c r="FQ190" i="2" s="1"/>
  <c r="FQ191" i="2" s="1"/>
  <c r="FQ192" i="2" s="1"/>
  <c r="FQ193" i="2" s="1"/>
  <c r="FQ194" i="2" s="1"/>
  <c r="FQ195" i="2" s="1"/>
  <c r="FQ196" i="2" s="1"/>
  <c r="FQ197" i="2" s="1"/>
  <c r="FQ198" i="2" s="1"/>
  <c r="FQ199" i="2" s="1"/>
  <c r="FQ200" i="2" s="1"/>
  <c r="FQ201" i="2" s="1"/>
  <c r="FQ202" i="2" s="1"/>
  <c r="FQ203" i="2" s="1"/>
  <c r="FR5" i="2"/>
  <c r="FR6" i="2" s="1"/>
  <c r="FR7" i="2" s="1"/>
  <c r="FR8" i="2" s="1"/>
  <c r="FR9" i="2" s="1"/>
  <c r="FR10" i="2" s="1"/>
  <c r="FR11" i="2" s="1"/>
  <c r="FR12" i="2" s="1"/>
  <c r="FR13" i="2" s="1"/>
  <c r="FR14" i="2" s="1"/>
  <c r="FR15" i="2" s="1"/>
  <c r="FR16" i="2" s="1"/>
  <c r="FR17" i="2" s="1"/>
  <c r="FR18" i="2" s="1"/>
  <c r="FR19" i="2" s="1"/>
  <c r="FR20" i="2" s="1"/>
  <c r="FR21" i="2" s="1"/>
  <c r="FR22" i="2" s="1"/>
  <c r="FR23" i="2" s="1"/>
  <c r="FR24" i="2" s="1"/>
  <c r="FR25" i="2" s="1"/>
  <c r="FR26" i="2" s="1"/>
  <c r="FR27" i="2" s="1"/>
  <c r="FR28" i="2" s="1"/>
  <c r="FR29" i="2" s="1"/>
  <c r="FR30" i="2" s="1"/>
  <c r="FR31" i="2" s="1"/>
  <c r="FR32" i="2" s="1"/>
  <c r="FR33" i="2" s="1"/>
  <c r="FR34" i="2" s="1"/>
  <c r="FR35" i="2" s="1"/>
  <c r="FR36" i="2" s="1"/>
  <c r="FR37" i="2" s="1"/>
  <c r="FR38" i="2" s="1"/>
  <c r="FR39" i="2" s="1"/>
  <c r="FR40" i="2" s="1"/>
  <c r="FR41" i="2" s="1"/>
  <c r="FR42" i="2" s="1"/>
  <c r="FR43" i="2" s="1"/>
  <c r="FR44" i="2" s="1"/>
  <c r="FR45" i="2" s="1"/>
  <c r="FR46" i="2" s="1"/>
  <c r="FR47" i="2" s="1"/>
  <c r="FR48" i="2" s="1"/>
  <c r="FR49" i="2" s="1"/>
  <c r="FR50" i="2" s="1"/>
  <c r="FR51" i="2" s="1"/>
  <c r="FR52" i="2" s="1"/>
  <c r="FR53" i="2" s="1"/>
  <c r="FR54" i="2" s="1"/>
  <c r="FR55" i="2" s="1"/>
  <c r="FR56" i="2" s="1"/>
  <c r="FR57" i="2" s="1"/>
  <c r="FR58" i="2" s="1"/>
  <c r="FR59" i="2" s="1"/>
  <c r="FR60" i="2" s="1"/>
  <c r="FR61" i="2" s="1"/>
  <c r="FR62" i="2" s="1"/>
  <c r="FR63" i="2" s="1"/>
  <c r="FR64" i="2" s="1"/>
  <c r="FR65" i="2" s="1"/>
  <c r="FR66" i="2" s="1"/>
  <c r="FR67" i="2" s="1"/>
  <c r="FR68" i="2" s="1"/>
  <c r="FR69" i="2" s="1"/>
  <c r="FR70" i="2" s="1"/>
  <c r="FR71" i="2" s="1"/>
  <c r="FR72" i="2" s="1"/>
  <c r="FR73" i="2" s="1"/>
  <c r="FR74" i="2" s="1"/>
  <c r="FR75" i="2" s="1"/>
  <c r="FR76" i="2" s="1"/>
  <c r="FR77" i="2" s="1"/>
  <c r="FR78" i="2" s="1"/>
  <c r="FR79" i="2" s="1"/>
  <c r="FR80" i="2" s="1"/>
  <c r="FR81" i="2" s="1"/>
  <c r="FR82" i="2" s="1"/>
  <c r="FR83" i="2" s="1"/>
  <c r="FR84" i="2" s="1"/>
  <c r="FR85" i="2" s="1"/>
  <c r="FR86" i="2" s="1"/>
  <c r="FR87" i="2" s="1"/>
  <c r="FR88" i="2" s="1"/>
  <c r="FR89" i="2" s="1"/>
  <c r="FR90" i="2" s="1"/>
  <c r="FR91" i="2" s="1"/>
  <c r="FR92" i="2" s="1"/>
  <c r="FR93" i="2" s="1"/>
  <c r="FR94" i="2" s="1"/>
  <c r="FR95" i="2" s="1"/>
  <c r="FR96" i="2" s="1"/>
  <c r="FR97" i="2" s="1"/>
  <c r="FR98" i="2" s="1"/>
  <c r="FR99" i="2" s="1"/>
  <c r="FR100" i="2" s="1"/>
  <c r="FR101" i="2" s="1"/>
  <c r="FR102" i="2" s="1"/>
  <c r="FR103" i="2" s="1"/>
  <c r="FR104" i="2" s="1"/>
  <c r="FR105" i="2" s="1"/>
  <c r="FR106" i="2" s="1"/>
  <c r="FR107" i="2" s="1"/>
  <c r="FR108" i="2" s="1"/>
  <c r="FR109" i="2" s="1"/>
  <c r="FR110" i="2" s="1"/>
  <c r="FR111" i="2" s="1"/>
  <c r="FR112" i="2" s="1"/>
  <c r="FR113" i="2" s="1"/>
  <c r="FR114" i="2" s="1"/>
  <c r="FR115" i="2" s="1"/>
  <c r="FR116" i="2" s="1"/>
  <c r="FR117" i="2" s="1"/>
  <c r="FR118" i="2" s="1"/>
  <c r="FR119" i="2" s="1"/>
  <c r="FR120" i="2" s="1"/>
  <c r="FR121" i="2" s="1"/>
  <c r="FR122" i="2" s="1"/>
  <c r="FR123" i="2" s="1"/>
  <c r="FR124" i="2" s="1"/>
  <c r="FR125" i="2" s="1"/>
  <c r="FR126" i="2" s="1"/>
  <c r="FR127" i="2" s="1"/>
  <c r="FR128" i="2" s="1"/>
  <c r="FR129" i="2" s="1"/>
  <c r="FR130" i="2" s="1"/>
  <c r="FR131" i="2" s="1"/>
  <c r="FR132" i="2" s="1"/>
  <c r="FR133" i="2" s="1"/>
  <c r="FR134" i="2" s="1"/>
  <c r="FR135" i="2" s="1"/>
  <c r="FR136" i="2" s="1"/>
  <c r="FR137" i="2" s="1"/>
  <c r="FR138" i="2" s="1"/>
  <c r="FR139" i="2" s="1"/>
  <c r="FR140" i="2" s="1"/>
  <c r="FR141" i="2" s="1"/>
  <c r="FR142" i="2" s="1"/>
  <c r="FR143" i="2" s="1"/>
  <c r="FR144" i="2" s="1"/>
  <c r="FR145" i="2" s="1"/>
  <c r="FR146" i="2" s="1"/>
  <c r="FR147" i="2" s="1"/>
  <c r="FR148" i="2" s="1"/>
  <c r="FR149" i="2" s="1"/>
  <c r="FR150" i="2" s="1"/>
  <c r="FR151" i="2" s="1"/>
  <c r="FR152" i="2" s="1"/>
  <c r="FR153" i="2" s="1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FS5" i="2"/>
  <c r="FS6" i="2"/>
  <c r="FS7" i="2" s="1"/>
  <c r="FS8" i="2" s="1"/>
  <c r="FS9" i="2" s="1"/>
  <c r="FS10" i="2" s="1"/>
  <c r="FS11" i="2" s="1"/>
  <c r="FS12" i="2" s="1"/>
  <c r="FS13" i="2" s="1"/>
  <c r="FS14" i="2" s="1"/>
  <c r="FS15" i="2" s="1"/>
  <c r="FS16" i="2" s="1"/>
  <c r="FS17" i="2" s="1"/>
  <c r="FS18" i="2" s="1"/>
  <c r="FS19" i="2" s="1"/>
  <c r="FS20" i="2" s="1"/>
  <c r="FS21" i="2" s="1"/>
  <c r="FS22" i="2" s="1"/>
  <c r="FS23" i="2" s="1"/>
  <c r="FS24" i="2" s="1"/>
  <c r="FS25" i="2" s="1"/>
  <c r="FS26" i="2" s="1"/>
  <c r="FS27" i="2" s="1"/>
  <c r="FS28" i="2" s="1"/>
  <c r="FS29" i="2" s="1"/>
  <c r="FS30" i="2" s="1"/>
  <c r="FS31" i="2" s="1"/>
  <c r="FS32" i="2" s="1"/>
  <c r="FS33" i="2" s="1"/>
  <c r="FS34" i="2" s="1"/>
  <c r="FS35" i="2" s="1"/>
  <c r="FS36" i="2" s="1"/>
  <c r="FS37" i="2" s="1"/>
  <c r="FS38" i="2" s="1"/>
  <c r="FS39" i="2" s="1"/>
  <c r="FS40" i="2" s="1"/>
  <c r="FS41" i="2" s="1"/>
  <c r="FS42" i="2" s="1"/>
  <c r="FS43" i="2" s="1"/>
  <c r="FS44" i="2" s="1"/>
  <c r="FS45" i="2" s="1"/>
  <c r="FS46" i="2" s="1"/>
  <c r="FS47" i="2" s="1"/>
  <c r="FS48" i="2" s="1"/>
  <c r="FS49" i="2" s="1"/>
  <c r="FS50" i="2" s="1"/>
  <c r="FS51" i="2" s="1"/>
  <c r="FS52" i="2" s="1"/>
  <c r="FS53" i="2" s="1"/>
  <c r="FS54" i="2" s="1"/>
  <c r="FS55" i="2" s="1"/>
  <c r="FS56" i="2" s="1"/>
  <c r="FS57" i="2" s="1"/>
  <c r="FS58" i="2" s="1"/>
  <c r="FS59" i="2" s="1"/>
  <c r="FS60" i="2" s="1"/>
  <c r="FS61" i="2" s="1"/>
  <c r="FS62" i="2" s="1"/>
  <c r="FS63" i="2" s="1"/>
  <c r="FS64" i="2" s="1"/>
  <c r="FS65" i="2" s="1"/>
  <c r="FS66" i="2" s="1"/>
  <c r="FS67" i="2" s="1"/>
  <c r="FS68" i="2" s="1"/>
  <c r="FS69" i="2" s="1"/>
  <c r="FS70" i="2" s="1"/>
  <c r="FS71" i="2" s="1"/>
  <c r="FS72" i="2" s="1"/>
  <c r="FS73" i="2" s="1"/>
  <c r="FS74" i="2" s="1"/>
  <c r="FS75" i="2" s="1"/>
  <c r="FS76" i="2" s="1"/>
  <c r="FS77" i="2" s="1"/>
  <c r="FS78" i="2" s="1"/>
  <c r="FS79" i="2" s="1"/>
  <c r="FS80" i="2" s="1"/>
  <c r="FS81" i="2" s="1"/>
  <c r="FS82" i="2" s="1"/>
  <c r="FS83" i="2" s="1"/>
  <c r="FS84" i="2" s="1"/>
  <c r="FS85" i="2" s="1"/>
  <c r="FS86" i="2" s="1"/>
  <c r="FS87" i="2" s="1"/>
  <c r="FS88" i="2" s="1"/>
  <c r="FS89" i="2" s="1"/>
  <c r="FS90" i="2" s="1"/>
  <c r="FS91" i="2" s="1"/>
  <c r="FS92" i="2" s="1"/>
  <c r="FS93" i="2" s="1"/>
  <c r="FS94" i="2" s="1"/>
  <c r="FS95" i="2" s="1"/>
  <c r="FS96" i="2" s="1"/>
  <c r="FS97" i="2" s="1"/>
  <c r="FS98" i="2" s="1"/>
  <c r="FS99" i="2" s="1"/>
  <c r="FS100" i="2" s="1"/>
  <c r="FS101" i="2" s="1"/>
  <c r="FS102" i="2" s="1"/>
  <c r="FS103" i="2" s="1"/>
  <c r="FS104" i="2" s="1"/>
  <c r="FS105" i="2" s="1"/>
  <c r="FS106" i="2" s="1"/>
  <c r="FS107" i="2" s="1"/>
  <c r="FS108" i="2" s="1"/>
  <c r="FS109" i="2" s="1"/>
  <c r="FS110" i="2" s="1"/>
  <c r="FS111" i="2" s="1"/>
  <c r="FS112" i="2" s="1"/>
  <c r="FS113" i="2" s="1"/>
  <c r="FS114" i="2" s="1"/>
  <c r="FS115" i="2" s="1"/>
  <c r="FS116" i="2" s="1"/>
  <c r="FS117" i="2" s="1"/>
  <c r="FS118" i="2" s="1"/>
  <c r="FS119" i="2" s="1"/>
  <c r="FS120" i="2" s="1"/>
  <c r="FS121" i="2" s="1"/>
  <c r="FS122" i="2" s="1"/>
  <c r="FS123" i="2" s="1"/>
  <c r="FS124" i="2" s="1"/>
  <c r="FS125" i="2" s="1"/>
  <c r="FS126" i="2" s="1"/>
  <c r="FS127" i="2" s="1"/>
  <c r="FS128" i="2" s="1"/>
  <c r="FS129" i="2" s="1"/>
  <c r="FS130" i="2" s="1"/>
  <c r="FS131" i="2" s="1"/>
  <c r="FS132" i="2" s="1"/>
  <c r="FS133" i="2" s="1"/>
  <c r="FS134" i="2" s="1"/>
  <c r="FS135" i="2" s="1"/>
  <c r="FS136" i="2" s="1"/>
  <c r="FS137" i="2" s="1"/>
  <c r="FS138" i="2" s="1"/>
  <c r="FS139" i="2" s="1"/>
  <c r="FS140" i="2" s="1"/>
  <c r="FS141" i="2" s="1"/>
  <c r="FS142" i="2" s="1"/>
  <c r="FS143" i="2" s="1"/>
  <c r="FS144" i="2" s="1"/>
  <c r="FS145" i="2" s="1"/>
  <c r="FS146" i="2" s="1"/>
  <c r="FS147" i="2" s="1"/>
  <c r="FS148" i="2" s="1"/>
  <c r="FS149" i="2" s="1"/>
  <c r="FS150" i="2" s="1"/>
  <c r="FS151" i="2" s="1"/>
  <c r="FS152" i="2" s="1"/>
  <c r="FS153" i="2" s="1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FS4" i="2"/>
  <c r="FR4" i="2"/>
  <c r="FQ4" i="2"/>
  <c r="EV5" i="2"/>
  <c r="EV6" i="2" s="1"/>
  <c r="EV7" i="2" s="1"/>
  <c r="EV8" i="2" s="1"/>
  <c r="EV9" i="2" s="1"/>
  <c r="EV10" i="2" s="1"/>
  <c r="EV11" i="2" s="1"/>
  <c r="EV12" i="2" s="1"/>
  <c r="EV13" i="2" s="1"/>
  <c r="EV14" i="2" s="1"/>
  <c r="EV15" i="2" s="1"/>
  <c r="EV16" i="2" s="1"/>
  <c r="EV17" i="2" s="1"/>
  <c r="EV18" i="2" s="1"/>
  <c r="EV19" i="2" s="1"/>
  <c r="EV20" i="2" s="1"/>
  <c r="EV21" i="2" s="1"/>
  <c r="EV22" i="2" s="1"/>
  <c r="EV23" i="2" s="1"/>
  <c r="EV24" i="2" s="1"/>
  <c r="EV25" i="2" s="1"/>
  <c r="EV26" i="2" s="1"/>
  <c r="EV27" i="2" s="1"/>
  <c r="EV28" i="2" s="1"/>
  <c r="EV29" i="2" s="1"/>
  <c r="EV30" i="2" s="1"/>
  <c r="EV31" i="2" s="1"/>
  <c r="EV32" i="2" s="1"/>
  <c r="EV33" i="2" s="1"/>
  <c r="EV34" i="2" s="1"/>
  <c r="EV35" i="2" s="1"/>
  <c r="EV36" i="2" s="1"/>
  <c r="EV37" i="2" s="1"/>
  <c r="EV38" i="2" s="1"/>
  <c r="EV39" i="2" s="1"/>
  <c r="EV40" i="2" s="1"/>
  <c r="EV41" i="2" s="1"/>
  <c r="EV42" i="2" s="1"/>
  <c r="EV43" i="2" s="1"/>
  <c r="EV44" i="2" s="1"/>
  <c r="EV45" i="2" s="1"/>
  <c r="EV46" i="2" s="1"/>
  <c r="EV47" i="2" s="1"/>
  <c r="EV48" i="2" s="1"/>
  <c r="EV49" i="2" s="1"/>
  <c r="EV50" i="2" s="1"/>
  <c r="EV51" i="2" s="1"/>
  <c r="EV52" i="2" s="1"/>
  <c r="EV53" i="2" s="1"/>
  <c r="EV54" i="2" s="1"/>
  <c r="EV55" i="2" s="1"/>
  <c r="EV56" i="2" s="1"/>
  <c r="EV57" i="2" s="1"/>
  <c r="EV58" i="2" s="1"/>
  <c r="EV59" i="2" s="1"/>
  <c r="EV60" i="2" s="1"/>
  <c r="EV61" i="2" s="1"/>
  <c r="EV62" i="2" s="1"/>
  <c r="EV63" i="2" s="1"/>
  <c r="EV64" i="2" s="1"/>
  <c r="EV65" i="2" s="1"/>
  <c r="EV66" i="2" s="1"/>
  <c r="EV67" i="2" s="1"/>
  <c r="EV68" i="2" s="1"/>
  <c r="EV69" i="2" s="1"/>
  <c r="EV70" i="2" s="1"/>
  <c r="EV71" i="2" s="1"/>
  <c r="EV72" i="2" s="1"/>
  <c r="EV73" i="2" s="1"/>
  <c r="EV74" i="2" s="1"/>
  <c r="EV75" i="2" s="1"/>
  <c r="EV76" i="2" s="1"/>
  <c r="EV77" i="2" s="1"/>
  <c r="EV78" i="2" s="1"/>
  <c r="EV79" i="2" s="1"/>
  <c r="EV80" i="2" s="1"/>
  <c r="EV81" i="2" s="1"/>
  <c r="EV82" i="2" s="1"/>
  <c r="EV83" i="2" s="1"/>
  <c r="EV84" i="2" s="1"/>
  <c r="EV85" i="2" s="1"/>
  <c r="EV86" i="2" s="1"/>
  <c r="EV87" i="2" s="1"/>
  <c r="EV88" i="2" s="1"/>
  <c r="EV89" i="2" s="1"/>
  <c r="EV90" i="2" s="1"/>
  <c r="EV91" i="2" s="1"/>
  <c r="EV92" i="2" s="1"/>
  <c r="EV93" i="2" s="1"/>
  <c r="EV94" i="2" s="1"/>
  <c r="EV95" i="2" s="1"/>
  <c r="EV96" i="2" s="1"/>
  <c r="EV97" i="2" s="1"/>
  <c r="EV98" i="2" s="1"/>
  <c r="EV99" i="2" s="1"/>
  <c r="EV100" i="2" s="1"/>
  <c r="EV101" i="2" s="1"/>
  <c r="EV102" i="2" s="1"/>
  <c r="EV103" i="2" s="1"/>
  <c r="EV104" i="2" s="1"/>
  <c r="EV105" i="2" s="1"/>
  <c r="EV106" i="2" s="1"/>
  <c r="EV107" i="2" s="1"/>
  <c r="EV108" i="2" s="1"/>
  <c r="EV109" i="2" s="1"/>
  <c r="EV110" i="2" s="1"/>
  <c r="EV111" i="2" s="1"/>
  <c r="EV112" i="2" s="1"/>
  <c r="EV113" i="2" s="1"/>
  <c r="EV114" i="2" s="1"/>
  <c r="EV115" i="2" s="1"/>
  <c r="EV116" i="2" s="1"/>
  <c r="EV117" i="2" s="1"/>
  <c r="EV118" i="2" s="1"/>
  <c r="EV119" i="2" s="1"/>
  <c r="EV120" i="2" s="1"/>
  <c r="EV121" i="2" s="1"/>
  <c r="EV122" i="2" s="1"/>
  <c r="EV123" i="2" s="1"/>
  <c r="EV124" i="2" s="1"/>
  <c r="EV125" i="2" s="1"/>
  <c r="EV126" i="2" s="1"/>
  <c r="EV127" i="2" s="1"/>
  <c r="EV128" i="2" s="1"/>
  <c r="EV129" i="2" s="1"/>
  <c r="EV130" i="2" s="1"/>
  <c r="EV131" i="2" s="1"/>
  <c r="EV132" i="2" s="1"/>
  <c r="EV133" i="2" s="1"/>
  <c r="EV134" i="2" s="1"/>
  <c r="EV135" i="2" s="1"/>
  <c r="EV136" i="2" s="1"/>
  <c r="EV137" i="2" s="1"/>
  <c r="EV138" i="2" s="1"/>
  <c r="EV139" i="2" s="1"/>
  <c r="EV140" i="2" s="1"/>
  <c r="EV141" i="2" s="1"/>
  <c r="EV142" i="2" s="1"/>
  <c r="EV143" i="2" s="1"/>
  <c r="EV144" i="2" s="1"/>
  <c r="EV145" i="2" s="1"/>
  <c r="EV146" i="2" s="1"/>
  <c r="EV147" i="2" s="1"/>
  <c r="EV148" i="2" s="1"/>
  <c r="EV149" i="2" s="1"/>
  <c r="EV150" i="2" s="1"/>
  <c r="EV151" i="2" s="1"/>
  <c r="EV152" i="2" s="1"/>
  <c r="EV153" i="2" s="1"/>
  <c r="EV154" i="2" s="1"/>
  <c r="EV155" i="2" s="1"/>
  <c r="EV156" i="2" s="1"/>
  <c r="EV157" i="2" s="1"/>
  <c r="EV158" i="2" s="1"/>
  <c r="EV159" i="2" s="1"/>
  <c r="EV160" i="2" s="1"/>
  <c r="EV161" i="2" s="1"/>
  <c r="EV162" i="2" s="1"/>
  <c r="EV163" i="2" s="1"/>
  <c r="EV164" i="2" s="1"/>
  <c r="EV165" i="2" s="1"/>
  <c r="EV166" i="2" s="1"/>
  <c r="EV167" i="2" s="1"/>
  <c r="EV168" i="2" s="1"/>
  <c r="EV169" i="2" s="1"/>
  <c r="EV170" i="2" s="1"/>
  <c r="EV171" i="2" s="1"/>
  <c r="EV172" i="2" s="1"/>
  <c r="EV173" i="2" s="1"/>
  <c r="EV174" i="2" s="1"/>
  <c r="EV175" i="2" s="1"/>
  <c r="EV176" i="2" s="1"/>
  <c r="EV177" i="2" s="1"/>
  <c r="EV178" i="2" s="1"/>
  <c r="EV179" i="2" s="1"/>
  <c r="EV180" i="2" s="1"/>
  <c r="EV181" i="2" s="1"/>
  <c r="EV182" i="2" s="1"/>
  <c r="EV183" i="2" s="1"/>
  <c r="EV184" i="2" s="1"/>
  <c r="EV185" i="2" s="1"/>
  <c r="EV186" i="2" s="1"/>
  <c r="EV187" i="2" s="1"/>
  <c r="EV188" i="2" s="1"/>
  <c r="EV189" i="2" s="1"/>
  <c r="EV190" i="2" s="1"/>
  <c r="EV191" i="2" s="1"/>
  <c r="EV192" i="2" s="1"/>
  <c r="EV193" i="2" s="1"/>
  <c r="EV194" i="2" s="1"/>
  <c r="EV195" i="2" s="1"/>
  <c r="EV196" i="2" s="1"/>
  <c r="EV197" i="2" s="1"/>
  <c r="EV198" i="2" s="1"/>
  <c r="EV199" i="2" s="1"/>
  <c r="EV200" i="2" s="1"/>
  <c r="EV201" i="2" s="1"/>
  <c r="EV202" i="2" s="1"/>
  <c r="EV203" i="2" s="1"/>
  <c r="EW5" i="2"/>
  <c r="EW6" i="2" s="1"/>
  <c r="EW7" i="2" s="1"/>
  <c r="EW8" i="2" s="1"/>
  <c r="EW9" i="2" s="1"/>
  <c r="EW10" i="2" s="1"/>
  <c r="EW11" i="2" s="1"/>
  <c r="EX5" i="2"/>
  <c r="EX6" i="2"/>
  <c r="EX7" i="2" s="1"/>
  <c r="EX8" i="2" s="1"/>
  <c r="EX9" i="2" s="1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 s="1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EX66" i="2" s="1"/>
  <c r="EX67" i="2" s="1"/>
  <c r="EX68" i="2" s="1"/>
  <c r="EX69" i="2" s="1"/>
  <c r="EX70" i="2" s="1"/>
  <c r="EX71" i="2" s="1"/>
  <c r="EX72" i="2" s="1"/>
  <c r="EX73" i="2" s="1"/>
  <c r="EX74" i="2" s="1"/>
  <c r="EX75" i="2" s="1"/>
  <c r="EX76" i="2" s="1"/>
  <c r="EX77" i="2" s="1"/>
  <c r="EX78" i="2" s="1"/>
  <c r="EX79" i="2" s="1"/>
  <c r="EX80" i="2" s="1"/>
  <c r="EX81" i="2" s="1"/>
  <c r="EX82" i="2" s="1"/>
  <c r="EX83" i="2" s="1"/>
  <c r="EX84" i="2" s="1"/>
  <c r="EX85" i="2" s="1"/>
  <c r="EX86" i="2" s="1"/>
  <c r="EX87" i="2" s="1"/>
  <c r="EX88" i="2" s="1"/>
  <c r="EX89" i="2" s="1"/>
  <c r="EX90" i="2" s="1"/>
  <c r="EX91" i="2" s="1"/>
  <c r="EX92" i="2" s="1"/>
  <c r="EX93" i="2" s="1"/>
  <c r="EX94" i="2" s="1"/>
  <c r="EX95" i="2" s="1"/>
  <c r="EX96" i="2" s="1"/>
  <c r="EX97" i="2" s="1"/>
  <c r="EX98" i="2" s="1"/>
  <c r="EX99" i="2" s="1"/>
  <c r="EX100" i="2" s="1"/>
  <c r="EX101" i="2" s="1"/>
  <c r="EX102" i="2" s="1"/>
  <c r="EX103" i="2" s="1"/>
  <c r="EX104" i="2" s="1"/>
  <c r="EX105" i="2" s="1"/>
  <c r="EX106" i="2" s="1"/>
  <c r="EX107" i="2" s="1"/>
  <c r="EX108" i="2" s="1"/>
  <c r="EX109" i="2" s="1"/>
  <c r="EX110" i="2" s="1"/>
  <c r="EX111" i="2" s="1"/>
  <c r="EX112" i="2" s="1"/>
  <c r="EX113" i="2" s="1"/>
  <c r="EX114" i="2" s="1"/>
  <c r="EX115" i="2" s="1"/>
  <c r="EX116" i="2" s="1"/>
  <c r="EX117" i="2" s="1"/>
  <c r="EX118" i="2" s="1"/>
  <c r="EX119" i="2" s="1"/>
  <c r="EX120" i="2" s="1"/>
  <c r="EX121" i="2" s="1"/>
  <c r="EX122" i="2" s="1"/>
  <c r="EX123" i="2" s="1"/>
  <c r="EX124" i="2" s="1"/>
  <c r="EX125" i="2" s="1"/>
  <c r="EX126" i="2" s="1"/>
  <c r="EX127" i="2" s="1"/>
  <c r="EX128" i="2" s="1"/>
  <c r="EX129" i="2" s="1"/>
  <c r="EX130" i="2" s="1"/>
  <c r="EX131" i="2" s="1"/>
  <c r="EX132" i="2" s="1"/>
  <c r="EX133" i="2" s="1"/>
  <c r="EX134" i="2" s="1"/>
  <c r="EX135" i="2" s="1"/>
  <c r="EX136" i="2" s="1"/>
  <c r="EX137" i="2" s="1"/>
  <c r="EX138" i="2" s="1"/>
  <c r="EX139" i="2" s="1"/>
  <c r="EX140" i="2" s="1"/>
  <c r="EX141" i="2" s="1"/>
  <c r="EX142" i="2" s="1"/>
  <c r="EX143" i="2" s="1"/>
  <c r="EX144" i="2" s="1"/>
  <c r="EX145" i="2" s="1"/>
  <c r="EX146" i="2" s="1"/>
  <c r="EX147" i="2" s="1"/>
  <c r="EX148" i="2" s="1"/>
  <c r="EX149" i="2" s="1"/>
  <c r="EX150" i="2" s="1"/>
  <c r="EX151" i="2" s="1"/>
  <c r="EX152" i="2" s="1"/>
  <c r="EX153" i="2" s="1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EW12" i="2"/>
  <c r="EW13" i="2" s="1"/>
  <c r="EW14" i="2" s="1"/>
  <c r="EW15" i="2" s="1"/>
  <c r="EW16" i="2" s="1"/>
  <c r="EW17" i="2" s="1"/>
  <c r="EW18" i="2" s="1"/>
  <c r="EW19" i="2" s="1"/>
  <c r="EW20" i="2" s="1"/>
  <c r="EW21" i="2" s="1"/>
  <c r="EW22" i="2" s="1"/>
  <c r="EW23" i="2" s="1"/>
  <c r="EW24" i="2" s="1"/>
  <c r="EW25" i="2" s="1"/>
  <c r="EW26" i="2" s="1"/>
  <c r="EW27" i="2" s="1"/>
  <c r="EW28" i="2" s="1"/>
  <c r="EW29" i="2" s="1"/>
  <c r="EW30" i="2" s="1"/>
  <c r="EW31" i="2" s="1"/>
  <c r="EW32" i="2" s="1"/>
  <c r="EW33" i="2" s="1"/>
  <c r="EW34" i="2" s="1"/>
  <c r="EW35" i="2" s="1"/>
  <c r="EW36" i="2" s="1"/>
  <c r="EW37" i="2" s="1"/>
  <c r="EW38" i="2" s="1"/>
  <c r="EW39" i="2" s="1"/>
  <c r="EW40" i="2" s="1"/>
  <c r="EW41" i="2" s="1"/>
  <c r="EW42" i="2" s="1"/>
  <c r="EW43" i="2" s="1"/>
  <c r="EW44" i="2" s="1"/>
  <c r="EW45" i="2" s="1"/>
  <c r="EW46" i="2" s="1"/>
  <c r="EW47" i="2" s="1"/>
  <c r="EW48" i="2" s="1"/>
  <c r="EW49" i="2" s="1"/>
  <c r="EW50" i="2" s="1"/>
  <c r="EW51" i="2" s="1"/>
  <c r="EW52" i="2" s="1"/>
  <c r="EW53" i="2" s="1"/>
  <c r="EW54" i="2" s="1"/>
  <c r="EW55" i="2" s="1"/>
  <c r="EW56" i="2" s="1"/>
  <c r="EW57" i="2" s="1"/>
  <c r="EW58" i="2" s="1"/>
  <c r="EW59" i="2" s="1"/>
  <c r="EW60" i="2" s="1"/>
  <c r="EW61" i="2" s="1"/>
  <c r="EW62" i="2" s="1"/>
  <c r="EW63" i="2" s="1"/>
  <c r="EW64" i="2" s="1"/>
  <c r="EW65" i="2" s="1"/>
  <c r="EW66" i="2" s="1"/>
  <c r="EW67" i="2" s="1"/>
  <c r="EW68" i="2" s="1"/>
  <c r="EW69" i="2" s="1"/>
  <c r="EW70" i="2" s="1"/>
  <c r="EW71" i="2" s="1"/>
  <c r="EW72" i="2" s="1"/>
  <c r="EW73" i="2" s="1"/>
  <c r="EW74" i="2" s="1"/>
  <c r="EW75" i="2" s="1"/>
  <c r="EW76" i="2" s="1"/>
  <c r="EW77" i="2" s="1"/>
  <c r="EW78" i="2" s="1"/>
  <c r="EW79" i="2" s="1"/>
  <c r="EW80" i="2" s="1"/>
  <c r="EW81" i="2" s="1"/>
  <c r="EW82" i="2" s="1"/>
  <c r="EW83" i="2" s="1"/>
  <c r="EW84" i="2" s="1"/>
  <c r="EW85" i="2" s="1"/>
  <c r="EW86" i="2" s="1"/>
  <c r="EW87" i="2" s="1"/>
  <c r="EW88" i="2" s="1"/>
  <c r="EW89" i="2" s="1"/>
  <c r="EW90" i="2" s="1"/>
  <c r="EW91" i="2" s="1"/>
  <c r="EW92" i="2" s="1"/>
  <c r="EW93" i="2" s="1"/>
  <c r="EW94" i="2" s="1"/>
  <c r="EW95" i="2" s="1"/>
  <c r="EW96" i="2" s="1"/>
  <c r="EW97" i="2" s="1"/>
  <c r="EW98" i="2" s="1"/>
  <c r="EW99" i="2" s="1"/>
  <c r="EW100" i="2" s="1"/>
  <c r="EW101" i="2" s="1"/>
  <c r="EW102" i="2" s="1"/>
  <c r="EW103" i="2" s="1"/>
  <c r="EW104" i="2" s="1"/>
  <c r="EW105" i="2" s="1"/>
  <c r="EW106" i="2" s="1"/>
  <c r="EW107" i="2" s="1"/>
  <c r="EW108" i="2" s="1"/>
  <c r="EW109" i="2" s="1"/>
  <c r="EW110" i="2" s="1"/>
  <c r="EW111" i="2" s="1"/>
  <c r="EW112" i="2" s="1"/>
  <c r="EW113" i="2" s="1"/>
  <c r="EW114" i="2" s="1"/>
  <c r="EW115" i="2" s="1"/>
  <c r="EW116" i="2" s="1"/>
  <c r="EW117" i="2" s="1"/>
  <c r="EW118" i="2" s="1"/>
  <c r="EW119" i="2" s="1"/>
  <c r="EW120" i="2" s="1"/>
  <c r="EW121" i="2" s="1"/>
  <c r="EW122" i="2" s="1"/>
  <c r="EW123" i="2" s="1"/>
  <c r="EW124" i="2" s="1"/>
  <c r="EW125" i="2" s="1"/>
  <c r="EW126" i="2" s="1"/>
  <c r="EW127" i="2" s="1"/>
  <c r="EW128" i="2" s="1"/>
  <c r="EW129" i="2" s="1"/>
  <c r="EW130" i="2" s="1"/>
  <c r="EW131" i="2" s="1"/>
  <c r="EW132" i="2" s="1"/>
  <c r="EW133" i="2" s="1"/>
  <c r="EW134" i="2" s="1"/>
  <c r="EW135" i="2" s="1"/>
  <c r="EW136" i="2" s="1"/>
  <c r="EW137" i="2" s="1"/>
  <c r="EW138" i="2" s="1"/>
  <c r="EW139" i="2" s="1"/>
  <c r="EW140" i="2" s="1"/>
  <c r="EW141" i="2" s="1"/>
  <c r="EW142" i="2" s="1"/>
  <c r="EW143" i="2" s="1"/>
  <c r="EW144" i="2" s="1"/>
  <c r="EW145" i="2" s="1"/>
  <c r="EW146" i="2" s="1"/>
  <c r="EW147" i="2" s="1"/>
  <c r="EW148" i="2" s="1"/>
  <c r="EW149" i="2" s="1"/>
  <c r="EW150" i="2" s="1"/>
  <c r="EW151" i="2" s="1"/>
  <c r="EW152" i="2" s="1"/>
  <c r="EW153" i="2" s="1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EX4" i="2"/>
  <c r="EW4" i="2"/>
  <c r="EV4" i="2"/>
  <c r="EA5" i="2"/>
  <c r="EA6" i="2" s="1"/>
  <c r="EA7" i="2" s="1"/>
  <c r="EA8" i="2" s="1"/>
  <c r="EA9" i="2" s="1"/>
  <c r="EA10" i="2" s="1"/>
  <c r="EA11" i="2" s="1"/>
  <c r="EA12" i="2" s="1"/>
  <c r="EA13" i="2" s="1"/>
  <c r="EA14" i="2" s="1"/>
  <c r="EA15" i="2" s="1"/>
  <c r="EA16" i="2" s="1"/>
  <c r="EA17" i="2" s="1"/>
  <c r="EA18" i="2" s="1"/>
  <c r="EA19" i="2" s="1"/>
  <c r="EA20" i="2" s="1"/>
  <c r="EA21" i="2" s="1"/>
  <c r="EA22" i="2" s="1"/>
  <c r="EA23" i="2" s="1"/>
  <c r="EA24" i="2" s="1"/>
  <c r="EA25" i="2" s="1"/>
  <c r="EA26" i="2" s="1"/>
  <c r="EA27" i="2" s="1"/>
  <c r="EA28" i="2" s="1"/>
  <c r="EA29" i="2" s="1"/>
  <c r="EA30" i="2" s="1"/>
  <c r="EA31" i="2" s="1"/>
  <c r="EA32" i="2" s="1"/>
  <c r="EA33" i="2" s="1"/>
  <c r="EA34" i="2" s="1"/>
  <c r="EA35" i="2" s="1"/>
  <c r="EA36" i="2" s="1"/>
  <c r="EA37" i="2" s="1"/>
  <c r="EA38" i="2" s="1"/>
  <c r="EA39" i="2" s="1"/>
  <c r="EA40" i="2" s="1"/>
  <c r="EA41" i="2" s="1"/>
  <c r="EA42" i="2" s="1"/>
  <c r="EA43" i="2" s="1"/>
  <c r="EA44" i="2" s="1"/>
  <c r="EA45" i="2" s="1"/>
  <c r="EA46" i="2" s="1"/>
  <c r="EA47" i="2" s="1"/>
  <c r="EA48" i="2" s="1"/>
  <c r="EA49" i="2" s="1"/>
  <c r="EA50" i="2" s="1"/>
  <c r="EA51" i="2" s="1"/>
  <c r="EA52" i="2" s="1"/>
  <c r="EA53" i="2" s="1"/>
  <c r="EA54" i="2" s="1"/>
  <c r="EA55" i="2" s="1"/>
  <c r="EA56" i="2" s="1"/>
  <c r="EA57" i="2" s="1"/>
  <c r="EA58" i="2" s="1"/>
  <c r="EA59" i="2" s="1"/>
  <c r="EA60" i="2" s="1"/>
  <c r="EA61" i="2" s="1"/>
  <c r="EA62" i="2" s="1"/>
  <c r="EA63" i="2" s="1"/>
  <c r="EA64" i="2" s="1"/>
  <c r="EA65" i="2" s="1"/>
  <c r="EA66" i="2" s="1"/>
  <c r="EA67" i="2" s="1"/>
  <c r="EA68" i="2" s="1"/>
  <c r="EA69" i="2" s="1"/>
  <c r="EA70" i="2" s="1"/>
  <c r="EA71" i="2" s="1"/>
  <c r="EA72" i="2" s="1"/>
  <c r="EA73" i="2" s="1"/>
  <c r="EA74" i="2" s="1"/>
  <c r="EA75" i="2" s="1"/>
  <c r="EA76" i="2" s="1"/>
  <c r="EA77" i="2" s="1"/>
  <c r="EA78" i="2" s="1"/>
  <c r="EA79" i="2" s="1"/>
  <c r="EA80" i="2" s="1"/>
  <c r="EA81" i="2" s="1"/>
  <c r="EA82" i="2" s="1"/>
  <c r="EA83" i="2" s="1"/>
  <c r="EA84" i="2" s="1"/>
  <c r="EA85" i="2" s="1"/>
  <c r="EA86" i="2" s="1"/>
  <c r="EA87" i="2" s="1"/>
  <c r="EA88" i="2" s="1"/>
  <c r="EA89" i="2" s="1"/>
  <c r="EA90" i="2" s="1"/>
  <c r="EA91" i="2" s="1"/>
  <c r="EA92" i="2" s="1"/>
  <c r="EA93" i="2" s="1"/>
  <c r="EA94" i="2" s="1"/>
  <c r="EA95" i="2" s="1"/>
  <c r="EA96" i="2" s="1"/>
  <c r="EA97" i="2" s="1"/>
  <c r="EA98" i="2" s="1"/>
  <c r="EA99" i="2" s="1"/>
  <c r="EA100" i="2" s="1"/>
  <c r="EA101" i="2" s="1"/>
  <c r="EA102" i="2" s="1"/>
  <c r="EA103" i="2" s="1"/>
  <c r="EA104" i="2" s="1"/>
  <c r="EA105" i="2" s="1"/>
  <c r="EA106" i="2" s="1"/>
  <c r="EA107" i="2" s="1"/>
  <c r="EA108" i="2" s="1"/>
  <c r="EA109" i="2" s="1"/>
  <c r="EA110" i="2" s="1"/>
  <c r="EA111" i="2" s="1"/>
  <c r="EA112" i="2" s="1"/>
  <c r="EA113" i="2" s="1"/>
  <c r="EA114" i="2" s="1"/>
  <c r="EA115" i="2" s="1"/>
  <c r="EA116" i="2" s="1"/>
  <c r="EA117" i="2" s="1"/>
  <c r="EA118" i="2" s="1"/>
  <c r="EA119" i="2" s="1"/>
  <c r="EA120" i="2" s="1"/>
  <c r="EA121" i="2" s="1"/>
  <c r="EA122" i="2" s="1"/>
  <c r="EA123" i="2" s="1"/>
  <c r="EA124" i="2" s="1"/>
  <c r="EA125" i="2" s="1"/>
  <c r="EA126" i="2" s="1"/>
  <c r="EA127" i="2" s="1"/>
  <c r="EA128" i="2" s="1"/>
  <c r="EA129" i="2" s="1"/>
  <c r="EA130" i="2" s="1"/>
  <c r="EA131" i="2" s="1"/>
  <c r="EA132" i="2" s="1"/>
  <c r="EA133" i="2" s="1"/>
  <c r="EA134" i="2" s="1"/>
  <c r="EA135" i="2" s="1"/>
  <c r="EA136" i="2" s="1"/>
  <c r="EA137" i="2" s="1"/>
  <c r="EA138" i="2" s="1"/>
  <c r="EA139" i="2" s="1"/>
  <c r="EA140" i="2" s="1"/>
  <c r="EA141" i="2" s="1"/>
  <c r="EA142" i="2" s="1"/>
  <c r="EA143" i="2" s="1"/>
  <c r="EA144" i="2" s="1"/>
  <c r="EA145" i="2" s="1"/>
  <c r="EA146" i="2" s="1"/>
  <c r="EA147" i="2" s="1"/>
  <c r="EA148" i="2" s="1"/>
  <c r="EA149" i="2" s="1"/>
  <c r="EA150" i="2" s="1"/>
  <c r="EA151" i="2" s="1"/>
  <c r="EA152" i="2" s="1"/>
  <c r="EA153" i="2" s="1"/>
  <c r="EA154" i="2" s="1"/>
  <c r="EA155" i="2" s="1"/>
  <c r="EA156" i="2" s="1"/>
  <c r="EA157" i="2" s="1"/>
  <c r="EA158" i="2" s="1"/>
  <c r="EA159" i="2" s="1"/>
  <c r="EA160" i="2" s="1"/>
  <c r="EA161" i="2" s="1"/>
  <c r="EA162" i="2" s="1"/>
  <c r="EA163" i="2" s="1"/>
  <c r="EA164" i="2" s="1"/>
  <c r="EA165" i="2" s="1"/>
  <c r="EA166" i="2" s="1"/>
  <c r="EA167" i="2" s="1"/>
  <c r="EA168" i="2" s="1"/>
  <c r="EA169" i="2" s="1"/>
  <c r="EA170" i="2" s="1"/>
  <c r="EA171" i="2" s="1"/>
  <c r="EA172" i="2" s="1"/>
  <c r="EA173" i="2" s="1"/>
  <c r="EA174" i="2" s="1"/>
  <c r="EA175" i="2" s="1"/>
  <c r="EA176" i="2" s="1"/>
  <c r="EA177" i="2" s="1"/>
  <c r="EA178" i="2" s="1"/>
  <c r="EA179" i="2" s="1"/>
  <c r="EA180" i="2" s="1"/>
  <c r="EA181" i="2" s="1"/>
  <c r="EA182" i="2" s="1"/>
  <c r="EA183" i="2" s="1"/>
  <c r="EA184" i="2" s="1"/>
  <c r="EA185" i="2" s="1"/>
  <c r="EA186" i="2" s="1"/>
  <c r="EA187" i="2" s="1"/>
  <c r="EA188" i="2" s="1"/>
  <c r="EA189" i="2" s="1"/>
  <c r="EA190" i="2" s="1"/>
  <c r="EA191" i="2" s="1"/>
  <c r="EA192" i="2" s="1"/>
  <c r="EA193" i="2" s="1"/>
  <c r="EA194" i="2" s="1"/>
  <c r="EA195" i="2" s="1"/>
  <c r="EA196" i="2" s="1"/>
  <c r="EA197" i="2" s="1"/>
  <c r="EA198" i="2" s="1"/>
  <c r="EA199" i="2" s="1"/>
  <c r="EA200" i="2" s="1"/>
  <c r="EA201" i="2" s="1"/>
  <c r="EA202" i="2" s="1"/>
  <c r="EA203" i="2" s="1"/>
  <c r="EB5" i="2"/>
  <c r="EB6" i="2" s="1"/>
  <c r="EB7" i="2" s="1"/>
  <c r="EB8" i="2" s="1"/>
  <c r="EB9" i="2" s="1"/>
  <c r="EB10" i="2" s="1"/>
  <c r="EB11" i="2" s="1"/>
  <c r="EB12" i="2" s="1"/>
  <c r="EB13" i="2" s="1"/>
  <c r="EB14" i="2" s="1"/>
  <c r="EB15" i="2" s="1"/>
  <c r="EB16" i="2" s="1"/>
  <c r="EB17" i="2" s="1"/>
  <c r="EB18" i="2" s="1"/>
  <c r="EB19" i="2" s="1"/>
  <c r="EB20" i="2" s="1"/>
  <c r="EB21" i="2" s="1"/>
  <c r="EB22" i="2" s="1"/>
  <c r="EB23" i="2" s="1"/>
  <c r="EB24" i="2" s="1"/>
  <c r="EB25" i="2" s="1"/>
  <c r="EB26" i="2" s="1"/>
  <c r="EB27" i="2" s="1"/>
  <c r="EB28" i="2" s="1"/>
  <c r="EB29" i="2" s="1"/>
  <c r="EB30" i="2" s="1"/>
  <c r="EB31" i="2" s="1"/>
  <c r="EB32" i="2" s="1"/>
  <c r="EB33" i="2" s="1"/>
  <c r="EB34" i="2" s="1"/>
  <c r="EB35" i="2" s="1"/>
  <c r="EB36" i="2" s="1"/>
  <c r="EB37" i="2" s="1"/>
  <c r="EB38" i="2" s="1"/>
  <c r="EB39" i="2" s="1"/>
  <c r="EB40" i="2" s="1"/>
  <c r="EB41" i="2" s="1"/>
  <c r="EB42" i="2" s="1"/>
  <c r="EB43" i="2" s="1"/>
  <c r="EB44" i="2" s="1"/>
  <c r="EB45" i="2" s="1"/>
  <c r="EB46" i="2" s="1"/>
  <c r="EB47" i="2" s="1"/>
  <c r="EB48" i="2" s="1"/>
  <c r="EB49" i="2" s="1"/>
  <c r="EB50" i="2" s="1"/>
  <c r="EB51" i="2" s="1"/>
  <c r="EB52" i="2" s="1"/>
  <c r="EB53" i="2" s="1"/>
  <c r="EB54" i="2" s="1"/>
  <c r="EB55" i="2" s="1"/>
  <c r="EB56" i="2" s="1"/>
  <c r="EB57" i="2" s="1"/>
  <c r="EB58" i="2" s="1"/>
  <c r="EB59" i="2" s="1"/>
  <c r="EB60" i="2" s="1"/>
  <c r="EB61" i="2" s="1"/>
  <c r="EB62" i="2" s="1"/>
  <c r="EB63" i="2" s="1"/>
  <c r="EB64" i="2" s="1"/>
  <c r="EB65" i="2" s="1"/>
  <c r="EB66" i="2" s="1"/>
  <c r="EB67" i="2" s="1"/>
  <c r="EB68" i="2" s="1"/>
  <c r="EB69" i="2" s="1"/>
  <c r="EB70" i="2" s="1"/>
  <c r="EB71" i="2" s="1"/>
  <c r="EB72" i="2" s="1"/>
  <c r="EB73" i="2" s="1"/>
  <c r="EB74" i="2" s="1"/>
  <c r="EB75" i="2" s="1"/>
  <c r="EB76" i="2" s="1"/>
  <c r="EB77" i="2" s="1"/>
  <c r="EB78" i="2" s="1"/>
  <c r="EB79" i="2" s="1"/>
  <c r="EB80" i="2" s="1"/>
  <c r="EB81" i="2" s="1"/>
  <c r="EB82" i="2" s="1"/>
  <c r="EB83" i="2" s="1"/>
  <c r="EB84" i="2" s="1"/>
  <c r="EB85" i="2" s="1"/>
  <c r="EB86" i="2" s="1"/>
  <c r="EB87" i="2" s="1"/>
  <c r="EB88" i="2" s="1"/>
  <c r="EB89" i="2" s="1"/>
  <c r="EB90" i="2" s="1"/>
  <c r="EB91" i="2" s="1"/>
  <c r="EB92" i="2" s="1"/>
  <c r="EB93" i="2" s="1"/>
  <c r="EB94" i="2" s="1"/>
  <c r="EB95" i="2" s="1"/>
  <c r="EB96" i="2" s="1"/>
  <c r="EB97" i="2" s="1"/>
  <c r="EB98" i="2" s="1"/>
  <c r="EB99" i="2" s="1"/>
  <c r="EB100" i="2" s="1"/>
  <c r="EB101" i="2" s="1"/>
  <c r="EB102" i="2" s="1"/>
  <c r="EB103" i="2" s="1"/>
  <c r="EB104" i="2" s="1"/>
  <c r="EB105" i="2" s="1"/>
  <c r="EB106" i="2" s="1"/>
  <c r="EB107" i="2" s="1"/>
  <c r="EB108" i="2" s="1"/>
  <c r="EB109" i="2" s="1"/>
  <c r="EB110" i="2" s="1"/>
  <c r="EB111" i="2" s="1"/>
  <c r="EB112" i="2" s="1"/>
  <c r="EB113" i="2" s="1"/>
  <c r="EB114" i="2" s="1"/>
  <c r="EB115" i="2" s="1"/>
  <c r="EB116" i="2" s="1"/>
  <c r="EB117" i="2" s="1"/>
  <c r="EB118" i="2" s="1"/>
  <c r="EB119" i="2" s="1"/>
  <c r="EB120" i="2" s="1"/>
  <c r="EB121" i="2" s="1"/>
  <c r="EB122" i="2" s="1"/>
  <c r="EB123" i="2" s="1"/>
  <c r="EB124" i="2" s="1"/>
  <c r="EB125" i="2" s="1"/>
  <c r="EB126" i="2" s="1"/>
  <c r="EB127" i="2" s="1"/>
  <c r="EB128" i="2" s="1"/>
  <c r="EB129" i="2" s="1"/>
  <c r="EB130" i="2" s="1"/>
  <c r="EB131" i="2" s="1"/>
  <c r="EB132" i="2" s="1"/>
  <c r="EB133" i="2" s="1"/>
  <c r="EB134" i="2" s="1"/>
  <c r="EB135" i="2" s="1"/>
  <c r="EB136" i="2" s="1"/>
  <c r="EB137" i="2" s="1"/>
  <c r="EB138" i="2" s="1"/>
  <c r="EB139" i="2" s="1"/>
  <c r="EB140" i="2" s="1"/>
  <c r="EB141" i="2" s="1"/>
  <c r="EB142" i="2" s="1"/>
  <c r="EB143" i="2" s="1"/>
  <c r="EB144" i="2" s="1"/>
  <c r="EB145" i="2" s="1"/>
  <c r="EB146" i="2" s="1"/>
  <c r="EB147" i="2" s="1"/>
  <c r="EB148" i="2" s="1"/>
  <c r="EB149" i="2" s="1"/>
  <c r="EB150" i="2" s="1"/>
  <c r="EB151" i="2" s="1"/>
  <c r="EB152" i="2" s="1"/>
  <c r="EB153" i="2" s="1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EC5" i="2"/>
  <c r="EC6" i="2" s="1"/>
  <c r="EC7" i="2" s="1"/>
  <c r="EC8" i="2" s="1"/>
  <c r="EC9" i="2" s="1"/>
  <c r="EC10" i="2" s="1"/>
  <c r="EC11" i="2" s="1"/>
  <c r="EC12" i="2" s="1"/>
  <c r="EC13" i="2" s="1"/>
  <c r="EC14" i="2" s="1"/>
  <c r="EC15" i="2" s="1"/>
  <c r="EC16" i="2" s="1"/>
  <c r="EC17" i="2" s="1"/>
  <c r="EC18" i="2" s="1"/>
  <c r="EC19" i="2" s="1"/>
  <c r="EC20" i="2" s="1"/>
  <c r="EC21" i="2" s="1"/>
  <c r="EC22" i="2" s="1"/>
  <c r="EC23" i="2" s="1"/>
  <c r="EC24" i="2" s="1"/>
  <c r="EC25" i="2" s="1"/>
  <c r="EC26" i="2" s="1"/>
  <c r="EC27" i="2" s="1"/>
  <c r="EC28" i="2" s="1"/>
  <c r="EC29" i="2" s="1"/>
  <c r="EC30" i="2" s="1"/>
  <c r="EC31" i="2" s="1"/>
  <c r="EC32" i="2" s="1"/>
  <c r="EC33" i="2" s="1"/>
  <c r="EC34" i="2" s="1"/>
  <c r="EC35" i="2" s="1"/>
  <c r="EC36" i="2" s="1"/>
  <c r="EC37" i="2" s="1"/>
  <c r="EC38" i="2" s="1"/>
  <c r="EC39" i="2" s="1"/>
  <c r="EC40" i="2" s="1"/>
  <c r="EC41" i="2" s="1"/>
  <c r="EC42" i="2" s="1"/>
  <c r="EC43" i="2" s="1"/>
  <c r="EC44" i="2" s="1"/>
  <c r="EC45" i="2" s="1"/>
  <c r="EC46" i="2" s="1"/>
  <c r="EC47" i="2" s="1"/>
  <c r="EC48" i="2" s="1"/>
  <c r="EC49" i="2" s="1"/>
  <c r="EC50" i="2" s="1"/>
  <c r="EC51" i="2" s="1"/>
  <c r="EC52" i="2" s="1"/>
  <c r="EC53" i="2" s="1"/>
  <c r="EC54" i="2" s="1"/>
  <c r="EC55" i="2" s="1"/>
  <c r="EC56" i="2" s="1"/>
  <c r="EC57" i="2" s="1"/>
  <c r="EC58" i="2" s="1"/>
  <c r="EC59" i="2" s="1"/>
  <c r="EC60" i="2" s="1"/>
  <c r="EC61" i="2" s="1"/>
  <c r="EC62" i="2" s="1"/>
  <c r="EC63" i="2" s="1"/>
  <c r="EC64" i="2" s="1"/>
  <c r="EC65" i="2" s="1"/>
  <c r="EC66" i="2" s="1"/>
  <c r="EC67" i="2" s="1"/>
  <c r="EC68" i="2" s="1"/>
  <c r="EC69" i="2" s="1"/>
  <c r="EC70" i="2" s="1"/>
  <c r="EC71" i="2" s="1"/>
  <c r="EC72" i="2" s="1"/>
  <c r="EC73" i="2" s="1"/>
  <c r="EC74" i="2" s="1"/>
  <c r="EC75" i="2" s="1"/>
  <c r="EC76" i="2" s="1"/>
  <c r="EC77" i="2" s="1"/>
  <c r="EC78" i="2" s="1"/>
  <c r="EC79" i="2" s="1"/>
  <c r="EC80" i="2" s="1"/>
  <c r="EC81" i="2" s="1"/>
  <c r="EC82" i="2" s="1"/>
  <c r="EC83" i="2" s="1"/>
  <c r="EC84" i="2" s="1"/>
  <c r="EC85" i="2" s="1"/>
  <c r="EC86" i="2" s="1"/>
  <c r="EC87" i="2" s="1"/>
  <c r="EC88" i="2" s="1"/>
  <c r="EC89" i="2" s="1"/>
  <c r="EC90" i="2" s="1"/>
  <c r="EC91" i="2" s="1"/>
  <c r="EC92" i="2" s="1"/>
  <c r="EC93" i="2" s="1"/>
  <c r="EC94" i="2" s="1"/>
  <c r="EC95" i="2" s="1"/>
  <c r="EC96" i="2" s="1"/>
  <c r="EC97" i="2" s="1"/>
  <c r="EC98" i="2" s="1"/>
  <c r="EC99" i="2" s="1"/>
  <c r="EC100" i="2" s="1"/>
  <c r="EC101" i="2" s="1"/>
  <c r="EC102" i="2" s="1"/>
  <c r="EC103" i="2" s="1"/>
  <c r="EC104" i="2" s="1"/>
  <c r="EC105" i="2" s="1"/>
  <c r="EC106" i="2" s="1"/>
  <c r="EC107" i="2" s="1"/>
  <c r="EC108" i="2" s="1"/>
  <c r="EC109" i="2" s="1"/>
  <c r="EC110" i="2" s="1"/>
  <c r="EC111" i="2" s="1"/>
  <c r="EC112" i="2" s="1"/>
  <c r="EC113" i="2" s="1"/>
  <c r="EC114" i="2" s="1"/>
  <c r="EC115" i="2" s="1"/>
  <c r="EC116" i="2" s="1"/>
  <c r="EC117" i="2" s="1"/>
  <c r="EC118" i="2" s="1"/>
  <c r="EC119" i="2" s="1"/>
  <c r="EC120" i="2" s="1"/>
  <c r="EC121" i="2" s="1"/>
  <c r="EC122" i="2" s="1"/>
  <c r="EC123" i="2" s="1"/>
  <c r="EC124" i="2" s="1"/>
  <c r="EC125" i="2" s="1"/>
  <c r="EC126" i="2" s="1"/>
  <c r="EC127" i="2" s="1"/>
  <c r="EC128" i="2" s="1"/>
  <c r="EC129" i="2" s="1"/>
  <c r="EC130" i="2" s="1"/>
  <c r="EC131" i="2" s="1"/>
  <c r="EC132" i="2" s="1"/>
  <c r="EC133" i="2" s="1"/>
  <c r="EC134" i="2" s="1"/>
  <c r="EC135" i="2" s="1"/>
  <c r="EC136" i="2" s="1"/>
  <c r="EC137" i="2" s="1"/>
  <c r="EC138" i="2" s="1"/>
  <c r="EC139" i="2" s="1"/>
  <c r="EC140" i="2" s="1"/>
  <c r="EC141" i="2" s="1"/>
  <c r="EC142" i="2" s="1"/>
  <c r="EC143" i="2" s="1"/>
  <c r="EC144" i="2" s="1"/>
  <c r="EC145" i="2" s="1"/>
  <c r="EC146" i="2" s="1"/>
  <c r="EC147" i="2" s="1"/>
  <c r="EC148" i="2" s="1"/>
  <c r="EC149" i="2" s="1"/>
  <c r="EC150" i="2" s="1"/>
  <c r="EC151" i="2" s="1"/>
  <c r="EC152" i="2" s="1"/>
  <c r="EC153" i="2" s="1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EC4" i="2"/>
  <c r="EB4" i="2"/>
  <c r="EA4" i="2"/>
  <c r="DF5" i="2"/>
  <c r="DF6" i="2" s="1"/>
  <c r="DF7" i="2" s="1"/>
  <c r="DF8" i="2" s="1"/>
  <c r="DF9" i="2" s="1"/>
  <c r="DF10" i="2" s="1"/>
  <c r="DF11" i="2" s="1"/>
  <c r="DF12" i="2" s="1"/>
  <c r="DF13" i="2" s="1"/>
  <c r="DF14" i="2" s="1"/>
  <c r="DF15" i="2" s="1"/>
  <c r="DF16" i="2" s="1"/>
  <c r="DF17" i="2" s="1"/>
  <c r="DF18" i="2" s="1"/>
  <c r="DF19" i="2" s="1"/>
  <c r="DF20" i="2" s="1"/>
  <c r="DF21" i="2" s="1"/>
  <c r="DF22" i="2" s="1"/>
  <c r="DF23" i="2" s="1"/>
  <c r="DF24" i="2" s="1"/>
  <c r="DF25" i="2" s="1"/>
  <c r="DF26" i="2" s="1"/>
  <c r="DF27" i="2" s="1"/>
  <c r="DF28" i="2" s="1"/>
  <c r="DF29" i="2" s="1"/>
  <c r="DF30" i="2" s="1"/>
  <c r="DF31" i="2" s="1"/>
  <c r="DF32" i="2" s="1"/>
  <c r="DF33" i="2" s="1"/>
  <c r="DF34" i="2" s="1"/>
  <c r="DF35" i="2" s="1"/>
  <c r="DF36" i="2" s="1"/>
  <c r="DF37" i="2" s="1"/>
  <c r="DF38" i="2" s="1"/>
  <c r="DF39" i="2" s="1"/>
  <c r="DF40" i="2" s="1"/>
  <c r="DF41" i="2" s="1"/>
  <c r="DF42" i="2" s="1"/>
  <c r="DF43" i="2" s="1"/>
  <c r="DF44" i="2" s="1"/>
  <c r="DF45" i="2" s="1"/>
  <c r="DF46" i="2" s="1"/>
  <c r="DF47" i="2" s="1"/>
  <c r="DF48" i="2" s="1"/>
  <c r="DF49" i="2" s="1"/>
  <c r="DF50" i="2" s="1"/>
  <c r="DF51" i="2" s="1"/>
  <c r="DF52" i="2" s="1"/>
  <c r="DF53" i="2" s="1"/>
  <c r="DF54" i="2" s="1"/>
  <c r="DF55" i="2" s="1"/>
  <c r="DF56" i="2" s="1"/>
  <c r="DF57" i="2" s="1"/>
  <c r="DF58" i="2" s="1"/>
  <c r="DF59" i="2" s="1"/>
  <c r="DF60" i="2" s="1"/>
  <c r="DF61" i="2" s="1"/>
  <c r="DF62" i="2" s="1"/>
  <c r="DF63" i="2" s="1"/>
  <c r="DF64" i="2" s="1"/>
  <c r="DF65" i="2" s="1"/>
  <c r="DF66" i="2" s="1"/>
  <c r="DF67" i="2" s="1"/>
  <c r="DF68" i="2" s="1"/>
  <c r="DF69" i="2" s="1"/>
  <c r="DF70" i="2" s="1"/>
  <c r="DF71" i="2" s="1"/>
  <c r="DF72" i="2" s="1"/>
  <c r="DF73" i="2" s="1"/>
  <c r="DF74" i="2" s="1"/>
  <c r="DF75" i="2" s="1"/>
  <c r="DF76" i="2" s="1"/>
  <c r="DF77" i="2" s="1"/>
  <c r="DF78" i="2" s="1"/>
  <c r="DF79" i="2" s="1"/>
  <c r="DF80" i="2" s="1"/>
  <c r="DF81" i="2" s="1"/>
  <c r="DF82" i="2" s="1"/>
  <c r="DF83" i="2" s="1"/>
  <c r="DF84" i="2" s="1"/>
  <c r="DF85" i="2" s="1"/>
  <c r="DF86" i="2" s="1"/>
  <c r="DF87" i="2" s="1"/>
  <c r="DF88" i="2" s="1"/>
  <c r="DF89" i="2" s="1"/>
  <c r="DF90" i="2" s="1"/>
  <c r="DF91" i="2" s="1"/>
  <c r="DF92" i="2" s="1"/>
  <c r="DF93" i="2" s="1"/>
  <c r="DF94" i="2" s="1"/>
  <c r="DF95" i="2" s="1"/>
  <c r="DF96" i="2" s="1"/>
  <c r="DF97" i="2" s="1"/>
  <c r="DF98" i="2" s="1"/>
  <c r="DF99" i="2" s="1"/>
  <c r="DF100" i="2" s="1"/>
  <c r="DF101" i="2" s="1"/>
  <c r="DF102" i="2" s="1"/>
  <c r="DF103" i="2" s="1"/>
  <c r="DF104" i="2" s="1"/>
  <c r="DF105" i="2" s="1"/>
  <c r="DF106" i="2" s="1"/>
  <c r="DF107" i="2" s="1"/>
  <c r="DF108" i="2" s="1"/>
  <c r="DF109" i="2" s="1"/>
  <c r="DF110" i="2" s="1"/>
  <c r="DF111" i="2" s="1"/>
  <c r="DF112" i="2" s="1"/>
  <c r="DF113" i="2" s="1"/>
  <c r="DF114" i="2" s="1"/>
  <c r="DF115" i="2" s="1"/>
  <c r="DF116" i="2" s="1"/>
  <c r="DF117" i="2" s="1"/>
  <c r="DF118" i="2" s="1"/>
  <c r="DF119" i="2" s="1"/>
  <c r="DF120" i="2" s="1"/>
  <c r="DF121" i="2" s="1"/>
  <c r="DF122" i="2" s="1"/>
  <c r="DF123" i="2" s="1"/>
  <c r="DF124" i="2" s="1"/>
  <c r="DF125" i="2" s="1"/>
  <c r="DF126" i="2" s="1"/>
  <c r="DF127" i="2" s="1"/>
  <c r="DF128" i="2" s="1"/>
  <c r="DF129" i="2" s="1"/>
  <c r="DF130" i="2" s="1"/>
  <c r="DF131" i="2" s="1"/>
  <c r="DF132" i="2" s="1"/>
  <c r="DF133" i="2" s="1"/>
  <c r="DF134" i="2" s="1"/>
  <c r="DF135" i="2" s="1"/>
  <c r="DF136" i="2" s="1"/>
  <c r="DF137" i="2" s="1"/>
  <c r="DF138" i="2" s="1"/>
  <c r="DF139" i="2" s="1"/>
  <c r="DF140" i="2" s="1"/>
  <c r="DF141" i="2" s="1"/>
  <c r="DF142" i="2" s="1"/>
  <c r="DF143" i="2" s="1"/>
  <c r="DF144" i="2" s="1"/>
  <c r="DF145" i="2" s="1"/>
  <c r="DF146" i="2" s="1"/>
  <c r="DF147" i="2" s="1"/>
  <c r="DF148" i="2" s="1"/>
  <c r="DF149" i="2" s="1"/>
  <c r="DF150" i="2" s="1"/>
  <c r="DF151" i="2" s="1"/>
  <c r="DF152" i="2" s="1"/>
  <c r="DF153" i="2" s="1"/>
  <c r="DF154" i="2" s="1"/>
  <c r="DF155" i="2" s="1"/>
  <c r="DF156" i="2" s="1"/>
  <c r="DF157" i="2" s="1"/>
  <c r="DF158" i="2" s="1"/>
  <c r="DF159" i="2" s="1"/>
  <c r="DF160" i="2" s="1"/>
  <c r="DF161" i="2" s="1"/>
  <c r="DF162" i="2" s="1"/>
  <c r="DF163" i="2" s="1"/>
  <c r="DF164" i="2" s="1"/>
  <c r="DF165" i="2" s="1"/>
  <c r="DF166" i="2" s="1"/>
  <c r="DF167" i="2" s="1"/>
  <c r="DF168" i="2" s="1"/>
  <c r="DF169" i="2" s="1"/>
  <c r="DF170" i="2" s="1"/>
  <c r="DF171" i="2" s="1"/>
  <c r="DF172" i="2" s="1"/>
  <c r="DF173" i="2" s="1"/>
  <c r="DF174" i="2" s="1"/>
  <c r="DF175" i="2" s="1"/>
  <c r="DF176" i="2" s="1"/>
  <c r="DF177" i="2" s="1"/>
  <c r="DF178" i="2" s="1"/>
  <c r="DF179" i="2" s="1"/>
  <c r="DF180" i="2" s="1"/>
  <c r="DF181" i="2" s="1"/>
  <c r="DF182" i="2" s="1"/>
  <c r="DF183" i="2" s="1"/>
  <c r="DF184" i="2" s="1"/>
  <c r="DF185" i="2" s="1"/>
  <c r="DF186" i="2" s="1"/>
  <c r="DF187" i="2" s="1"/>
  <c r="DF188" i="2" s="1"/>
  <c r="DF189" i="2" s="1"/>
  <c r="DF190" i="2" s="1"/>
  <c r="DF191" i="2" s="1"/>
  <c r="DF192" i="2" s="1"/>
  <c r="DF193" i="2" s="1"/>
  <c r="DF194" i="2" s="1"/>
  <c r="DF195" i="2" s="1"/>
  <c r="DF196" i="2" s="1"/>
  <c r="DF197" i="2" s="1"/>
  <c r="DF198" i="2" s="1"/>
  <c r="DF199" i="2" s="1"/>
  <c r="DF200" i="2" s="1"/>
  <c r="DF201" i="2" s="1"/>
  <c r="DF202" i="2" s="1"/>
  <c r="DF203" i="2" s="1"/>
  <c r="DG5" i="2"/>
  <c r="DG6" i="2" s="1"/>
  <c r="DG7" i="2" s="1"/>
  <c r="DG8" i="2" s="1"/>
  <c r="DG9" i="2" s="1"/>
  <c r="DG10" i="2" s="1"/>
  <c r="DG11" i="2" s="1"/>
  <c r="DG12" i="2" s="1"/>
  <c r="DG13" i="2" s="1"/>
  <c r="DG14" i="2" s="1"/>
  <c r="DG15" i="2" s="1"/>
  <c r="DG16" i="2" s="1"/>
  <c r="DG17" i="2" s="1"/>
  <c r="DG18" i="2" s="1"/>
  <c r="DG19" i="2" s="1"/>
  <c r="DG20" i="2" s="1"/>
  <c r="DG21" i="2" s="1"/>
  <c r="DG22" i="2" s="1"/>
  <c r="DG23" i="2" s="1"/>
  <c r="DG24" i="2" s="1"/>
  <c r="DG25" i="2" s="1"/>
  <c r="DG26" i="2" s="1"/>
  <c r="DG27" i="2" s="1"/>
  <c r="DG28" i="2" s="1"/>
  <c r="DG29" i="2" s="1"/>
  <c r="DG30" i="2" s="1"/>
  <c r="DG31" i="2" s="1"/>
  <c r="DG32" i="2" s="1"/>
  <c r="DG33" i="2" s="1"/>
  <c r="DG34" i="2" s="1"/>
  <c r="DG35" i="2" s="1"/>
  <c r="DG36" i="2" s="1"/>
  <c r="DG37" i="2" s="1"/>
  <c r="DG38" i="2" s="1"/>
  <c r="DG39" i="2" s="1"/>
  <c r="DG40" i="2" s="1"/>
  <c r="DG41" i="2" s="1"/>
  <c r="DG42" i="2" s="1"/>
  <c r="DG43" i="2" s="1"/>
  <c r="DG44" i="2" s="1"/>
  <c r="DG45" i="2" s="1"/>
  <c r="DG46" i="2" s="1"/>
  <c r="DG47" i="2" s="1"/>
  <c r="DG48" i="2" s="1"/>
  <c r="DG49" i="2" s="1"/>
  <c r="DG50" i="2" s="1"/>
  <c r="DG51" i="2" s="1"/>
  <c r="DG52" i="2" s="1"/>
  <c r="DG53" i="2" s="1"/>
  <c r="DG54" i="2" s="1"/>
  <c r="DG55" i="2" s="1"/>
  <c r="DG56" i="2" s="1"/>
  <c r="DG57" i="2" s="1"/>
  <c r="DG58" i="2" s="1"/>
  <c r="DG59" i="2" s="1"/>
  <c r="DG60" i="2" s="1"/>
  <c r="DG61" i="2" s="1"/>
  <c r="DG62" i="2" s="1"/>
  <c r="DG63" i="2" s="1"/>
  <c r="DG64" i="2" s="1"/>
  <c r="DG65" i="2" s="1"/>
  <c r="DG66" i="2" s="1"/>
  <c r="DG67" i="2" s="1"/>
  <c r="DG68" i="2" s="1"/>
  <c r="DG69" i="2" s="1"/>
  <c r="DG70" i="2" s="1"/>
  <c r="DG71" i="2" s="1"/>
  <c r="DG72" i="2" s="1"/>
  <c r="DG73" i="2" s="1"/>
  <c r="DG74" i="2" s="1"/>
  <c r="DG75" i="2" s="1"/>
  <c r="DG76" i="2" s="1"/>
  <c r="DG77" i="2" s="1"/>
  <c r="DG78" i="2" s="1"/>
  <c r="DG79" i="2" s="1"/>
  <c r="DG80" i="2" s="1"/>
  <c r="DG81" i="2" s="1"/>
  <c r="DG82" i="2" s="1"/>
  <c r="DG83" i="2" s="1"/>
  <c r="DG84" i="2" s="1"/>
  <c r="DG85" i="2" s="1"/>
  <c r="DG86" i="2" s="1"/>
  <c r="DG87" i="2" s="1"/>
  <c r="DG88" i="2" s="1"/>
  <c r="DG89" i="2" s="1"/>
  <c r="DG90" i="2" s="1"/>
  <c r="DG91" i="2" s="1"/>
  <c r="DG92" i="2" s="1"/>
  <c r="DG93" i="2" s="1"/>
  <c r="DG94" i="2" s="1"/>
  <c r="DG95" i="2" s="1"/>
  <c r="DG96" i="2" s="1"/>
  <c r="DG97" i="2" s="1"/>
  <c r="DG98" i="2" s="1"/>
  <c r="DG99" i="2" s="1"/>
  <c r="DG100" i="2" s="1"/>
  <c r="DG101" i="2" s="1"/>
  <c r="DG102" i="2" s="1"/>
  <c r="DG103" i="2" s="1"/>
  <c r="DG104" i="2" s="1"/>
  <c r="DG105" i="2" s="1"/>
  <c r="DG106" i="2" s="1"/>
  <c r="DG107" i="2" s="1"/>
  <c r="DG108" i="2" s="1"/>
  <c r="DG109" i="2" s="1"/>
  <c r="DG110" i="2" s="1"/>
  <c r="DG111" i="2" s="1"/>
  <c r="DG112" i="2" s="1"/>
  <c r="DG113" i="2" s="1"/>
  <c r="DG114" i="2" s="1"/>
  <c r="DG115" i="2" s="1"/>
  <c r="DG116" i="2" s="1"/>
  <c r="DG117" i="2" s="1"/>
  <c r="DG118" i="2" s="1"/>
  <c r="DG119" i="2" s="1"/>
  <c r="DG120" i="2" s="1"/>
  <c r="DG121" i="2" s="1"/>
  <c r="DG122" i="2" s="1"/>
  <c r="DG123" i="2" s="1"/>
  <c r="DG124" i="2" s="1"/>
  <c r="DG125" i="2" s="1"/>
  <c r="DG126" i="2" s="1"/>
  <c r="DG127" i="2" s="1"/>
  <c r="DG128" i="2" s="1"/>
  <c r="DG129" i="2" s="1"/>
  <c r="DG130" i="2" s="1"/>
  <c r="DG131" i="2" s="1"/>
  <c r="DG132" i="2" s="1"/>
  <c r="DG133" i="2" s="1"/>
  <c r="DG134" i="2" s="1"/>
  <c r="DG135" i="2" s="1"/>
  <c r="DG136" i="2" s="1"/>
  <c r="DG137" i="2" s="1"/>
  <c r="DG138" i="2" s="1"/>
  <c r="DG139" i="2" s="1"/>
  <c r="DG140" i="2" s="1"/>
  <c r="DG141" i="2" s="1"/>
  <c r="DG142" i="2" s="1"/>
  <c r="DG143" i="2" s="1"/>
  <c r="DG144" i="2" s="1"/>
  <c r="DG145" i="2" s="1"/>
  <c r="DG146" i="2" s="1"/>
  <c r="DG147" i="2" s="1"/>
  <c r="DG148" i="2" s="1"/>
  <c r="DG149" i="2" s="1"/>
  <c r="DG150" i="2" s="1"/>
  <c r="DG151" i="2" s="1"/>
  <c r="DG152" i="2" s="1"/>
  <c r="DG153" i="2" s="1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DH5" i="2"/>
  <c r="DH6" i="2" s="1"/>
  <c r="DH7" i="2" s="1"/>
  <c r="DH8" i="2" s="1"/>
  <c r="DH9" i="2" s="1"/>
  <c r="DH10" i="2" s="1"/>
  <c r="DH11" i="2" s="1"/>
  <c r="DH12" i="2" s="1"/>
  <c r="DH13" i="2" s="1"/>
  <c r="DH14" i="2" s="1"/>
  <c r="DH15" i="2" s="1"/>
  <c r="DH16" i="2" s="1"/>
  <c r="DH17" i="2" s="1"/>
  <c r="DH18" i="2" s="1"/>
  <c r="DH19" i="2" s="1"/>
  <c r="DH20" i="2" s="1"/>
  <c r="DH21" i="2" s="1"/>
  <c r="DH22" i="2" s="1"/>
  <c r="DH23" i="2" s="1"/>
  <c r="DH24" i="2" s="1"/>
  <c r="DH25" i="2" s="1"/>
  <c r="DH26" i="2" s="1"/>
  <c r="DH27" i="2" s="1"/>
  <c r="DH28" i="2" s="1"/>
  <c r="DH29" i="2" s="1"/>
  <c r="DH30" i="2" s="1"/>
  <c r="DH31" i="2" s="1"/>
  <c r="DH32" i="2" s="1"/>
  <c r="DH33" i="2" s="1"/>
  <c r="DH34" i="2" s="1"/>
  <c r="DH35" i="2" s="1"/>
  <c r="DH36" i="2" s="1"/>
  <c r="DH37" i="2" s="1"/>
  <c r="DH38" i="2" s="1"/>
  <c r="DH39" i="2" s="1"/>
  <c r="DH40" i="2" s="1"/>
  <c r="DH41" i="2" s="1"/>
  <c r="DH42" i="2" s="1"/>
  <c r="DH43" i="2" s="1"/>
  <c r="DH44" i="2" s="1"/>
  <c r="DH45" i="2" s="1"/>
  <c r="DH46" i="2" s="1"/>
  <c r="DH47" i="2" s="1"/>
  <c r="DH48" i="2" s="1"/>
  <c r="DH49" i="2" s="1"/>
  <c r="DH50" i="2" s="1"/>
  <c r="DH51" i="2" s="1"/>
  <c r="DH52" i="2" s="1"/>
  <c r="DH53" i="2" s="1"/>
  <c r="DH54" i="2" s="1"/>
  <c r="DH55" i="2" s="1"/>
  <c r="DH56" i="2" s="1"/>
  <c r="DH57" i="2" s="1"/>
  <c r="DH58" i="2" s="1"/>
  <c r="DH59" i="2" s="1"/>
  <c r="DH60" i="2" s="1"/>
  <c r="DH61" i="2" s="1"/>
  <c r="DH62" i="2" s="1"/>
  <c r="DH63" i="2" s="1"/>
  <c r="DH64" i="2" s="1"/>
  <c r="DH65" i="2" s="1"/>
  <c r="DH66" i="2" s="1"/>
  <c r="DH67" i="2" s="1"/>
  <c r="DH68" i="2" s="1"/>
  <c r="DH69" i="2" s="1"/>
  <c r="DH70" i="2" s="1"/>
  <c r="DH71" i="2" s="1"/>
  <c r="DH72" i="2" s="1"/>
  <c r="DH73" i="2" s="1"/>
  <c r="DH74" i="2" s="1"/>
  <c r="DH75" i="2" s="1"/>
  <c r="DH76" i="2" s="1"/>
  <c r="DH77" i="2" s="1"/>
  <c r="DH78" i="2" s="1"/>
  <c r="DH79" i="2" s="1"/>
  <c r="DH80" i="2" s="1"/>
  <c r="DH81" i="2" s="1"/>
  <c r="DH82" i="2" s="1"/>
  <c r="DH83" i="2" s="1"/>
  <c r="DH84" i="2" s="1"/>
  <c r="DH85" i="2" s="1"/>
  <c r="DH86" i="2" s="1"/>
  <c r="DH87" i="2" s="1"/>
  <c r="DH88" i="2" s="1"/>
  <c r="DH89" i="2" s="1"/>
  <c r="DH90" i="2" s="1"/>
  <c r="DH91" i="2" s="1"/>
  <c r="DH92" i="2" s="1"/>
  <c r="DH93" i="2" s="1"/>
  <c r="DH94" i="2" s="1"/>
  <c r="DH95" i="2" s="1"/>
  <c r="DH96" i="2" s="1"/>
  <c r="DH97" i="2" s="1"/>
  <c r="DH98" i="2" s="1"/>
  <c r="DH99" i="2" s="1"/>
  <c r="DH100" i="2" s="1"/>
  <c r="DH101" i="2" s="1"/>
  <c r="DH102" i="2" s="1"/>
  <c r="DH103" i="2" s="1"/>
  <c r="DH104" i="2" s="1"/>
  <c r="DH105" i="2" s="1"/>
  <c r="DH106" i="2" s="1"/>
  <c r="DH107" i="2" s="1"/>
  <c r="DH108" i="2" s="1"/>
  <c r="DH109" i="2" s="1"/>
  <c r="DH110" i="2" s="1"/>
  <c r="DH111" i="2" s="1"/>
  <c r="DH112" i="2" s="1"/>
  <c r="DH113" i="2" s="1"/>
  <c r="DH114" i="2" s="1"/>
  <c r="DH115" i="2" s="1"/>
  <c r="DH116" i="2" s="1"/>
  <c r="DH117" i="2" s="1"/>
  <c r="DH118" i="2" s="1"/>
  <c r="DH119" i="2" s="1"/>
  <c r="DH120" i="2" s="1"/>
  <c r="DH121" i="2" s="1"/>
  <c r="DH122" i="2" s="1"/>
  <c r="DH123" i="2" s="1"/>
  <c r="DH124" i="2" s="1"/>
  <c r="DH125" i="2" s="1"/>
  <c r="DH126" i="2" s="1"/>
  <c r="DH127" i="2" s="1"/>
  <c r="DH128" i="2" s="1"/>
  <c r="DH129" i="2" s="1"/>
  <c r="DH130" i="2" s="1"/>
  <c r="DH131" i="2" s="1"/>
  <c r="DH132" i="2" s="1"/>
  <c r="DH133" i="2" s="1"/>
  <c r="DH134" i="2" s="1"/>
  <c r="DH135" i="2" s="1"/>
  <c r="DH136" i="2" s="1"/>
  <c r="DH137" i="2" s="1"/>
  <c r="DH138" i="2" s="1"/>
  <c r="DH139" i="2" s="1"/>
  <c r="DH140" i="2" s="1"/>
  <c r="DH141" i="2" s="1"/>
  <c r="DH142" i="2" s="1"/>
  <c r="DH143" i="2" s="1"/>
  <c r="DH144" i="2" s="1"/>
  <c r="DH145" i="2" s="1"/>
  <c r="DH146" i="2" s="1"/>
  <c r="DH147" i="2" s="1"/>
  <c r="DH148" i="2" s="1"/>
  <c r="DH149" i="2" s="1"/>
  <c r="DH150" i="2" s="1"/>
  <c r="DH151" i="2" s="1"/>
  <c r="DH152" i="2" s="1"/>
  <c r="DH153" i="2" s="1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H194" i="2" s="1"/>
  <c r="DH195" i="2" s="1"/>
  <c r="DH196" i="2" s="1"/>
  <c r="DH197" i="2" s="1"/>
  <c r="DH198" i="2" s="1"/>
  <c r="DH199" i="2" s="1"/>
  <c r="DH200" i="2" s="1"/>
  <c r="DH201" i="2" s="1"/>
  <c r="DH202" i="2" s="1"/>
  <c r="DH203" i="2" s="1"/>
  <c r="DH4" i="2"/>
  <c r="DG4" i="2"/>
  <c r="DF4" i="2"/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L3" i="2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GF3" i="2" s="1"/>
  <c r="FX3" i="2"/>
  <c r="FU1" i="2"/>
  <c r="GO3" i="2"/>
  <c r="FP3" i="2"/>
  <c r="FM3" i="2"/>
  <c r="FL3" i="2"/>
  <c r="FF3" i="2"/>
  <c r="FH3" i="2" s="1"/>
  <c r="FI3" i="2" s="1"/>
  <c r="FK3" i="2" s="1"/>
  <c r="FC3" i="2"/>
  <c r="EZ1" i="2"/>
  <c r="FT3" i="2"/>
  <c r="EU3" i="2"/>
  <c r="ER3" i="2"/>
  <c r="EQ3" i="2"/>
  <c r="EK3" i="2"/>
  <c r="EM3" i="2" s="1"/>
  <c r="EN3" i="2" s="1"/>
  <c r="EP3" i="2" s="1"/>
  <c r="EH3" i="2"/>
  <c r="EE1" i="2"/>
  <c r="EY3" i="2"/>
  <c r="DZ3" i="2"/>
  <c r="DW3" i="2"/>
  <c r="DV3" i="2"/>
  <c r="DP3" i="2"/>
  <c r="DR3" i="2" s="1"/>
  <c r="DS3" i="2" s="1"/>
  <c r="DU3" i="2" s="1"/>
  <c r="DM3" i="2"/>
  <c r="DJ1" i="2"/>
  <c r="ED3" i="2"/>
  <c r="CJ3" i="2"/>
  <c r="DE3" i="2"/>
  <c r="DB3" i="2"/>
  <c r="DA3" i="2"/>
  <c r="CU3" i="2"/>
  <c r="CW3" i="2" s="1"/>
  <c r="CX3" i="2" s="1"/>
  <c r="CZ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HA3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S63" i="6" l="1"/>
  <c r="H19" i="2"/>
  <c r="D20" i="2"/>
  <c r="G20" i="2" s="1"/>
  <c r="J33" i="6"/>
  <c r="S36" i="6"/>
  <c r="S64" i="6" l="1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AW4" i="2" l="1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CM5" i="2" l="1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CM6" i="2" l="1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CM7" i="2" l="1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CM8" i="2" s="1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AW8" i="2" l="1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CM9" i="2" l="1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CM10" i="2" s="1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AW10" i="2" l="1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CM11" i="2" s="1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AU11" i="2" l="1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AU12" i="2" l="1"/>
  <c r="AW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CM13" i="2" s="1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AU13" i="2" l="1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CK14" i="2" s="1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CM14" i="2" s="1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AW14" i="2" l="1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CM15" i="2" s="1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AU15" i="2" l="1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CM16" i="2" l="1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R17" i="2" s="1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CM17" i="2" l="1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CM18" i="2" s="1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CK18" i="2" l="1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CL19" i="2" l="1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CM20" i="2" s="1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W20" i="2" l="1"/>
  <c r="AV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CM21" i="2" s="1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BR21" i="2" l="1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CM22" i="2" s="1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AU22" i="2" l="1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CM23" i="2" s="1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CK23" i="2" l="1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CM24" i="2" s="1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CK24" i="2" l="1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CM25" i="2" s="1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AV25" i="2" l="1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CM26" i="2" s="1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AU26" i="2" l="1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CM27" i="2" s="1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AW27" i="2" l="1"/>
  <c r="AV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CM28" i="2" s="1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CL28" i="2" l="1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CM29" i="2" s="1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CL29" i="2" l="1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CM30" i="2" s="1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CK30" i="2" l="1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CM31" i="2" s="1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CK31" i="2" l="1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CM32" i="2" s="1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AU32" i="2" l="1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AV33" i="2" l="1"/>
  <c r="AW33" i="2"/>
  <c r="AU33" i="2"/>
  <c r="BR33" i="2"/>
  <c r="BP33" i="2"/>
  <c r="BQ33" i="2"/>
  <c r="CL33" i="2"/>
  <c r="CK33" i="2"/>
  <c r="CM33" i="2"/>
  <c r="CM34" i="2" s="1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AU34" i="2" l="1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AV35" i="2" l="1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CM36" i="2" l="1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AV37" i="2" l="1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CM38" i="2" s="1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BR38" i="2" l="1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CM39" i="2" s="1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CM40" i="2" s="1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AV40" i="2" l="1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CM41" i="2" s="1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AW41" i="2" l="1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CM42" i="2" s="1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AV42" i="2" l="1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CM43" i="2" s="1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AW43" i="2" l="1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CM44" i="2" s="1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AU44" i="2" l="1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CM45" i="2" s="1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BQ45" i="2" l="1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CM46" i="2" s="1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AV46" i="2" l="1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CM47" i="2" s="1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BR47" i="2" l="1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CM48" i="2" s="1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BR48" i="2" l="1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CM49" i="2" s="1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BR49" i="2" l="1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CM50" i="2" l="1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AW51" i="2" l="1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BR52" i="2" s="1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AU52" i="2" l="1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AW53" i="2" l="1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CM54" i="2" l="1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BR55" i="2" s="1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CM55" i="2" l="1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CM56" i="2" l="1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CM57" i="2" l="1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CM58" i="2" l="1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CM59" i="2" l="1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CM60" i="2" l="1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CM61" i="2" l="1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CM62" i="2" l="1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CM63" i="2" l="1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CM64" i="2" l="1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CM65" i="2" l="1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CM66" i="2" l="1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CM67" i="2" l="1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AU68" i="2" l="1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CM69" i="2" l="1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AU70" i="2" l="1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CM71" i="2" l="1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CM72" i="2" l="1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CM73" i="2" l="1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CM74" i="2" l="1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CM75" i="2" l="1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CM76" i="2" l="1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CM77" i="2" l="1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CM79" i="2" l="1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AU80" i="2" l="1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AW81" i="2" l="1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CM82" i="2" l="1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CM83" i="2" l="1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CM84" i="2" l="1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CM85" i="2" l="1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CM86" i="2" l="1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CM87" i="2" l="1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CM88" i="2" l="1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CM89" i="2" l="1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BR90" i="2" l="1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CM91" i="2" l="1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CM92" i="2" l="1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BR93" i="2" s="1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CM94" i="2" l="1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CM95" i="2" l="1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CM96" i="2" l="1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AW97" i="2" l="1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CM98" i="2" l="1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CM99" i="2" l="1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AW101" i="2" l="1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AU102" i="2" l="1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BR103" i="2" l="1"/>
  <c r="AW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AU104" i="2" l="1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CM105" i="2" l="1"/>
  <c r="BP105" i="2"/>
  <c r="AV105" i="2"/>
  <c r="AW105" i="2"/>
  <c r="AU105" i="2"/>
  <c r="AU106" i="2" s="1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BP106" i="2" s="1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CM106" i="2" l="1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CM107" i="2" l="1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CM108" i="2" l="1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CM109" i="2" l="1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AU110" i="2" l="1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AW111" i="2" l="1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CM112" i="2" l="1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AU114" i="2" l="1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AW115" i="2" l="1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CM116" i="2" l="1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CM117" i="2" l="1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CM118" i="2" l="1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CM119" i="2" l="1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AU120" i="2" l="1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CM123" i="2" l="1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CM124" i="2" l="1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CM125" i="2" l="1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CM126" i="2" l="1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CM127" i="2" l="1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BR128" i="2" l="1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BR129" i="2" s="1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CM129" i="2" l="1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CM130" i="2" l="1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CM131" i="2" l="1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CM132" i="2" l="1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CM133" i="2" l="1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CM134" i="2" l="1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CM135" i="2" l="1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AU136" i="2" l="1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CM137" i="2" l="1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CM138" i="2" l="1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CM139" i="2" l="1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CM140" i="2" l="1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CM141" i="2" l="1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CM142" i="2" l="1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CM143" i="2" l="1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BR144" i="2" s="1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CM144" i="2" l="1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BR145" i="2" s="1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CM145" i="2" l="1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CM146" i="2" l="1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CM147" i="2" l="1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CM148" i="2" l="1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CM149" i="2" l="1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CM150" i="2" l="1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AW151" i="2" l="1"/>
  <c r="BR151" i="2"/>
  <c r="BQ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BR152" i="2" s="1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CM152" i="2" l="1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CM153" i="2" l="1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B154" i="2" s="1"/>
  <c r="AX150" i="2"/>
  <c r="Z153" i="2"/>
  <c r="Z154" i="2" s="1"/>
  <c r="AC152" i="2"/>
  <c r="CM154" i="2" l="1"/>
  <c r="BR154" i="2"/>
  <c r="AV154" i="2"/>
  <c r="AU154" i="2"/>
  <c r="AW154" i="2"/>
  <c r="BQ154" i="2"/>
  <c r="BP154" i="2"/>
  <c r="CL154" i="2"/>
  <c r="CK154" i="2"/>
  <c r="CN154" i="2" s="1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Z155" i="2" s="1"/>
  <c r="A156" i="2"/>
  <c r="H193" i="2"/>
  <c r="AC154" i="2"/>
  <c r="HJ154" i="2"/>
  <c r="EY154" i="2"/>
  <c r="ED154" i="2"/>
  <c r="GO154" i="2"/>
  <c r="FT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W155" i="2" l="1"/>
  <c r="CM155" i="2"/>
  <c r="BQ155" i="2"/>
  <c r="AV155" i="2"/>
  <c r="AU155" i="2"/>
  <c r="BR155" i="2"/>
  <c r="BP155" i="2"/>
  <c r="CK155" i="2"/>
  <c r="CN155" i="2" s="1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GO155" i="2"/>
  <c r="ED155" i="2"/>
  <c r="DI155" i="2"/>
  <c r="AX152" i="2"/>
  <c r="CM156" i="2" l="1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M157" i="2" l="1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DI157" i="2"/>
  <c r="AU158" i="2" l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ED158" i="2"/>
  <c r="D198" i="2"/>
  <c r="G198" i="2" s="1"/>
  <c r="DI158" i="2"/>
  <c r="CM159" i="2" l="1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ED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DI159" i="2"/>
  <c r="AU160" i="2" l="1"/>
  <c r="CM160" i="2"/>
  <c r="BR160" i="2"/>
  <c r="AV160" i="2"/>
  <c r="AW160" i="2"/>
  <c r="BQ160" i="2"/>
  <c r="BP160" i="2"/>
  <c r="CL160" i="2"/>
  <c r="CK160" i="2"/>
  <c r="CN160" i="2" s="1"/>
  <c r="CN159" i="2"/>
  <c r="FT159" i="2"/>
  <c r="GO159" i="2"/>
  <c r="Z160" i="2"/>
  <c r="AC159" i="2"/>
  <c r="HJ159" i="2"/>
  <c r="ED160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ED161" i="2"/>
  <c r="DI161" i="2"/>
  <c r="AU162" i="2" l="1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CM163" i="2" l="1"/>
  <c r="AV163" i="2"/>
  <c r="AW163" i="2"/>
  <c r="AU163" i="2"/>
  <c r="BR163" i="2"/>
  <c r="BQ163" i="2"/>
  <c r="BP163" i="2"/>
  <c r="CK163" i="2"/>
  <c r="CL163" i="2"/>
  <c r="DI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CN163" i="2" l="1"/>
  <c r="CM164" i="2"/>
  <c r="BQ164" i="2"/>
  <c r="AV164" i="2"/>
  <c r="AU164" i="2"/>
  <c r="AW164" i="2"/>
  <c r="BP164" i="2"/>
  <c r="BR164" i="2"/>
  <c r="CK164" i="2"/>
  <c r="CL164" i="2"/>
  <c r="HJ163" i="2"/>
  <c r="DI164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CM165" i="2" l="1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CM166" i="2" l="1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I166" i="2"/>
  <c r="CM167" i="2" l="1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/>
  <c r="CM168" i="2" l="1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DI168" i="2"/>
  <c r="CM169" i="2" l="1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M170" i="2" l="1"/>
  <c r="BR170" i="2"/>
  <c r="AV170" i="2"/>
  <c r="AU170" i="2"/>
  <c r="AW170" i="2"/>
  <c r="BQ170" i="2"/>
  <c r="BP170" i="2"/>
  <c r="CL170" i="2"/>
  <c r="CK170" i="2"/>
  <c r="DI169" i="2"/>
  <c r="DI170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CL171" i="2" l="1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CL172" i="2" l="1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BQ173" i="2" s="1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CL173" i="2" s="1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CM173" i="2" l="1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CL174" i="2" s="1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DI173" i="2"/>
  <c r="CM174" i="2" l="1"/>
  <c r="BR174" i="2"/>
  <c r="AV174" i="2"/>
  <c r="AU174" i="2"/>
  <c r="AW174" i="2"/>
  <c r="BQ174" i="2"/>
  <c r="BP174" i="2"/>
  <c r="CK174" i="2"/>
  <c r="CN174" i="2" s="1"/>
  <c r="FT173" i="2"/>
  <c r="CN173" i="2"/>
  <c r="DI174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BR175" i="2" s="1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CL175" i="2" l="1"/>
  <c r="CM175" i="2"/>
  <c r="AV175" i="2"/>
  <c r="AW175" i="2"/>
  <c r="AU175" i="2"/>
  <c r="BP175" i="2"/>
  <c r="BQ175" i="2"/>
  <c r="CK175" i="2"/>
  <c r="CN175" i="2" s="1"/>
  <c r="HJ174" i="2"/>
  <c r="GO174" i="2"/>
  <c r="EY174" i="2"/>
  <c r="EY175" i="2"/>
  <c r="FT174" i="2"/>
  <c r="Z175" i="2"/>
  <c r="AB175" i="2"/>
  <c r="AC174" i="2"/>
  <c r="DI175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AU176" i="2" l="1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CM177" i="2" l="1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7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CL178" i="2" l="1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AW179" i="2" l="1"/>
  <c r="CL179" i="2"/>
  <c r="CM179" i="2"/>
  <c r="BP179" i="2"/>
  <c r="AV179" i="2"/>
  <c r="AU179" i="2"/>
  <c r="BR179" i="2"/>
  <c r="BQ179" i="2"/>
  <c r="CK179" i="2"/>
  <c r="CN179" i="2" s="1"/>
  <c r="DI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CM180" i="2" l="1"/>
  <c r="BR180" i="2"/>
  <c r="AV180" i="2"/>
  <c r="AW180" i="2"/>
  <c r="AU180" i="2"/>
  <c r="AU181" i="2" s="1"/>
  <c r="BP180" i="2"/>
  <c r="BQ180" i="2"/>
  <c r="CL180" i="2"/>
  <c r="CK180" i="2"/>
  <c r="CN180" i="2" s="1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DI180" i="2"/>
  <c r="CM181" i="2" l="1"/>
  <c r="BP181" i="2"/>
  <c r="AV181" i="2"/>
  <c r="AW181" i="2"/>
  <c r="BQ181" i="2"/>
  <c r="BR181" i="2"/>
  <c r="CL181" i="2"/>
  <c r="CK181" i="2"/>
  <c r="CN181" i="2" s="1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B182" i="2" s="1"/>
  <c r="AX179" i="2"/>
  <c r="AW182" i="2" l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DI182" i="2"/>
  <c r="CM183" i="2" l="1"/>
  <c r="AV183" i="2"/>
  <c r="AU183" i="2"/>
  <c r="AW183" i="2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DI183" i="2"/>
  <c r="AX181" i="2"/>
  <c r="AW184" i="2" l="1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DI184" i="2"/>
  <c r="AU185" i="2" l="1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ED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DI185" i="2"/>
  <c r="CM186" i="2" l="1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DI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EY186" i="2"/>
  <c r="AX184" i="2"/>
  <c r="CM187" i="2" l="1"/>
  <c r="BQ187" i="2"/>
  <c r="BR187" i="2"/>
  <c r="AV187" i="2"/>
  <c r="AU187" i="2"/>
  <c r="AW187" i="2"/>
  <c r="BP187" i="2"/>
  <c r="CK187" i="2"/>
  <c r="CL187" i="2"/>
  <c r="CN186" i="2"/>
  <c r="ED187" i="2"/>
  <c r="FT186" i="2"/>
  <c r="HJ186" i="2"/>
  <c r="GO186" i="2"/>
  <c r="Z187" i="2"/>
  <c r="AC186" i="2"/>
  <c r="ED186" i="2"/>
  <c r="AA187" i="2"/>
  <c r="DI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BQ188" i="2" l="1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CM189" i="2" l="1"/>
  <c r="AV189" i="2"/>
  <c r="AU189" i="2"/>
  <c r="AW189" i="2"/>
  <c r="BR189" i="2"/>
  <c r="BP189" i="2"/>
  <c r="BQ189" i="2"/>
  <c r="CL189" i="2"/>
  <c r="CK189" i="2"/>
  <c r="CN189" i="2" s="1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AC189" i="2" l="1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CM191" i="2" l="1"/>
  <c r="BR191" i="2"/>
  <c r="BP191" i="2"/>
  <c r="AV191" i="2"/>
  <c r="AU191" i="2"/>
  <c r="AW191" i="2"/>
  <c r="AW192" i="2" s="1"/>
  <c r="BQ191" i="2"/>
  <c r="CL191" i="2"/>
  <c r="CK191" i="2"/>
  <c r="EY190" i="2"/>
  <c r="CN190" i="2"/>
  <c r="DI190" i="2"/>
  <c r="DI191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BR192" i="2" l="1"/>
  <c r="CM192" i="2"/>
  <c r="AV192" i="2"/>
  <c r="AU192" i="2"/>
  <c r="BQ192" i="2"/>
  <c r="BP192" i="2"/>
  <c r="CL192" i="2"/>
  <c r="CK192" i="2"/>
  <c r="CN192" i="2" s="1"/>
  <c r="DI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CM193" i="2" l="1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DI193" i="2"/>
  <c r="AX191" i="2"/>
  <c r="ED193" i="2"/>
  <c r="AW194" i="2" l="1"/>
  <c r="CM194" i="2"/>
  <c r="AV194" i="2"/>
  <c r="AU194" i="2"/>
  <c r="BR194" i="2"/>
  <c r="BQ194" i="2"/>
  <c r="BP194" i="2"/>
  <c r="CL194" i="2"/>
  <c r="CK194" i="2"/>
  <c r="CN194" i="2" s="1"/>
  <c r="FT193" i="2"/>
  <c r="GO193" i="2"/>
  <c r="HJ193" i="2"/>
  <c r="EY194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AU195" i="2" l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AW196" i="2" l="1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Z197" i="2" s="1"/>
  <c r="DI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D196" i="2"/>
  <c r="CM197" i="2" l="1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7" i="2" s="1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Z198" i="2" s="1"/>
  <c r="CF198" i="2"/>
  <c r="BV198" i="2"/>
  <c r="AG198" i="2"/>
  <c r="U198" i="2"/>
  <c r="ED197" i="2"/>
  <c r="AX195" i="2"/>
  <c r="AW198" i="2" l="1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DI198" i="2"/>
  <c r="AU199" i="2" l="1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BP200" i="2" l="1"/>
  <c r="CM200" i="2"/>
  <c r="AV200" i="2"/>
  <c r="AW200" i="2"/>
  <c r="AU200" i="2"/>
  <c r="BQ200" i="2"/>
  <c r="BR200" i="2"/>
  <c r="CL200" i="2"/>
  <c r="CK200" i="2"/>
  <c r="CN200" i="2" s="1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CM201" i="2" s="1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ED200" i="2"/>
  <c r="DI200" i="2"/>
  <c r="AC200" i="2" l="1"/>
  <c r="CL201" i="2"/>
  <c r="CK201" i="2"/>
  <c r="CN201" i="2" s="1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CM202" i="2" s="1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BQ202" i="2" s="1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CL202" i="2" l="1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BQ203" i="2" s="1"/>
  <c r="CF203" i="2"/>
  <c r="L203" i="2"/>
  <c r="M203" i="2" s="1" a="1"/>
  <c r="M203" i="2" s="1"/>
  <c r="AP203" i="2"/>
  <c r="W203" i="2"/>
  <c r="CG203" i="2"/>
  <c r="CM203" i="2" s="1"/>
  <c r="U203" i="2"/>
  <c r="CJ203" i="2"/>
  <c r="AG203" i="2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185" i="2" a="1"/>
  <c r="AH185" i="2" s="1"/>
  <c r="AH162" i="2" a="1"/>
  <c r="AH162" i="2" s="1"/>
  <c r="AH140" i="2" a="1"/>
  <c r="AH140" i="2" s="1"/>
  <c r="AH155" i="2" a="1"/>
  <c r="AH155" i="2" s="1"/>
  <c r="AH143" i="2" a="1"/>
  <c r="AH143" i="2" s="1"/>
  <c r="AH17" i="2" a="1"/>
  <c r="AH17" i="2" s="1"/>
  <c r="AH37" i="2" a="1"/>
  <c r="AH37" i="2" s="1"/>
  <c r="AH136" i="2" a="1"/>
  <c r="AH136" i="2" s="1"/>
  <c r="AH198" i="2" a="1"/>
  <c r="AH198" i="2" s="1"/>
  <c r="AH92" i="2" a="1"/>
  <c r="AH92" i="2" s="1"/>
  <c r="AH38" i="2" a="1"/>
  <c r="AH38" i="2" s="1"/>
  <c r="AH83" i="2" a="1"/>
  <c r="AH83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196" i="2" a="1"/>
  <c r="BC196" i="2" s="1"/>
  <c r="BC15" i="2" a="1"/>
  <c r="BC15" i="2" s="1"/>
  <c r="BC146" i="2" a="1"/>
  <c r="BC146" i="2" s="1"/>
  <c r="BC68" i="2" a="1"/>
  <c r="BC68" i="2" s="1"/>
  <c r="BC71" i="2" a="1"/>
  <c r="BC71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BX29" i="2" a="1"/>
  <c r="BX29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AH151" i="2" a="1"/>
  <c r="AH151" i="2" s="1"/>
  <c r="AH14" i="2" a="1"/>
  <c r="AH14" i="2" s="1"/>
  <c r="AH157" i="2" a="1"/>
  <c r="AH157" i="2" s="1"/>
  <c r="AH79" i="2" a="1"/>
  <c r="AH79" i="2" s="1"/>
  <c r="AH201" i="2" a="1"/>
  <c r="AH201" i="2" s="1"/>
  <c r="DN103" i="2" a="1"/>
  <c r="DN103" i="2" s="1"/>
  <c r="DN114" i="2" a="1"/>
  <c r="DN114" i="2" s="1"/>
  <c r="CS77" i="2" a="1"/>
  <c r="CS77" i="2" s="1"/>
  <c r="BX8" i="2" a="1"/>
  <c r="BX8" i="2" s="1"/>
  <c r="AH90" i="2" a="1"/>
  <c r="AH90" i="2" s="1"/>
  <c r="AH89" i="2" a="1"/>
  <c r="AH89" i="2" s="1"/>
  <c r="AH19" i="2" a="1"/>
  <c r="AH19" i="2" s="1"/>
  <c r="AH186" i="2" a="1"/>
  <c r="AH186" i="2" s="1"/>
  <c r="AH56" i="2" a="1"/>
  <c r="AH56" i="2" s="1"/>
  <c r="AH197" i="2" a="1"/>
  <c r="AH197" i="2" s="1"/>
  <c r="AH146" i="2" a="1"/>
  <c r="AH146" i="2" s="1"/>
  <c r="AH144" i="2" a="1"/>
  <c r="AH144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BX50" i="2" a="1"/>
  <c r="BX50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DN187" i="2" a="1"/>
  <c r="DN187" i="2" s="1"/>
  <c r="AC202" i="2"/>
  <c r="HJ202" i="2"/>
  <c r="EY202" i="2"/>
  <c r="AX200" i="2"/>
  <c r="AV203" i="2" l="1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0" i="4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1" i="4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CE3" i="2" s="1"/>
  <c r="D9" i="4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T34" i="2"/>
  <c r="CU33" i="2"/>
  <c r="CV33" i="2" s="1"/>
  <c r="CW33" i="2" s="1"/>
  <c r="CX33" i="2" s="1"/>
  <c r="BY34" i="2"/>
  <c r="BZ33" i="2"/>
  <c r="CA33" i="2" s="1"/>
  <c r="CB33" i="2" s="1"/>
  <c r="CC33" i="2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CY172" i="2"/>
  <c r="CY21" i="2"/>
  <c r="CY130" i="2"/>
  <c r="CY74" i="2"/>
  <c r="CY93" i="2"/>
  <c r="CY26" i="2"/>
  <c r="CY80" i="2"/>
  <c r="CY47" i="2"/>
  <c r="CY85" i="2"/>
  <c r="CY201" i="2"/>
  <c r="CY175" i="2"/>
  <c r="CY176" i="2"/>
  <c r="CY70" i="2"/>
  <c r="CY62" i="2"/>
  <c r="CY4" i="2"/>
  <c r="CY164" i="2"/>
  <c r="CY7" i="2"/>
  <c r="CY168" i="2"/>
  <c r="CY51" i="2"/>
  <c r="CY66" i="2"/>
  <c r="CY69" i="2"/>
  <c r="CY10" i="2"/>
  <c r="CY39" i="2"/>
  <c r="CY68" i="2"/>
  <c r="CY73" i="2"/>
  <c r="CY60" i="2"/>
  <c r="CY107" i="2"/>
  <c r="CY6" i="2"/>
  <c r="CY117" i="2"/>
  <c r="CY13" i="2"/>
  <c r="CY109" i="2"/>
  <c r="CY24" i="2"/>
  <c r="CY152" i="2"/>
  <c r="CY44" i="2"/>
  <c r="CY137" i="2"/>
  <c r="CY91" i="2"/>
  <c r="CY174" i="2"/>
  <c r="CY18" i="2"/>
  <c r="CY81" i="2"/>
  <c r="CY187" i="2"/>
  <c r="CY75" i="2"/>
  <c r="CY194" i="2"/>
  <c r="CY9" i="2"/>
  <c r="CY193" i="2"/>
  <c r="CY22" i="2"/>
  <c r="CY101" i="2"/>
  <c r="CY147" i="2"/>
  <c r="CY203" i="2"/>
  <c r="CY40" i="2"/>
  <c r="CY195" i="2"/>
  <c r="CY83" i="2"/>
  <c r="CY77" i="2"/>
  <c r="CY45" i="2"/>
  <c r="CY36" i="2"/>
  <c r="CY127" i="2"/>
  <c r="CY88" i="2"/>
  <c r="CY119" i="2"/>
  <c r="CY25" i="2"/>
  <c r="CY183" i="2"/>
  <c r="CY196" i="2"/>
  <c r="CY184" i="2"/>
  <c r="CY54" i="2"/>
  <c r="CY160" i="2"/>
  <c r="CY78" i="2"/>
  <c r="CY67" i="2"/>
  <c r="CY171" i="2"/>
  <c r="CY169" i="2"/>
  <c r="CY163" i="2"/>
  <c r="CY14" i="2"/>
  <c r="CY65" i="2"/>
  <c r="CY82" i="2"/>
  <c r="CY84" i="2"/>
  <c r="CY113" i="2"/>
  <c r="CY8" i="2"/>
  <c r="CY118" i="2"/>
  <c r="CY5" i="2"/>
  <c r="CY42" i="2"/>
  <c r="CY157" i="2"/>
  <c r="CY178" i="2"/>
  <c r="CY140" i="2"/>
  <c r="CY202" i="2"/>
  <c r="CY182" i="2"/>
  <c r="CY29" i="2"/>
  <c r="CY129" i="2"/>
  <c r="CY71" i="2"/>
  <c r="CY188" i="2"/>
  <c r="CY49" i="2"/>
  <c r="CY27" i="2"/>
  <c r="CY106" i="2"/>
  <c r="CY53" i="2"/>
  <c r="CY35" i="2"/>
  <c r="CY34" i="2"/>
  <c r="CY23" i="2"/>
  <c r="CY185" i="2"/>
  <c r="CY167" i="2"/>
  <c r="CY165" i="2"/>
  <c r="CY30" i="2"/>
  <c r="CY156" i="2"/>
  <c r="CY112" i="2"/>
  <c r="CY64" i="2"/>
  <c r="CY161" i="2"/>
  <c r="CY132" i="2"/>
  <c r="CY20" i="2"/>
  <c r="CY170" i="2"/>
  <c r="CY55" i="2"/>
  <c r="CY57" i="2"/>
  <c r="CY148" i="2"/>
  <c r="CY136" i="2"/>
  <c r="CY124" i="2"/>
  <c r="CY145" i="2"/>
  <c r="CY151" i="2"/>
  <c r="CY58" i="2"/>
  <c r="CY121" i="2"/>
  <c r="CY159" i="2"/>
  <c r="CY126" i="2"/>
  <c r="CY115" i="2"/>
  <c r="CY33" i="2"/>
  <c r="CY97" i="2"/>
  <c r="CY192" i="2"/>
  <c r="CY153" i="2"/>
  <c r="CY134" i="2"/>
  <c r="CY197" i="2"/>
  <c r="CY38" i="2"/>
  <c r="CY138" i="2"/>
  <c r="CY86" i="2"/>
  <c r="CY162" i="2"/>
  <c r="CY122" i="2"/>
  <c r="CY15" i="2"/>
  <c r="CY41" i="2"/>
  <c r="CY158" i="2"/>
  <c r="CY48" i="2"/>
  <c r="CY180" i="2"/>
  <c r="CY11" i="2"/>
  <c r="CY16" i="2"/>
  <c r="CY63" i="2"/>
  <c r="CY87" i="2"/>
  <c r="CY155" i="2"/>
  <c r="CY149" i="2"/>
  <c r="CY79" i="2"/>
  <c r="CY125" i="2"/>
  <c r="CY111" i="2"/>
  <c r="CY173" i="2"/>
  <c r="CY56" i="2"/>
  <c r="CY141" i="2"/>
  <c r="CY181" i="2"/>
  <c r="CY144" i="2"/>
  <c r="CY99" i="2"/>
  <c r="CY96" i="2"/>
  <c r="CY95" i="2"/>
  <c r="CY94" i="2"/>
  <c r="CY72" i="2"/>
  <c r="CY116" i="2"/>
  <c r="CY19" i="2"/>
  <c r="CY59" i="2"/>
  <c r="CY100" i="2"/>
  <c r="CY108" i="2"/>
  <c r="CY139" i="2"/>
  <c r="CY32" i="2"/>
  <c r="CY166" i="2"/>
  <c r="CY103" i="2"/>
  <c r="CY190" i="2"/>
  <c r="CY186" i="2"/>
  <c r="CY135" i="2"/>
  <c r="CY150" i="2"/>
  <c r="CY179" i="2"/>
  <c r="CY52" i="2"/>
  <c r="CY37" i="2"/>
  <c r="CY102" i="2"/>
  <c r="CY131" i="2"/>
  <c r="CY46" i="2"/>
  <c r="CY114" i="2"/>
  <c r="CY50" i="2"/>
  <c r="CY123" i="2"/>
  <c r="CY142" i="2"/>
  <c r="CY200" i="2"/>
  <c r="CY31" i="2"/>
  <c r="CY105" i="2"/>
  <c r="CY12" i="2"/>
  <c r="CY143" i="2"/>
  <c r="CY98" i="2"/>
  <c r="CY177" i="2"/>
  <c r="CY198" i="2"/>
  <c r="CY133" i="2"/>
  <c r="CY110" i="2"/>
  <c r="CY92" i="2"/>
  <c r="CY154" i="2"/>
  <c r="CY28" i="2"/>
  <c r="CY191" i="2"/>
  <c r="CY146" i="2"/>
  <c r="CY104" i="2"/>
  <c r="CY76" i="2"/>
  <c r="CY90" i="2"/>
  <c r="CY189" i="2"/>
  <c r="CY61" i="2"/>
  <c r="CY120" i="2"/>
  <c r="CY17" i="2"/>
  <c r="CY199" i="2"/>
  <c r="CY43" i="2"/>
  <c r="CY89" i="2"/>
  <c r="CY128" i="2"/>
  <c r="CY3" i="2"/>
  <c r="C10" i="4" s="1"/>
  <c r="E10" i="4" s="1"/>
  <c r="F10" i="4" s="1"/>
  <c r="G10" i="4" s="1"/>
  <c r="L10" i="4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CD61" i="2"/>
  <c r="CD158" i="2"/>
  <c r="CD152" i="2"/>
  <c r="CD101" i="2"/>
  <c r="CD10" i="2"/>
  <c r="CD97" i="2"/>
  <c r="CD65" i="2"/>
  <c r="CD176" i="2"/>
  <c r="CD60" i="2"/>
  <c r="CD133" i="2"/>
  <c r="CD174" i="2"/>
  <c r="CD43" i="2"/>
  <c r="CD119" i="2"/>
  <c r="CD29" i="2"/>
  <c r="CD52" i="2"/>
  <c r="CD168" i="2"/>
  <c r="CD177" i="2"/>
  <c r="CD150" i="2"/>
  <c r="CD167" i="2"/>
  <c r="CD163" i="2"/>
  <c r="CD106" i="2"/>
  <c r="CD22" i="2"/>
  <c r="CD169" i="2"/>
  <c r="CD120" i="2"/>
  <c r="CD99" i="2"/>
  <c r="CD121" i="2"/>
  <c r="CD21" i="2"/>
  <c r="CD151" i="2"/>
  <c r="CD187" i="2"/>
  <c r="CD18" i="2"/>
  <c r="CD193" i="2"/>
  <c r="CD74" i="2"/>
  <c r="CD143" i="2"/>
  <c r="CD57" i="2"/>
  <c r="CD147" i="2"/>
  <c r="CD14" i="2"/>
  <c r="CD34" i="2"/>
  <c r="CD42" i="2"/>
  <c r="CD123" i="2"/>
  <c r="CD198" i="2"/>
  <c r="CD53" i="2"/>
  <c r="CD98" i="2"/>
  <c r="CD75" i="2"/>
  <c r="CD95" i="2"/>
  <c r="CD142" i="2"/>
  <c r="CD199" i="2"/>
  <c r="CD69" i="2"/>
  <c r="CD32" i="2"/>
  <c r="CD155" i="2"/>
  <c r="CD192" i="2"/>
  <c r="CD33" i="2"/>
  <c r="CD36" i="2"/>
  <c r="CD129" i="2"/>
  <c r="CD109" i="2"/>
  <c r="CD178" i="2"/>
  <c r="CD159" i="2"/>
  <c r="CD78" i="2"/>
  <c r="CD68" i="2"/>
  <c r="CD139" i="2"/>
  <c r="CD113" i="2"/>
  <c r="CD114" i="2"/>
  <c r="CD48" i="2"/>
  <c r="CD200" i="2"/>
  <c r="CD90" i="2"/>
  <c r="CD180" i="2"/>
  <c r="CD125" i="2"/>
  <c r="CD196" i="2"/>
  <c r="CD145" i="2"/>
  <c r="CD50" i="2"/>
  <c r="CD55" i="2"/>
  <c r="CD156" i="2"/>
  <c r="CD112" i="2"/>
  <c r="CD146" i="2"/>
  <c r="CD76" i="2"/>
  <c r="CD44" i="2"/>
  <c r="CD135" i="2"/>
  <c r="CD79" i="2"/>
  <c r="CD96" i="2"/>
  <c r="CD49" i="2"/>
  <c r="CD41" i="2"/>
  <c r="CD85" i="2"/>
  <c r="CD23" i="2"/>
  <c r="CD51" i="2"/>
  <c r="CD141" i="2"/>
  <c r="CD144" i="2"/>
  <c r="CD107" i="2"/>
  <c r="CD67" i="2"/>
  <c r="CD45" i="2"/>
  <c r="CD162" i="2"/>
  <c r="CD15" i="2"/>
  <c r="CD54" i="2"/>
  <c r="CD66" i="2"/>
  <c r="CD132" i="2"/>
  <c r="CD37" i="2"/>
  <c r="CD175" i="2"/>
  <c r="CD70" i="2"/>
  <c r="CD154" i="2"/>
  <c r="CD6" i="2"/>
  <c r="CD179" i="2"/>
  <c r="CD190" i="2"/>
  <c r="CD81" i="2"/>
  <c r="CD64" i="2"/>
  <c r="CD197" i="2"/>
  <c r="CD46" i="2"/>
  <c r="CD182" i="2"/>
  <c r="CD166" i="2"/>
  <c r="CD102" i="2"/>
  <c r="CD19" i="2"/>
  <c r="CD118" i="2"/>
  <c r="CD191" i="2"/>
  <c r="CD28" i="2"/>
  <c r="CD9" i="2"/>
  <c r="CD39" i="2"/>
  <c r="CD181" i="2"/>
  <c r="CD92" i="2"/>
  <c r="CD73" i="2"/>
  <c r="CD136" i="2"/>
  <c r="CD148" i="2"/>
  <c r="CD89" i="2"/>
  <c r="CD71" i="2"/>
  <c r="CD137" i="2"/>
  <c r="CD62" i="2"/>
  <c r="CD105" i="2"/>
  <c r="CD111" i="2"/>
  <c r="CD183" i="2"/>
  <c r="CD31" i="2"/>
  <c r="CD58" i="2"/>
  <c r="CD164" i="2"/>
  <c r="CD128" i="2"/>
  <c r="CD171" i="2"/>
  <c r="CD173" i="2"/>
  <c r="CD195" i="2"/>
  <c r="CD77" i="2"/>
  <c r="CD103" i="2"/>
  <c r="CD80" i="2"/>
  <c r="CD59" i="2"/>
  <c r="CD4" i="2"/>
  <c r="CD87" i="2"/>
  <c r="CD5" i="2"/>
  <c r="CD88" i="2"/>
  <c r="CD127" i="2"/>
  <c r="CD30" i="2"/>
  <c r="CD20" i="2"/>
  <c r="CD122" i="2"/>
  <c r="CD63" i="2"/>
  <c r="CD82" i="2"/>
  <c r="CD138" i="2"/>
  <c r="CD25" i="2"/>
  <c r="CD12" i="2"/>
  <c r="CD35" i="2"/>
  <c r="CD124" i="2"/>
  <c r="CD189" i="2"/>
  <c r="CD24" i="2"/>
  <c r="CD188" i="2"/>
  <c r="CD94" i="2"/>
  <c r="CD26" i="2"/>
  <c r="CD56" i="2"/>
  <c r="CD83" i="2"/>
  <c r="CD91" i="2"/>
  <c r="CD165" i="2"/>
  <c r="CD115" i="2"/>
  <c r="CD153" i="2"/>
  <c r="CD7" i="2"/>
  <c r="CD186" i="2"/>
  <c r="CD108" i="2"/>
  <c r="CD131" i="2"/>
  <c r="CD13" i="2"/>
  <c r="CD38" i="2"/>
  <c r="CD160" i="2"/>
  <c r="CD157" i="2"/>
  <c r="CD84" i="2"/>
  <c r="CD184" i="2"/>
  <c r="CD27" i="2"/>
  <c r="CD201" i="2"/>
  <c r="CD100" i="2"/>
  <c r="CD117" i="2"/>
  <c r="CD17" i="2"/>
  <c r="CD130" i="2"/>
  <c r="CD86" i="2"/>
  <c r="CD47" i="2"/>
  <c r="CD72" i="2"/>
  <c r="CD203" i="2"/>
  <c r="CD8" i="2"/>
  <c r="CD202" i="2"/>
  <c r="CD16" i="2"/>
  <c r="CD172" i="2"/>
  <c r="CD40" i="2"/>
  <c r="CD161" i="2"/>
  <c r="CD116" i="2"/>
  <c r="CD149" i="2"/>
  <c r="CD170" i="2"/>
  <c r="CD134" i="2"/>
  <c r="CD185" i="2"/>
  <c r="CD194" i="2"/>
  <c r="CD126" i="2"/>
  <c r="CD140" i="2"/>
  <c r="CD110" i="2"/>
  <c r="CD104" i="2"/>
  <c r="CD11" i="2"/>
  <c r="CD93" i="2"/>
  <c r="CD3" i="2"/>
  <c r="C9" i="4" s="1"/>
  <c r="E9" i="4" s="1"/>
  <c r="F9" i="4" s="1"/>
  <c r="G9" i="4" s="1"/>
  <c r="L9" i="4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190" i="2"/>
  <c r="BI200" i="2"/>
  <c r="BI172" i="2"/>
  <c r="BI101" i="2"/>
  <c r="BI4" i="2"/>
  <c r="BI192" i="2"/>
  <c r="BI146" i="2"/>
  <c r="BI50" i="2"/>
  <c r="BI90" i="2"/>
  <c r="BI60" i="2"/>
  <c r="BI130" i="2"/>
  <c r="BI16" i="2"/>
  <c r="BI26" i="2"/>
  <c r="BI142" i="2"/>
  <c r="BI27" i="2"/>
  <c r="BI151" i="2"/>
  <c r="BI20" i="2"/>
  <c r="BI139" i="2"/>
  <c r="BI126" i="2"/>
  <c r="BI36" i="2"/>
  <c r="BI70" i="2"/>
  <c r="BI180" i="2"/>
  <c r="BI184" i="2"/>
  <c r="BI84" i="2"/>
  <c r="BI152" i="2"/>
  <c r="BI118" i="2"/>
  <c r="BI159" i="2"/>
  <c r="BI37" i="2"/>
  <c r="BI160" i="2"/>
  <c r="BI137" i="2"/>
  <c r="BI157" i="2"/>
  <c r="BI150" i="2"/>
  <c r="BI78" i="2"/>
  <c r="BI124" i="2"/>
  <c r="BI187" i="2"/>
  <c r="BI166" i="2"/>
  <c r="BI155" i="2"/>
  <c r="BI119" i="2"/>
  <c r="BI162" i="2"/>
  <c r="BI179" i="2"/>
  <c r="BI161" i="2"/>
  <c r="BI62" i="2"/>
  <c r="BI103" i="2"/>
  <c r="BI171" i="2"/>
  <c r="BI193" i="2"/>
  <c r="BI163" i="2"/>
  <c r="BI41" i="2"/>
  <c r="BI123" i="2"/>
  <c r="BI63" i="2"/>
  <c r="BI38" i="2"/>
  <c r="BI55" i="2"/>
  <c r="BI176" i="2"/>
  <c r="BI52" i="2"/>
  <c r="BI202" i="2"/>
  <c r="BI125" i="2"/>
  <c r="BI96" i="2"/>
  <c r="BI140" i="2"/>
  <c r="BI69" i="2"/>
  <c r="BI8" i="2"/>
  <c r="BI147" i="2"/>
  <c r="BI88" i="2"/>
  <c r="BI148" i="2"/>
  <c r="BI153" i="2"/>
  <c r="BI201" i="2"/>
  <c r="BI25" i="2"/>
  <c r="BI48" i="2"/>
  <c r="BI64" i="2"/>
  <c r="BI30" i="2"/>
  <c r="BI17" i="2"/>
  <c r="BI61" i="2"/>
  <c r="BI141" i="2"/>
  <c r="BI167" i="2"/>
  <c r="BI80" i="2"/>
  <c r="BI104" i="2"/>
  <c r="BI31" i="2"/>
  <c r="BI67" i="2"/>
  <c r="BI169" i="2"/>
  <c r="BI154" i="2"/>
  <c r="BI198" i="2"/>
  <c r="BI105" i="2"/>
  <c r="BI135" i="2"/>
  <c r="BI87" i="2"/>
  <c r="BI14" i="2"/>
  <c r="BI33" i="2"/>
  <c r="BI91" i="2"/>
  <c r="BI100" i="2"/>
  <c r="BI73" i="2"/>
  <c r="BI158" i="2"/>
  <c r="BI12" i="2"/>
  <c r="BI58" i="2"/>
  <c r="BI182" i="2"/>
  <c r="BI175" i="2"/>
  <c r="BI75" i="2"/>
  <c r="BI15" i="2"/>
  <c r="BI136" i="2"/>
  <c r="BI22" i="2"/>
  <c r="BI9" i="2"/>
  <c r="BI183" i="2"/>
  <c r="BI102" i="2"/>
  <c r="BI164" i="2"/>
  <c r="BI32" i="2"/>
  <c r="BI10" i="2"/>
  <c r="BI7" i="2"/>
  <c r="BI132" i="2"/>
  <c r="BI129" i="2"/>
  <c r="BI83" i="2"/>
  <c r="BI203" i="2"/>
  <c r="BI72" i="2"/>
  <c r="BI59" i="2"/>
  <c r="BI77" i="2"/>
  <c r="BI68" i="2"/>
  <c r="BI188" i="2"/>
  <c r="BI144" i="2"/>
  <c r="BI40" i="2"/>
  <c r="BI81" i="2"/>
  <c r="BI108" i="2"/>
  <c r="BI191" i="2"/>
  <c r="BI18" i="2"/>
  <c r="BI93" i="2"/>
  <c r="BI121" i="2"/>
  <c r="BI49" i="2"/>
  <c r="BI79" i="2"/>
  <c r="BI196" i="2"/>
  <c r="BI110" i="2"/>
  <c r="BI149" i="2"/>
  <c r="BI116" i="2"/>
  <c r="BI112" i="2"/>
  <c r="BI76" i="2"/>
  <c r="BI71" i="2"/>
  <c r="BI45" i="2"/>
  <c r="BI6" i="2"/>
  <c r="BI174" i="2"/>
  <c r="BI92" i="2"/>
  <c r="BI111" i="2"/>
  <c r="BI199" i="2"/>
  <c r="BI94" i="2"/>
  <c r="BI89" i="2"/>
  <c r="BI117" i="2"/>
  <c r="BI177" i="2"/>
  <c r="BI57" i="2"/>
  <c r="BI23" i="2"/>
  <c r="BI29" i="2"/>
  <c r="BI74" i="2"/>
  <c r="BI115" i="2"/>
  <c r="BI168" i="2"/>
  <c r="BI11" i="2"/>
  <c r="BI173" i="2"/>
  <c r="BI106" i="2"/>
  <c r="BI53" i="2"/>
  <c r="BI42" i="2"/>
  <c r="BI19" i="2"/>
  <c r="BI39" i="2"/>
  <c r="BI35" i="2"/>
  <c r="BI21" i="2"/>
  <c r="BI113" i="2"/>
  <c r="BI13" i="2"/>
  <c r="BI34" i="2"/>
  <c r="BI134" i="2"/>
  <c r="BI127" i="2"/>
  <c r="BI178" i="2"/>
  <c r="BI194" i="2"/>
  <c r="BI66" i="2"/>
  <c r="BI114" i="2"/>
  <c r="BI5" i="2"/>
  <c r="BI85" i="2"/>
  <c r="BI170" i="2"/>
  <c r="BI189" i="2"/>
  <c r="BI133" i="2"/>
  <c r="BI165" i="2"/>
  <c r="BI44" i="2"/>
  <c r="BI86" i="2"/>
  <c r="BI143" i="2"/>
  <c r="BI46" i="2"/>
  <c r="BI138" i="2"/>
  <c r="BI51" i="2"/>
  <c r="BI109" i="2"/>
  <c r="BI186" i="2"/>
  <c r="BI195" i="2"/>
  <c r="BI156" i="2"/>
  <c r="BI107" i="2"/>
  <c r="BI65" i="2"/>
  <c r="BI24" i="2"/>
  <c r="BI97" i="2"/>
  <c r="BI122" i="2"/>
  <c r="BI82" i="2"/>
  <c r="BI197" i="2"/>
  <c r="BI95" i="2"/>
  <c r="BI3" i="2"/>
  <c r="C8" i="4" s="1"/>
  <c r="E8" i="4" s="1"/>
  <c r="F8" i="4" s="1"/>
  <c r="G8" i="4" s="1"/>
  <c r="L8" i="4" s="1"/>
  <c r="BI120" i="2"/>
  <c r="BI185" i="2"/>
  <c r="BI43" i="2"/>
  <c r="BI56" i="2"/>
  <c r="BI54" i="2"/>
  <c r="BI99" i="2"/>
  <c r="BI128" i="2"/>
  <c r="BI181" i="2"/>
  <c r="BI28" i="2"/>
  <c r="BI131" i="2"/>
  <c r="BI145" i="2"/>
  <c r="BI98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<sst xmlns="http://schemas.openxmlformats.org/spreadsheetml/2006/main" count="1002" uniqueCount="314">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</sst>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569.03978265954709</c:v>
                </c:pt>
                <c:pt idx="77">
                  <c:v>582.41546615645132</c:v>
                </c:pt>
                <c:pt idx="78">
                  <c:v>595.78474694239321</c:v>
                </c:pt>
                <c:pt idx="79">
                  <c:v>609.14778887966054</c:v>
                </c:pt>
                <c:pt idx="80">
                  <c:v>622.50474805800388</c:v>
                </c:pt>
                <c:pt idx="81">
                  <c:v>635.85577332565333</c:v>
                </c:pt>
                <c:pt idx="82">
                  <c:v>649.2010067734418</c:v>
                </c:pt>
                <c:pt idx="83">
                  <c:v>662.54058417706926</c:v>
                </c:pt>
                <c:pt idx="84">
                  <c:v>675.87463540191914</c:v>
                </c:pt>
                <c:pt idx="85">
                  <c:v>689.203284774287</c:v>
                </c:pt>
                <c:pt idx="86">
                  <c:v>594.44810225296681</c:v>
                </c:pt>
                <c:pt idx="87">
                  <c:v>606.47567200029653</c:v>
                </c:pt>
                <c:pt idx="88">
                  <c:v>618.4982900029172</c:v>
                </c:pt>
                <c:pt idx="89">
                  <c:v>630.51606604803339</c:v>
                </c:pt>
                <c:pt idx="90">
                  <c:v>642.52910539795516</c:v>
                </c:pt>
                <c:pt idx="91">
                  <c:v>654.5375090594797</c:v>
                </c:pt>
                <c:pt idx="92">
                  <c:v>666.54137403248592</c:v>
                </c:pt>
                <c:pt idx="93">
                  <c:v>678.54079353970099</c:v>
                </c:pt>
                <c:pt idx="94">
                  <c:v>690.53585723937374</c:v>
                </c:pt>
                <c:pt idx="95">
                  <c:v>702.52665142241483</c:v>
                </c:pt>
                <c:pt idx="96">
                  <c:v>606.2847971671714</c:v>
                </c:pt>
                <c:pt idx="97">
                  <c:v>616.78107210210942</c:v>
                </c:pt>
                <c:pt idx="98">
                  <c:v>627.27364503811225</c:v>
                </c:pt>
                <c:pt idx="99">
                  <c:v>637.76258661477414</c:v>
                </c:pt>
                <c:pt idx="100">
                  <c:v>648.24796495924147</c:v>
                </c:pt>
                <c:pt idx="101">
                  <c:v>658.72984581562707</c:v>
                </c:pt>
                <c:pt idx="102">
                  <c:v>669.20829266576197</c:v>
                </c:pt>
                <c:pt idx="103">
                  <c:v>679.68336684199494</c:v>
                </c:pt>
                <c:pt idx="104">
                  <c:v>690.15512763267873</c:v>
                </c:pt>
                <c:pt idx="105">
                  <c:v>700.62363238092428</c:v>
                </c:pt>
                <c:pt idx="106">
                  <c:v>608.95693147091299</c:v>
                </c:pt>
                <c:pt idx="107">
                  <c:v>618.30749289907305</c:v>
                </c:pt>
                <c:pt idx="108">
                  <c:v>627.65512429961279</c:v>
                </c:pt>
                <c:pt idx="109">
                  <c:v>636.99987545603437</c:v>
                </c:pt>
                <c:pt idx="110">
                  <c:v>646.34179457229243</c:v>
                </c:pt>
                <c:pt idx="111">
                  <c:v>655.68092834550419</c:v>
                </c:pt>
                <c:pt idx="112">
                  <c:v>665.01732203430026</c:v>
                </c:pt>
                <c:pt idx="113">
                  <c:v>674.35101952314142</c:v>
                </c:pt>
                <c:pt idx="114">
                  <c:v>683.68206338288792</c:v>
                </c:pt>
                <c:pt idx="115">
                  <c:v>693.01049492789389</c:v>
                </c:pt>
                <c:pt idx="116">
                  <c:v>607.62089481714168</c:v>
                </c:pt>
                <c:pt idx="117">
                  <c:v>615.63620511985016</c:v>
                </c:pt>
                <c:pt idx="118">
                  <c:v>623.64935210528438</c:v>
                </c:pt>
                <c:pt idx="119">
                  <c:v>631.66036748923932</c:v>
                </c:pt>
                <c:pt idx="120">
                  <c:v>639.6692821174388</c:v>
                </c:pt>
                <c:pt idx="121">
                  <c:v>647.67612600023597</c:v>
                </c:pt>
                <c:pt idx="122">
                  <c:v>655.68092834550373</c:v>
                </c:pt>
                <c:pt idx="123">
                  <c:v>663.6837175898421</c:v>
                </c:pt>
                <c:pt idx="124">
                  <c:v>671.68452142819626</c:v>
                </c:pt>
                <c:pt idx="125">
                  <c:v>679.68336684199437</c:v>
                </c:pt>
                <c:pt idx="126">
                  <c:v>601.51251958281682</c:v>
                </c:pt>
                <c:pt idx="127">
                  <c:v>609.1477888796602</c:v>
                </c:pt>
                <c:pt idx="128">
                  <c:v>616.78107210210862</c:v>
                </c:pt>
                <c:pt idx="129">
                  <c:v>624.41239729750191</c:v>
                </c:pt>
                <c:pt idx="130">
                  <c:v>632.0417917716685</c:v>
                </c:pt>
                <c:pt idx="131">
                  <c:v>639.6692821174388</c:v>
                </c:pt>
                <c:pt idx="132">
                  <c:v>647.29489424172436</c:v>
                </c:pt>
                <c:pt idx="133">
                  <c:v>654.91865339125741</c:v>
                </c:pt>
                <c:pt idx="134">
                  <c:v>662.54058417706881</c:v>
                </c:pt>
                <c:pt idx="135">
                  <c:v>670.16071059778062</c:v>
                </c:pt>
                <c:pt idx="136">
                  <c:v>595.21190686629973</c:v>
                </c:pt>
                <c:pt idx="137">
                  <c:v>602.2761367009989</c:v>
                </c:pt>
                <c:pt idx="138">
                  <c:v>609.33864504715143</c:v>
                </c:pt>
                <c:pt idx="139">
                  <c:v>616.39945467421887</c:v>
                </c:pt>
                <c:pt idx="140">
                  <c:v>623.4585877874099</c:v>
                </c:pt>
                <c:pt idx="141">
                  <c:v>630.51606604803271</c:v>
                </c:pt>
                <c:pt idx="142">
                  <c:v>637.571910592888</c:v>
                </c:pt>
                <c:pt idx="143">
                  <c:v>644.62614205275918</c:v>
                </c:pt>
                <c:pt idx="144">
                  <c:v>651.678780570051</c:v>
                </c:pt>
                <c:pt idx="145">
                  <c:v>658.72984581562616</c:v>
                </c:pt>
                <c:pt idx="146">
                  <c:v>665.20783246038218</c:v>
                </c:pt>
                <c:pt idx="147">
                  <c:v>671.68452142819604</c:v>
                </c:pt>
                <c:pt idx="148">
                  <c:v>678.15992699692333</c:v>
                </c:pt>
                <c:pt idx="149">
                  <c:v>684.63406314951362</c:v>
                </c:pt>
                <c:pt idx="150">
                  <c:v>691.10694358289231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38879728"/>
        <c:axId val="-438867760"/>
      </c:scatterChart>
      <c:valAx>
        <c:axId val="-438879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38867760"/>
        <c:crosses val="autoZero"/>
        <c:crossBetween val="midCat"/>
      </c:valAx>
      <c:valAx>
        <c:axId val="-43886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38879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73591152"/>
        <c:axId val="-373592240"/>
      </c:scatterChart>
      <c:valAx>
        <c:axId val="-373591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73592240"/>
        <c:crosses val="autoZero"/>
        <c:crossBetween val="midCat"/>
      </c:valAx>
      <c:valAx>
        <c:axId val="-37359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73591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189.97771085187989</c:v>
                </c:pt>
                <c:pt idx="37">
                  <c:v>201.81949606540391</c:v>
                </c:pt>
                <c:pt idx="38">
                  <c:v>213.64519260214215</c:v>
                </c:pt>
                <c:pt idx="39">
                  <c:v>225.45581704538486</c:v>
                </c:pt>
                <c:pt idx="40">
                  <c:v>237.25227067842596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251.65208042823193</c:v>
                </c:pt>
                <c:pt idx="47">
                  <c:v>263.85541384215662</c:v>
                </c:pt>
                <c:pt idx="48">
                  <c:v>276.046019292822</c:v>
                </c:pt>
                <c:pt idx="49">
                  <c:v>288.22453829402542</c:v>
                </c:pt>
                <c:pt idx="50">
                  <c:v>300.39155369431415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312.11363615554922</c:v>
                </c:pt>
                <c:pt idx="57">
                  <c:v>323.82595401882173</c:v>
                </c:pt>
                <c:pt idx="58">
                  <c:v>335.52891035063595</c:v>
                </c:pt>
                <c:pt idx="59">
                  <c:v>347.22287779494928</c:v>
                </c:pt>
                <c:pt idx="60">
                  <c:v>358.90820183854038</c:v>
                </c:pt>
                <c:pt idx="61">
                  <c:v>309.94362938891317</c:v>
                </c:pt>
                <c:pt idx="62">
                  <c:v>321.6577241361818</c:v>
                </c:pt>
                <c:pt idx="63">
                  <c:v>333.3623851108037</c:v>
                </c:pt>
                <c:pt idx="64">
                  <c:v>345.05799032946646</c:v>
                </c:pt>
                <c:pt idx="65">
                  <c:v>356.7448900832191</c:v>
                </c:pt>
                <c:pt idx="66">
                  <c:v>367.55861487745</c:v>
                </c:pt>
                <c:pt idx="67">
                  <c:v>378.36539662842574</c:v>
                </c:pt>
                <c:pt idx="68">
                  <c:v>389.16546165993606</c:v>
                </c:pt>
                <c:pt idx="69">
                  <c:v>399.95902270499568</c:v>
                </c:pt>
                <c:pt idx="70">
                  <c:v>410.74628007457642</c:v>
                </c:pt>
                <c:pt idx="71">
                  <c:v>361.07122825453939</c:v>
                </c:pt>
                <c:pt idx="72">
                  <c:v>371.88214774985948</c:v>
                </c:pt>
                <c:pt idx="73">
                  <c:v>382.68621644309741</c:v>
                </c:pt>
                <c:pt idx="74">
                  <c:v>393.4836550724026</c:v>
                </c:pt>
                <c:pt idx="75">
                  <c:v>404.27467126938313</c:v>
                </c:pt>
                <c:pt idx="76">
                  <c:v>414.19690225230164</c:v>
                </c:pt>
                <c:pt idx="77">
                  <c:v>424.11400709030039</c:v>
                </c:pt>
                <c:pt idx="78">
                  <c:v>434.02612258593177</c:v>
                </c:pt>
                <c:pt idx="79">
                  <c:v>443.93337878164886</c:v>
                </c:pt>
                <c:pt idx="80">
                  <c:v>453.83589944051101</c:v>
                </c:pt>
                <c:pt idx="81">
                  <c:v>402.98008185125178</c:v>
                </c:pt>
                <c:pt idx="82">
                  <c:v>412.4716690472755</c:v>
                </c:pt>
                <c:pt idx="83">
                  <c:v>421.95854377334393</c:v>
                </c:pt>
                <c:pt idx="84">
                  <c:v>431.44082695809374</c:v>
                </c:pt>
                <c:pt idx="85">
                  <c:v>440.91863377904156</c:v>
                </c:pt>
                <c:pt idx="86">
                  <c:v>449.96155636424373</c:v>
                </c:pt>
                <c:pt idx="87">
                  <c:v>459.00059163685847</c:v>
                </c:pt>
                <c:pt idx="88">
                  <c:v>468.03582696861082</c:v>
                </c:pt>
                <c:pt idx="89">
                  <c:v>477.06734608166909</c:v>
                </c:pt>
                <c:pt idx="90">
                  <c:v>486.09522926878566</c:v>
                </c:pt>
                <c:pt idx="91">
                  <c:v>433.8106939439046</c:v>
                </c:pt>
                <c:pt idx="92">
                  <c:v>441.78003444822099</c:v>
                </c:pt>
                <c:pt idx="93">
                  <c:v>449.74629421345043</c:v>
                </c:pt>
                <c:pt idx="94">
                  <c:v>457.70953553030614</c:v>
                </c:pt>
                <c:pt idx="95">
                  <c:v>465.669818344215</c:v>
                </c:pt>
                <c:pt idx="96">
                  <c:v>473.62720038307458</c:v>
                </c:pt>
                <c:pt idx="97">
                  <c:v>481.58173727597529</c:v>
                </c:pt>
                <c:pt idx="98">
                  <c:v>489.53348266366942</c:v>
                </c:pt>
                <c:pt idx="99">
                  <c:v>497.48248830148572</c:v>
                </c:pt>
                <c:pt idx="100">
                  <c:v>505.42880415532295</c:v>
                </c:pt>
                <c:pt idx="101">
                  <c:v>451.8988167077282</c:v>
                </c:pt>
                <c:pt idx="102">
                  <c:v>458.57024822962609</c:v>
                </c:pt>
                <c:pt idx="103">
                  <c:v>465.23960745740493</c:v>
                </c:pt>
                <c:pt idx="104">
                  <c:v>471.90692830623578</c:v>
                </c:pt>
                <c:pt idx="105">
                  <c:v>478.57224365421933</c:v>
                </c:pt>
                <c:pt idx="106">
                  <c:v>485.23558538841718</c:v>
                </c:pt>
                <c:pt idx="107">
                  <c:v>491.89698444822369</c:v>
                </c:pt>
                <c:pt idx="108">
                  <c:v>498.55647086626499</c:v>
                </c:pt>
                <c:pt idx="109">
                  <c:v>505.21407380699685</c:v>
                </c:pt>
                <c:pt idx="110">
                  <c:v>511.86982160316421</c:v>
                </c:pt>
                <c:pt idx="111">
                  <c:v>459.86125261266892</c:v>
                </c:pt>
                <c:pt idx="112">
                  <c:v>465.88492060890081</c:v>
                </c:pt>
                <c:pt idx="113">
                  <c:v>471.90692830623578</c:v>
                </c:pt>
                <c:pt idx="114">
                  <c:v>477.92729989457797</c:v>
                </c:pt>
                <c:pt idx="115">
                  <c:v>483.94605890429216</c:v>
                </c:pt>
                <c:pt idx="116">
                  <c:v>489.963228232348</c:v>
                </c:pt>
                <c:pt idx="117">
                  <c:v>495.97883016711108</c:v>
                </c:pt>
                <c:pt idx="118">
                  <c:v>501.99288641186769</c:v>
                </c:pt>
                <c:pt idx="119">
                  <c:v>508.00541810716419</c:v>
                </c:pt>
                <c:pt idx="120">
                  <c:v>514.0164458520336</c:v>
                </c:pt>
                <c:pt idx="121">
                  <c:v>465.02449883304189</c:v>
                </c:pt>
                <c:pt idx="122">
                  <c:v>469.75640033198738</c:v>
                </c:pt>
                <c:pt idx="123">
                  <c:v>474.48728651141568</c:v>
                </c:pt>
                <c:pt idx="124">
                  <c:v>479.21716893121766</c:v>
                </c:pt>
                <c:pt idx="125">
                  <c:v>483.94605890429216</c:v>
                </c:pt>
                <c:pt idx="126">
                  <c:v>488.67396750423922</c:v>
                </c:pt>
                <c:pt idx="127">
                  <c:v>493.40090557274061</c:v>
                </c:pt>
                <c:pt idx="128">
                  <c:v>498.12688372664047</c:v>
                </c:pt>
                <c:pt idx="129">
                  <c:v>502.8519123647464</c:v>
                </c:pt>
                <c:pt idx="130">
                  <c:v>507.57600167435902</c:v>
                </c:pt>
                <c:pt idx="131">
                  <c:v>466.10002075593138</c:v>
                </c:pt>
                <c:pt idx="132">
                  <c:v>469.75640033198715</c:v>
                </c:pt>
                <c:pt idx="133">
                  <c:v>473.41217365831903</c:v>
                </c:pt>
                <c:pt idx="134">
                  <c:v>477.06734608166857</c:v>
                </c:pt>
                <c:pt idx="135">
                  <c:v>480.72192286008431</c:v>
                </c:pt>
                <c:pt idx="136">
                  <c:v>484.37590916507088</c:v>
                </c:pt>
                <c:pt idx="137">
                  <c:v>488.0293100836704</c:v>
                </c:pt>
                <c:pt idx="138">
                  <c:v>491.68213062047795</c:v>
                </c:pt>
                <c:pt idx="139">
                  <c:v>495.33437569959489</c:v>
                </c:pt>
                <c:pt idx="140">
                  <c:v>498.98605016652033</c:v>
                </c:pt>
                <c:pt idx="141">
                  <c:v>465.45471396075578</c:v>
                </c:pt>
                <c:pt idx="142">
                  <c:v>468.46598292660536</c:v>
                </c:pt>
                <c:pt idx="143">
                  <c:v>471.47683944067563</c:v>
                </c:pt>
                <c:pt idx="144">
                  <c:v>474.48728651141528</c:v>
                </c:pt>
                <c:pt idx="145">
                  <c:v>477.49732710594316</c:v>
                </c:pt>
                <c:pt idx="146">
                  <c:v>480.50696415087805</c:v>
                </c:pt>
                <c:pt idx="147">
                  <c:v>483.51620053314923</c:v>
                </c:pt>
                <c:pt idx="148">
                  <c:v>486.52503910078298</c:v>
                </c:pt>
                <c:pt idx="149">
                  <c:v>489.53348266366919</c:v>
                </c:pt>
                <c:pt idx="150">
                  <c:v>492.54153399430942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38867216"/>
        <c:axId val="-438875920"/>
      </c:scatterChart>
      <c:valAx>
        <c:axId val="-438867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38875920"/>
        <c:crosses val="autoZero"/>
        <c:crossBetween val="midCat"/>
      </c:valAx>
      <c:valAx>
        <c:axId val="-438875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38867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3.130212919106008</c:v>
                </c:pt>
                <c:pt idx="2">
                  <c:v>4.0403641445763698</c:v>
                </c:pt>
                <c:pt idx="3">
                  <c:v>5.2162005817678976</c:v>
                </c:pt>
                <c:pt idx="4">
                  <c:v>6.7355666560804339</c:v>
                </c:pt>
                <c:pt idx="5">
                  <c:v>8.6991934218446918</c:v>
                </c:pt>
                <c:pt idx="6">
                  <c:v>11.237448759807634</c:v>
                </c:pt>
                <c:pt idx="7">
                  <c:v>14.519084299475333</c:v>
                </c:pt>
                <c:pt idx="8">
                  <c:v>18.762571277137681</c:v>
                </c:pt>
                <c:pt idx="9">
                  <c:v>24.250793609914837</c:v>
                </c:pt>
                <c:pt idx="10">
                  <c:v>31.350094997130878</c:v>
                </c:pt>
                <c:pt idx="11">
                  <c:v>40.534973514811618</c:v>
                </c:pt>
                <c:pt idx="12">
                  <c:v>52.420102293258445</c:v>
                </c:pt>
                <c:pt idx="13">
                  <c:v>67.801854894731136</c:v>
                </c:pt>
                <c:pt idx="14">
                  <c:v>87.712163282598553</c:v>
                </c:pt>
                <c:pt idx="15">
                  <c:v>113.48837942144603</c:v>
                </c:pt>
                <c:pt idx="16">
                  <c:v>132.63264063639059</c:v>
                </c:pt>
                <c:pt idx="17">
                  <c:v>151.71013504978853</c:v>
                </c:pt>
                <c:pt idx="18">
                  <c:v>170.73045229573884</c:v>
                </c:pt>
                <c:pt idx="19">
                  <c:v>189.70086382934846</c:v>
                </c:pt>
                <c:pt idx="20">
                  <c:v>208.62706473142654</c:v>
                </c:pt>
                <c:pt idx="21">
                  <c:v>228.33394726860408</c:v>
                </c:pt>
                <c:pt idx="22">
                  <c:v>248.0019163232067</c:v>
                </c:pt>
                <c:pt idx="23">
                  <c:v>267.63449169637636</c:v>
                </c:pt>
                <c:pt idx="24">
                  <c:v>287.23463438081922</c:v>
                </c:pt>
                <c:pt idx="25">
                  <c:v>306.80486817387464</c:v>
                </c:pt>
                <c:pt idx="26">
                  <c:v>241.04039351692242</c:v>
                </c:pt>
                <c:pt idx="27">
                  <c:v>261.09403976140408</c:v>
                </c:pt>
                <c:pt idx="28">
                  <c:v>281.1129136595859</c:v>
                </c:pt>
                <c:pt idx="29">
                  <c:v>301.09983903498318</c:v>
                </c:pt>
                <c:pt idx="30">
                  <c:v>321.05723416766972</c:v>
                </c:pt>
                <c:pt idx="31">
                  <c:v>340.58072012230497</c:v>
                </c:pt>
                <c:pt idx="32">
                  <c:v>360.07959913216501</c:v>
                </c:pt>
                <c:pt idx="33">
                  <c:v>379.55539054654463</c:v>
                </c:pt>
                <c:pt idx="34">
                  <c:v>399.00944512002997</c:v>
                </c:pt>
                <c:pt idx="35">
                  <c:v>418.44297119801394</c:v>
                </c:pt>
                <c:pt idx="36">
                  <c:v>353.58260936094598</c:v>
                </c:pt>
                <c:pt idx="37">
                  <c:v>371.84889400619699</c:v>
                </c:pt>
                <c:pt idx="38">
                  <c:v>390.09562155502164</c:v>
                </c:pt>
                <c:pt idx="39">
                  <c:v>408.32383513861078</c:v>
                </c:pt>
                <c:pt idx="40">
                  <c:v>426.53447718930823</c:v>
                </c:pt>
                <c:pt idx="41">
                  <c:v>444.32426956358063</c:v>
                </c:pt>
                <c:pt idx="42">
                  <c:v>462.09881038696244</c:v>
                </c:pt>
                <c:pt idx="43">
                  <c:v>479.85876858654404</c:v>
                </c:pt>
                <c:pt idx="44">
                  <c:v>497.60475956110287</c:v>
                </c:pt>
                <c:pt idx="45">
                  <c:v>515.33735125988164</c:v>
                </c:pt>
                <c:pt idx="46">
                  <c:v>443.11182156668536</c:v>
                </c:pt>
                <c:pt idx="47">
                  <c:v>459.67588238780223</c:v>
                </c:pt>
                <c:pt idx="48">
                  <c:v>476.22720551346396</c:v>
                </c:pt>
                <c:pt idx="49">
                  <c:v>492.76629578266898</c:v>
                </c:pt>
                <c:pt idx="50">
                  <c:v>509.29362139720428</c:v>
                </c:pt>
                <c:pt idx="51">
                  <c:v>524.60150533125068</c:v>
                </c:pt>
                <c:pt idx="52">
                  <c:v>539.89998139729266</c:v>
                </c:pt>
                <c:pt idx="53">
                  <c:v>555.18935360177841</c:v>
                </c:pt>
                <c:pt idx="54">
                  <c:v>570.46990784967454</c:v>
                </c:pt>
                <c:pt idx="55">
                  <c:v>585.7419134883047</c:v>
                </c:pt>
                <c:pt idx="56">
                  <c:v>512.1142160933565</c:v>
                </c:pt>
                <c:pt idx="57">
                  <c:v>527.01767161181431</c:v>
                </c:pt>
                <c:pt idx="58">
                  <c:v>541.91225469196945</c:v>
                </c:pt>
                <c:pt idx="59">
                  <c:v>556.79824344224187</c:v>
                </c:pt>
                <c:pt idx="60">
                  <c:v>571.67589989466626</c:v>
                </c:pt>
                <c:pt idx="61">
                  <c:v>585.7419134883047</c:v>
                </c:pt>
                <c:pt idx="62">
                  <c:v>599.80089073891156</c:v>
                </c:pt>
                <c:pt idx="63">
                  <c:v>613.85301973416733</c:v>
                </c:pt>
                <c:pt idx="64">
                  <c:v>627.8984792525431</c:v>
                </c:pt>
                <c:pt idx="65">
                  <c:v>641.93743942630658</c:v>
                </c:pt>
                <c:pt idx="66">
                  <c:v>567.2536682668956</c:v>
                </c:pt>
                <c:pt idx="67">
                  <c:v>580.92008269522148</c:v>
                </c:pt>
                <c:pt idx="68">
                  <c:v>594.57979415968305</c:v>
                </c:pt>
                <c:pt idx="69">
                  <c:v>608.23297828438228</c:v>
                </c:pt>
                <c:pt idx="70">
                  <c:v>621.8798021694812</c:v>
                </c:pt>
                <c:pt idx="71">
                  <c:v>634.31708611773058</c:v>
                </c:pt>
                <c:pt idx="72">
                  <c:v>646.74933039094424</c:v>
                </c:pt>
                <c:pt idx="73">
                  <c:v>659.17664547634035</c:v>
                </c:pt>
                <c:pt idx="74">
                  <c:v>671.59913735733869</c:v>
                </c:pt>
                <c:pt idx="75">
                  <c:v>684.01690777880265</c:v>
                </c:pt>
                <c:pt idx="76">
                  <c:v>611.84598514336142</c:v>
                </c:pt>
                <c:pt idx="77">
                  <c:v>623.88616130163575</c:v>
                </c:pt>
                <c:pt idx="78">
                  <c:v>635.9215274732029</c:v>
                </c:pt>
                <c:pt idx="79">
                  <c:v>647.95218748710624</c:v>
                </c:pt>
                <c:pt idx="80">
                  <c:v>659.9782410038955</c:v>
                </c:pt>
                <c:pt idx="81">
                  <c:v>671.59913735733869</c:v>
                </c:pt>
                <c:pt idx="82">
                  <c:v>683.21590185590537</c:v>
                </c:pt>
                <c:pt idx="83">
                  <c:v>694.82861462524625</c:v>
                </c:pt>
                <c:pt idx="84">
                  <c:v>706.43735289555673</c:v>
                </c:pt>
                <c:pt idx="85">
                  <c:v>718.04219115306762</c:v>
                </c:pt>
                <c:pt idx="86">
                  <c:v>649.15499852153482</c:v>
                </c:pt>
                <c:pt idx="87">
                  <c:v>660.37903124850948</c:v>
                </c:pt>
                <c:pt idx="88">
                  <c:v>671.59913735733892</c:v>
                </c:pt>
                <c:pt idx="89">
                  <c:v>682.81539166987011</c:v>
                </c:pt>
                <c:pt idx="90">
                  <c:v>694.02786635037648</c:v>
                </c:pt>
                <c:pt idx="91">
                  <c:v>704.43612658120071</c:v>
                </c:pt>
                <c:pt idx="92">
                  <c:v>714.84124182625726</c:v>
                </c:pt>
                <c:pt idx="93">
                  <c:v>725.24326429812243</c:v>
                </c:pt>
                <c:pt idx="94">
                  <c:v>735.64224459012382</c:v>
                </c:pt>
                <c:pt idx="95">
                  <c:v>746.03823174922047</c:v>
                </c:pt>
                <c:pt idx="96">
                  <c:v>682.01435683249338</c:v>
                </c:pt>
                <c:pt idx="97">
                  <c:v>692.02591280075683</c:v>
                </c:pt>
                <c:pt idx="98">
                  <c:v>702.03450144994849</c:v>
                </c:pt>
                <c:pt idx="99">
                  <c:v>712.04017103286878</c:v>
                </c:pt>
                <c:pt idx="100">
                  <c:v>722.04296833612113</c:v>
                </c:pt>
                <c:pt idx="101">
                  <c:v>732.04293874478583</c:v>
                </c:pt>
                <c:pt idx="102">
                  <c:v>742.04012630338218</c:v>
                </c:pt>
                <c:pt idx="103">
                  <c:v>752.03457377337202</c:v>
                </c:pt>
                <c:pt idx="104">
                  <c:v>762.02632268745208</c:v>
                </c:pt>
                <c:pt idx="105">
                  <c:v>772.01541340085134</c:v>
                </c:pt>
                <c:pt idx="106">
                  <c:v>711.03973408794945</c:v>
                </c:pt>
                <c:pt idx="107">
                  <c:v>720.04263645968012</c:v>
                </c:pt>
                <c:pt idx="108">
                  <c:v>729.04324180015976</c:v>
                </c:pt>
                <c:pt idx="109">
                  <c:v>738.04158245712472</c:v>
                </c:pt>
                <c:pt idx="110">
                  <c:v>747.03768992547555</c:v>
                </c:pt>
                <c:pt idx="111">
                  <c:v>756.03159487997925</c:v>
                </c:pt>
                <c:pt idx="112">
                  <c:v>765.02332720633547</c:v>
                </c:pt>
                <c:pt idx="113">
                  <c:v>774.01291603070547</c:v>
                </c:pt>
                <c:pt idx="114">
                  <c:v>783.00038974780125</c:v>
                </c:pt>
                <c:pt idx="115">
                  <c:v>791.98577604761647</c:v>
                </c:pt>
                <c:pt idx="116">
                  <c:v>800.37027711769088</c:v>
                </c:pt>
                <c:pt idx="117">
                  <c:v>808.75300479617579</c:v>
                </c:pt>
                <c:pt idx="118">
                  <c:v>817.13398004777162</c:v>
                </c:pt>
                <c:pt idx="119">
                  <c:v>825.51322337225372</c:v>
                </c:pt>
                <c:pt idx="120">
                  <c:v>833.89075481949646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38874288"/>
        <c:axId val="-438873744"/>
      </c:scatterChart>
      <c:valAx>
        <c:axId val="-438874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38873744"/>
        <c:crosses val="autoZero"/>
        <c:crossBetween val="midCat"/>
      </c:valAx>
      <c:valAx>
        <c:axId val="-43887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38874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38881904"/>
        <c:axId val="-438873200"/>
      </c:scatterChart>
      <c:valAx>
        <c:axId val="-438881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38873200"/>
        <c:crosses val="autoZero"/>
        <c:crossBetween val="midCat"/>
      </c:valAx>
      <c:valAx>
        <c:axId val="-43887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38881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38869392"/>
        <c:axId val="-438872656"/>
      </c:scatterChart>
      <c:valAx>
        <c:axId val="-438869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38872656"/>
        <c:crosses val="autoZero"/>
        <c:crossBetween val="midCat"/>
      </c:valAx>
      <c:valAx>
        <c:axId val="-43887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38869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38870480"/>
        <c:axId val="-438869936"/>
      </c:scatterChart>
      <c:valAx>
        <c:axId val="-438870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38869936"/>
        <c:crosses val="autoZero"/>
        <c:crossBetween val="midCat"/>
      </c:valAx>
      <c:valAx>
        <c:axId val="-43886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3887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68157248"/>
        <c:axId val="-568164320"/>
      </c:scatterChart>
      <c:valAx>
        <c:axId val="-568157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8164320"/>
        <c:crosses val="autoZero"/>
        <c:crossBetween val="midCat"/>
      </c:valAx>
      <c:valAx>
        <c:axId val="-56816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8157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68158880"/>
        <c:axId val="-808741680"/>
      </c:scatterChart>
      <c:valAx>
        <c:axId val="-568158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08741680"/>
        <c:crosses val="autoZero"/>
        <c:crossBetween val="midCat"/>
      </c:valAx>
      <c:valAx>
        <c:axId val="-80874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8158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73582448"/>
        <c:axId val="-373583536"/>
      </c:scatterChart>
      <c:valAx>
        <c:axId val="-3735824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73583536"/>
        <c:crosses val="autoZero"/>
        <c:crossBetween val="midCat"/>
      </c:valAx>
      <c:valAx>
        <c:axId val="-37358353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73582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86" zoomScale="85" zoomScaleNormal="85" workbookViewId="0">
      <selection activeCell="A22" sqref="A22:B2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75" t="s">
        <v>190</v>
      </c>
      <c r="D1" s="275"/>
      <c r="E1" s="27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82" t="s">
        <v>231</v>
      </c>
      <c r="B5" s="282"/>
      <c r="C5" s="26">
        <v>9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5.8" x14ac:dyDescent="0.3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0.33750000000000002</v>
      </c>
      <c r="D9" s="36">
        <f t="shared" ref="D9:D18" si="0">C9*$C$5</f>
        <v>3.0375000000000001</v>
      </c>
      <c r="E9" s="37">
        <v>150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0.16250000000000001</v>
      </c>
      <c r="D10" s="36">
        <f t="shared" si="0"/>
        <v>1.4625000000000001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6</v>
      </c>
      <c r="C11" s="35">
        <v>0.375</v>
      </c>
      <c r="D11" s="36">
        <f t="shared" si="0"/>
        <v>3.375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1"/>
      <c r="B19" s="39" t="s">
        <v>175</v>
      </c>
      <c r="C19" s="40">
        <f>SUM(C9:C18)</f>
        <v>0.875</v>
      </c>
      <c r="D19" s="41">
        <f>SUM(D9:D18)</f>
        <v>7.875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3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3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71" t="s">
        <v>186</v>
      </c>
      <c r="D34" s="271"/>
      <c r="E34" s="272" t="s">
        <v>187</v>
      </c>
      <c r="F34" s="273"/>
      <c r="G34" s="273"/>
      <c r="H34" s="274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73</v>
      </c>
      <c r="C36" s="63"/>
      <c r="D36" s="63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v>109</v>
      </c>
      <c r="C37" s="63">
        <v>1</v>
      </c>
      <c r="D37" s="63"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121</v>
      </c>
      <c r="C38" s="63"/>
      <c r="D38" s="63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v>175</v>
      </c>
      <c r="C39" s="63">
        <v>2</v>
      </c>
      <c r="D39" s="63"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v>175</v>
      </c>
      <c r="C40" s="63"/>
      <c r="D40" s="63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v>232</v>
      </c>
      <c r="C41" s="63">
        <v>3</v>
      </c>
      <c r="D41" s="63"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v>231</v>
      </c>
      <c r="C42" s="63"/>
      <c r="D42" s="63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3">
        <v>282</v>
      </c>
      <c r="C43" s="63">
        <v>4</v>
      </c>
      <c r="D43" s="63"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63">
        <v>273</v>
      </c>
      <c r="C44" s="63"/>
      <c r="D44" s="63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63">
        <v>317</v>
      </c>
      <c r="C45" s="63">
        <v>5</v>
      </c>
      <c r="D45" s="63"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63">
        <v>302</v>
      </c>
      <c r="C46" s="63"/>
      <c r="D46" s="63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63">
        <v>340</v>
      </c>
      <c r="C47" s="63">
        <v>6</v>
      </c>
      <c r="D47" s="63"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85</v>
      </c>
      <c r="B48" s="63">
        <v>354</v>
      </c>
      <c r="C48" s="63">
        <v>7</v>
      </c>
      <c r="D48" s="63">
        <v>56</v>
      </c>
      <c r="E48" s="54"/>
      <c r="F48" s="54"/>
      <c r="G48" s="54"/>
      <c r="H48" s="54"/>
      <c r="I48" s="52">
        <f t="shared" si="1"/>
        <v>7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95</v>
      </c>
      <c r="B49" s="63">
        <v>361</v>
      </c>
      <c r="C49" s="63">
        <v>8</v>
      </c>
      <c r="D49" s="63">
        <v>56</v>
      </c>
      <c r="E49" s="54"/>
      <c r="F49" s="54"/>
      <c r="G49" s="54"/>
      <c r="H49" s="54"/>
      <c r="I49" s="52">
        <f t="shared" si="1"/>
        <v>6.3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105</v>
      </c>
      <c r="B50" s="53">
        <v>360</v>
      </c>
      <c r="C50" s="53">
        <v>9</v>
      </c>
      <c r="D50" s="53">
        <v>53</v>
      </c>
      <c r="E50" s="54"/>
      <c r="F50" s="54"/>
      <c r="G50" s="54"/>
      <c r="H50" s="54"/>
      <c r="I50" s="52">
        <f t="shared" si="1"/>
        <v>5.5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115</v>
      </c>
      <c r="B51" s="53">
        <v>356</v>
      </c>
      <c r="C51" s="53">
        <v>10</v>
      </c>
      <c r="D51" s="53">
        <v>49</v>
      </c>
      <c r="E51" s="54"/>
      <c r="F51" s="54"/>
      <c r="G51" s="54"/>
      <c r="H51" s="54"/>
      <c r="I51" s="52">
        <f t="shared" si="1"/>
        <v>4.9000000000000004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125</v>
      </c>
      <c r="B52" s="53">
        <v>349</v>
      </c>
      <c r="C52" s="53">
        <v>11</v>
      </c>
      <c r="D52" s="53">
        <v>45</v>
      </c>
      <c r="E52" s="54"/>
      <c r="F52" s="54"/>
      <c r="G52" s="54"/>
      <c r="H52" s="54"/>
      <c r="I52" s="52">
        <f t="shared" si="1"/>
        <v>4.2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135</v>
      </c>
      <c r="B53" s="53">
        <v>344</v>
      </c>
      <c r="C53" s="53">
        <v>12</v>
      </c>
      <c r="D53" s="53">
        <v>43</v>
      </c>
      <c r="E53" s="54"/>
      <c r="F53" s="54"/>
      <c r="G53" s="54"/>
      <c r="H53" s="54"/>
      <c r="I53" s="52">
        <f t="shared" si="1"/>
        <v>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145</v>
      </c>
      <c r="B54" s="53">
        <v>338</v>
      </c>
      <c r="C54" s="53"/>
      <c r="D54" s="53"/>
      <c r="E54" s="54"/>
      <c r="F54" s="54"/>
      <c r="G54" s="54"/>
      <c r="H54" s="54"/>
      <c r="I54" s="52">
        <f t="shared" si="1"/>
        <v>3.7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355</v>
      </c>
      <c r="C55" s="53">
        <v>13</v>
      </c>
      <c r="D55" s="53">
        <v>355</v>
      </c>
      <c r="E55" s="54"/>
      <c r="F55" s="54"/>
      <c r="G55" s="54"/>
      <c r="H55" s="54"/>
      <c r="I55" s="52">
        <f t="shared" si="1"/>
        <v>3.4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71" t="s">
        <v>186</v>
      </c>
      <c r="D60" s="271"/>
      <c r="E60" s="272" t="s">
        <v>187</v>
      </c>
      <c r="F60" s="273"/>
      <c r="G60" s="273"/>
      <c r="H60" s="274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53">
        <v>30</v>
      </c>
      <c r="C62" s="53"/>
      <c r="D62" s="53"/>
      <c r="E62" s="54"/>
      <c r="F62" s="54"/>
      <c r="G62" s="54"/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53">
        <v>54</v>
      </c>
      <c r="C63" s="53"/>
      <c r="D63" s="53"/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35</v>
      </c>
      <c r="B64" s="53">
        <v>79</v>
      </c>
      <c r="C64" s="53"/>
      <c r="D64" s="53"/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53">
        <v>106</v>
      </c>
      <c r="C65" s="53">
        <v>1</v>
      </c>
      <c r="D65" s="53">
        <v>27</v>
      </c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45</v>
      </c>
      <c r="B66" s="53">
        <v>107</v>
      </c>
      <c r="C66" s="53"/>
      <c r="D66" s="53"/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50</v>
      </c>
      <c r="B67" s="53">
        <v>135</v>
      </c>
      <c r="C67" s="53">
        <v>2</v>
      </c>
      <c r="D67" s="53">
        <v>28</v>
      </c>
      <c r="E67" s="54"/>
      <c r="F67" s="54"/>
      <c r="G67" s="54"/>
      <c r="H67" s="54"/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55</v>
      </c>
      <c r="B68" s="53">
        <v>135</v>
      </c>
      <c r="C68" s="53"/>
      <c r="D68" s="53"/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60</v>
      </c>
      <c r="B69" s="53">
        <v>162</v>
      </c>
      <c r="C69" s="53">
        <v>3</v>
      </c>
      <c r="D69" s="53">
        <v>28</v>
      </c>
      <c r="E69" s="54"/>
      <c r="F69" s="54"/>
      <c r="G69" s="54"/>
      <c r="H69" s="54"/>
      <c r="I69" s="52">
        <f t="shared" si="2"/>
        <v>5.4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65</v>
      </c>
      <c r="B70" s="53">
        <v>161</v>
      </c>
      <c r="C70" s="53"/>
      <c r="D70" s="53"/>
      <c r="E70" s="54"/>
      <c r="F70" s="54"/>
      <c r="G70" s="54"/>
      <c r="H70" s="54"/>
      <c r="I70" s="52">
        <f t="shared" si="2"/>
        <v>5.4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70</v>
      </c>
      <c r="B71" s="53">
        <v>186</v>
      </c>
      <c r="C71" s="53">
        <v>4</v>
      </c>
      <c r="D71" s="53">
        <v>28</v>
      </c>
      <c r="E71" s="54"/>
      <c r="F71" s="54"/>
      <c r="G71" s="54"/>
      <c r="H71" s="54"/>
      <c r="I71" s="52">
        <f t="shared" si="2"/>
        <v>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75</v>
      </c>
      <c r="B72" s="53">
        <v>183</v>
      </c>
      <c r="C72" s="53"/>
      <c r="D72" s="53"/>
      <c r="E72" s="54"/>
      <c r="F72" s="54"/>
      <c r="G72" s="54"/>
      <c r="H72" s="54"/>
      <c r="I72" s="52">
        <f t="shared" si="2"/>
        <v>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80</v>
      </c>
      <c r="B73" s="53">
        <v>206</v>
      </c>
      <c r="C73" s="53">
        <v>5</v>
      </c>
      <c r="D73" s="53">
        <v>28</v>
      </c>
      <c r="E73" s="54"/>
      <c r="F73" s="54"/>
      <c r="G73" s="54"/>
      <c r="H73" s="54"/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85</v>
      </c>
      <c r="B74" s="53">
        <v>200</v>
      </c>
      <c r="C74" s="53"/>
      <c r="D74" s="53"/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221</v>
      </c>
      <c r="C75" s="53">
        <v>6</v>
      </c>
      <c r="D75" s="53">
        <v>28</v>
      </c>
      <c r="E75" s="54"/>
      <c r="F75" s="54"/>
      <c r="G75" s="54"/>
      <c r="H75" s="54"/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53">
        <v>230</v>
      </c>
      <c r="C76" s="53">
        <v>7</v>
      </c>
      <c r="D76" s="53">
        <v>28</v>
      </c>
      <c r="E76" s="54"/>
      <c r="F76" s="54"/>
      <c r="G76" s="54"/>
      <c r="H76" s="54"/>
      <c r="I76" s="52">
        <f t="shared" si="2"/>
        <v>3.7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53">
        <v>233</v>
      </c>
      <c r="C77" s="53">
        <v>8</v>
      </c>
      <c r="D77" s="53">
        <v>27</v>
      </c>
      <c r="E77" s="54"/>
      <c r="F77" s="54"/>
      <c r="G77" s="54"/>
      <c r="H77" s="54"/>
      <c r="I77" s="52">
        <f t="shared" si="2"/>
        <v>3.1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53">
        <v>234</v>
      </c>
      <c r="C78" s="53">
        <v>9</v>
      </c>
      <c r="D78" s="53">
        <v>25</v>
      </c>
      <c r="E78" s="54"/>
      <c r="F78" s="54"/>
      <c r="G78" s="54"/>
      <c r="H78" s="54"/>
      <c r="I78" s="52">
        <f t="shared" si="2"/>
        <v>2.8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53">
        <v>231</v>
      </c>
      <c r="C79" s="53">
        <v>10</v>
      </c>
      <c r="D79" s="53">
        <v>21</v>
      </c>
      <c r="E79" s="54"/>
      <c r="F79" s="54"/>
      <c r="G79" s="54"/>
      <c r="H79" s="54"/>
      <c r="I79" s="52">
        <f t="shared" si="2"/>
        <v>2.2000000000000002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53">
        <v>227</v>
      </c>
      <c r="C80" s="53">
        <v>11</v>
      </c>
      <c r="D80" s="53">
        <v>17</v>
      </c>
      <c r="E80" s="54"/>
      <c r="F80" s="54"/>
      <c r="G80" s="54"/>
      <c r="H80" s="54"/>
      <c r="I80" s="52">
        <f t="shared" si="2"/>
        <v>1.7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224</v>
      </c>
      <c r="C81" s="53">
        <v>12</v>
      </c>
      <c r="D81" s="53">
        <v>224</v>
      </c>
      <c r="E81" s="54"/>
      <c r="F81" s="54"/>
      <c r="G81" s="54"/>
      <c r="H81" s="54"/>
      <c r="I81" s="52">
        <f t="shared" si="2"/>
        <v>1.4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Charme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71" t="s">
        <v>186</v>
      </c>
      <c r="D86" s="271"/>
      <c r="E86" s="272" t="s">
        <v>187</v>
      </c>
      <c r="F86" s="273"/>
      <c r="G86" s="273"/>
      <c r="H86" s="274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63">
        <v>15</v>
      </c>
      <c r="B88" s="63">
        <v>53</v>
      </c>
      <c r="C88" s="63"/>
      <c r="D88" s="63"/>
      <c r="E88" s="94"/>
      <c r="F88" s="94"/>
      <c r="G88" s="94"/>
      <c r="H88" s="94"/>
      <c r="I88" s="56">
        <f>IFERROR(B88/A88,"")</f>
        <v>3.5333333333333332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63">
        <v>20</v>
      </c>
      <c r="B89" s="63">
        <v>99</v>
      </c>
      <c r="C89" s="63"/>
      <c r="D89" s="63"/>
      <c r="E89" s="94"/>
      <c r="F89" s="94"/>
      <c r="G89" s="94"/>
      <c r="H89" s="94"/>
      <c r="I89" s="56">
        <f t="shared" ref="I89:I107" si="3">IF(A89&lt;&gt;0,(B89-(B88-D88))/(A89-A88),"")</f>
        <v>9.1999999999999993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63">
        <v>25</v>
      </c>
      <c r="B90" s="63">
        <v>147</v>
      </c>
      <c r="C90" s="63">
        <v>1</v>
      </c>
      <c r="D90" s="63">
        <v>42</v>
      </c>
      <c r="E90" s="94"/>
      <c r="F90" s="94"/>
      <c r="G90" s="94"/>
      <c r="H90" s="94">
        <v>1</v>
      </c>
      <c r="I90" s="56">
        <f t="shared" si="3"/>
        <v>9.6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63">
        <v>30</v>
      </c>
      <c r="B91" s="63">
        <v>154</v>
      </c>
      <c r="C91" s="63"/>
      <c r="D91" s="63"/>
      <c r="E91" s="94"/>
      <c r="F91" s="94"/>
      <c r="G91" s="94"/>
      <c r="H91" s="94"/>
      <c r="I91" s="56">
        <f t="shared" si="3"/>
        <v>9.8000000000000007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63">
        <v>35</v>
      </c>
      <c r="B92" s="63">
        <v>202</v>
      </c>
      <c r="C92" s="63">
        <v>2</v>
      </c>
      <c r="D92" s="63">
        <v>41</v>
      </c>
      <c r="E92" s="94"/>
      <c r="F92" s="94"/>
      <c r="G92" s="94"/>
      <c r="H92" s="94"/>
      <c r="I92" s="56">
        <f t="shared" si="3"/>
        <v>9.6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63">
        <v>40</v>
      </c>
      <c r="B93" s="63">
        <v>206</v>
      </c>
      <c r="C93" s="63"/>
      <c r="D93" s="63"/>
      <c r="E93" s="94"/>
      <c r="F93" s="94"/>
      <c r="G93" s="94"/>
      <c r="H93" s="94"/>
      <c r="I93" s="56">
        <f t="shared" si="3"/>
        <v>9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>
        <v>45</v>
      </c>
      <c r="B94" s="63">
        <v>250</v>
      </c>
      <c r="C94" s="63">
        <v>3</v>
      </c>
      <c r="D94" s="63">
        <v>44</v>
      </c>
      <c r="E94" s="94"/>
      <c r="F94" s="94"/>
      <c r="G94" s="94"/>
      <c r="H94" s="94"/>
      <c r="I94" s="56">
        <f t="shared" si="3"/>
        <v>8.8000000000000007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50</v>
      </c>
      <c r="B95" s="63">
        <v>247</v>
      </c>
      <c r="C95" s="63"/>
      <c r="D95" s="63"/>
      <c r="E95" s="94"/>
      <c r="F95" s="94"/>
      <c r="G95" s="94"/>
      <c r="H95" s="94"/>
      <c r="I95" s="56">
        <f t="shared" si="3"/>
        <v>8.1999999999999993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55</v>
      </c>
      <c r="B96" s="63">
        <v>285</v>
      </c>
      <c r="C96" s="63">
        <v>4</v>
      </c>
      <c r="D96" s="63">
        <v>44</v>
      </c>
      <c r="E96" s="94"/>
      <c r="F96" s="94"/>
      <c r="G96" s="94"/>
      <c r="H96" s="9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60</v>
      </c>
      <c r="B97" s="63">
        <v>278</v>
      </c>
      <c r="C97" s="63"/>
      <c r="D97" s="63"/>
      <c r="E97" s="94"/>
      <c r="F97" s="94"/>
      <c r="G97" s="94"/>
      <c r="H97" s="94"/>
      <c r="I97" s="56">
        <f t="shared" si="3"/>
        <v>7.4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65</v>
      </c>
      <c r="B98" s="63">
        <v>313</v>
      </c>
      <c r="C98" s="63">
        <v>5</v>
      </c>
      <c r="D98" s="63">
        <v>44</v>
      </c>
      <c r="E98" s="94"/>
      <c r="F98" s="94"/>
      <c r="G98" s="94"/>
      <c r="H98" s="94"/>
      <c r="I98" s="56">
        <f t="shared" si="3"/>
        <v>7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70</v>
      </c>
      <c r="B99" s="63">
        <v>303</v>
      </c>
      <c r="C99" s="63"/>
      <c r="D99" s="63"/>
      <c r="E99" s="94"/>
      <c r="F99" s="94"/>
      <c r="G99" s="94"/>
      <c r="H99" s="94"/>
      <c r="I99" s="56">
        <f t="shared" si="3"/>
        <v>6.8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75</v>
      </c>
      <c r="B100" s="63">
        <v>334</v>
      </c>
      <c r="C100" s="63">
        <v>6</v>
      </c>
      <c r="D100" s="63">
        <v>42</v>
      </c>
      <c r="E100" s="68"/>
      <c r="F100" s="68"/>
      <c r="G100" s="68"/>
      <c r="H100" s="68"/>
      <c r="I100" s="56">
        <f t="shared" si="3"/>
        <v>6.2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80</v>
      </c>
      <c r="B101" s="63">
        <v>322</v>
      </c>
      <c r="C101" s="63"/>
      <c r="D101" s="63"/>
      <c r="E101" s="68"/>
      <c r="F101" s="68"/>
      <c r="G101" s="68"/>
      <c r="H101" s="68"/>
      <c r="I101" s="56">
        <f t="shared" si="3"/>
        <v>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>
        <v>85</v>
      </c>
      <c r="B102" s="53">
        <v>351</v>
      </c>
      <c r="C102" s="53">
        <v>7</v>
      </c>
      <c r="D102" s="53">
        <v>40</v>
      </c>
      <c r="E102" s="57"/>
      <c r="F102" s="57"/>
      <c r="G102" s="57"/>
      <c r="H102" s="57"/>
      <c r="I102" s="56">
        <f t="shared" si="3"/>
        <v>5.8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90</v>
      </c>
      <c r="B103" s="53">
        <v>339</v>
      </c>
      <c r="C103" s="53"/>
      <c r="D103" s="53"/>
      <c r="E103" s="57"/>
      <c r="F103" s="57"/>
      <c r="G103" s="57"/>
      <c r="H103" s="57"/>
      <c r="I103" s="56">
        <f t="shared" si="3"/>
        <v>5.6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95</v>
      </c>
      <c r="B104" s="53">
        <v>365</v>
      </c>
      <c r="C104" s="53">
        <v>8</v>
      </c>
      <c r="D104" s="53">
        <v>37</v>
      </c>
      <c r="E104" s="57"/>
      <c r="F104" s="57"/>
      <c r="G104" s="57"/>
      <c r="H104" s="57"/>
      <c r="I104" s="56">
        <f t="shared" si="3"/>
        <v>5.2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105</v>
      </c>
      <c r="B105" s="53">
        <v>378</v>
      </c>
      <c r="C105" s="53">
        <v>9</v>
      </c>
      <c r="D105" s="53">
        <v>35</v>
      </c>
      <c r="E105" s="57"/>
      <c r="F105" s="57"/>
      <c r="G105" s="57"/>
      <c r="H105" s="57"/>
      <c r="I105" s="56">
        <f t="shared" si="3"/>
        <v>5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115</v>
      </c>
      <c r="B106" s="53">
        <v>388</v>
      </c>
      <c r="C106" s="53"/>
      <c r="D106" s="53"/>
      <c r="E106" s="57"/>
      <c r="F106" s="57"/>
      <c r="G106" s="57"/>
      <c r="H106" s="57"/>
      <c r="I106" s="56">
        <f t="shared" si="3"/>
        <v>4.5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120</v>
      </c>
      <c r="B107" s="53">
        <v>409</v>
      </c>
      <c r="C107" s="53">
        <v>10</v>
      </c>
      <c r="D107" s="53">
        <v>409</v>
      </c>
      <c r="E107" s="57"/>
      <c r="F107" s="57"/>
      <c r="G107" s="57"/>
      <c r="H107" s="57"/>
      <c r="I107" s="56">
        <f t="shared" si="3"/>
        <v>4.2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71" t="s">
        <v>186</v>
      </c>
      <c r="D112" s="271"/>
      <c r="E112" s="272" t="s">
        <v>187</v>
      </c>
      <c r="F112" s="273"/>
      <c r="G112" s="273"/>
      <c r="H112" s="274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71" t="s">
        <v>186</v>
      </c>
      <c r="D138" s="271"/>
      <c r="E138" s="272" t="s">
        <v>187</v>
      </c>
      <c r="F138" s="273"/>
      <c r="G138" s="273"/>
      <c r="H138" s="274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71" t="s">
        <v>186</v>
      </c>
      <c r="D164" s="271"/>
      <c r="E164" s="272" t="s">
        <v>187</v>
      </c>
      <c r="F164" s="273"/>
      <c r="G164" s="273"/>
      <c r="H164" s="274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71" t="s">
        <v>186</v>
      </c>
      <c r="D190" s="271"/>
      <c r="E190" s="272" t="s">
        <v>187</v>
      </c>
      <c r="F190" s="273"/>
      <c r="G190" s="273"/>
      <c r="H190" s="274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71" t="s">
        <v>186</v>
      </c>
      <c r="D216" s="271"/>
      <c r="E216" s="272" t="s">
        <v>187</v>
      </c>
      <c r="F216" s="273"/>
      <c r="G216" s="273"/>
      <c r="H216" s="274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71" t="s">
        <v>186</v>
      </c>
      <c r="D242" s="271"/>
      <c r="E242" s="272" t="s">
        <v>187</v>
      </c>
      <c r="F242" s="273"/>
      <c r="G242" s="273"/>
      <c r="H242" s="274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71" t="s">
        <v>186</v>
      </c>
      <c r="D268" s="271"/>
      <c r="E268" s="272" t="s">
        <v>187</v>
      </c>
      <c r="F268" s="273"/>
      <c r="G268" s="273"/>
      <c r="H268" s="274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70" zoomScaleNormal="70" workbookViewId="0">
      <selection activeCell="C25" sqref="C2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3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3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3">
      <c r="A15" s="25"/>
      <c r="B15" s="29" t="s">
        <v>300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Chêne sessile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Chêne pubescent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>Charme</v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/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/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/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510.56580450928806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360.17986641067279</v>
      </c>
      <c r="AO3" s="62">
        <f>IF('Données projet'!E10&gt;30,$AM$33-$H$33,LOOKUP('Données projet'!$E$10,$A$3:$A$203,AM3:AM203)-LOOKUP('Données projet'!$E$10,$A$3:$A$203,$H$3:$H$203))</f>
        <v>159.6134369231965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528.23058258425294</v>
      </c>
      <c r="BJ3" s="62">
        <f>IF('Données projet'!E11&gt;30,$BH$33-$H$33,LOOKUP('Données projet'!$E$11,$A$3:$A$203,BH3:BH203)-LOOKUP('Données projet'!$E$11,$A$3:$A$203,$H$3:$H$203))</f>
        <v>357.72390083433635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projet'!$B$9,Paramètres!$A$1:$I$88,3,0)*VLOOKUP('Données projet'!$B$9,Paramètres!$A$1:$I$88,5,0)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510.56580450928806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projet'!$B$10,Paramètres!$A$1:$I$88,3,0)*VLOOKUP('Données projet'!$B$10,Paramètres!$A$1:$I$88,5,0)</f>
        <v>1.161777082395637</v>
      </c>
      <c r="AK4" s="14">
        <f>EXP(-1.0587+0.8836*LN(AJ4)+0.284)</f>
        <v>0.52613182870286601</v>
      </c>
      <c r="AL4" s="22">
        <f t="shared" ref="AL4:AL67" si="4">(AJ4+AK4)*0.475*44/12</f>
        <v>2.9397746868298928</v>
      </c>
      <c r="AM4" s="62">
        <f t="shared" ref="AM4:AM67" si="5">AL4+(AD4+AE4)*44/12</f>
        <v>260.82866357571874</v>
      </c>
      <c r="AN4" s="62">
        <f ca="1">AVERAGE(OFFSET($AM$3,0,0,'Données projet'!$E$10+1,1))-AVERAGE(OFFSET($H$3,0,0,'Données projet'!$E$10+1,1))</f>
        <v>360.17986641067279</v>
      </c>
      <c r="AO4" s="62">
        <f>$AO$3</f>
        <v>159.6134369231965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3.5333333333333332</v>
      </c>
      <c r="BD4" s="13">
        <f>IF('Données projet'!$A$88&gt;35,BD3+BC4-BL3,IF(A4&lt;'Données projet'!$A$88,$BA$205^A4,IF(A4='Données projet'!$A$88,'Données projet'!$B$88,BD3+BC4-BL3)))</f>
        <v>1.3030219289284708</v>
      </c>
      <c r="BE4" s="14">
        <f>BD4*VLOOKUP('Données projet'!$B$11,Paramètres!$A$1:$I$88,3,0)*VLOOKUP('Données projet'!$B$11,Paramètres!$A$1:$I$88,5,0)</f>
        <v>1.2399556675683328</v>
      </c>
      <c r="BF4" s="14">
        <f>EXP(-1.0587+0.8836*LN(BE4)+0.284)</f>
        <v>0.55729576923894486</v>
      </c>
      <c r="BG4" s="22">
        <f t="shared" ref="BG4:BG67" si="7">(BE4+BF4)*0.475*44/12</f>
        <v>3.130212919106008</v>
      </c>
      <c r="BH4" s="62">
        <f t="shared" ref="BH4:BH67" si="8">BG4+(AY4+AZ4)*44/12</f>
        <v>261.01910180799484</v>
      </c>
      <c r="BI4" s="62">
        <f ca="1">AVERAGE(OFFSET($BH$3,0,0,'Données projet'!$E$11+1,1))-AVERAGE(OFFSET($H$3,0,0,'Données projet'!$E$11+1,1))</f>
        <v>528.23058258425294</v>
      </c>
      <c r="BJ4" s="62">
        <f>$BJ$3</f>
        <v>357.72390083433635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projet'!$B$9,Paramètres!$A$1:$I$88,3,0)*VLOOKUP('Données projet'!$B$9,Paramètres!$A$1:$I$88,5,0)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510.56580450928806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projet'!$B$10,Paramètres!$A$1:$I$88,3,0)*VLOOKUP('Données projet'!$B$10,Paramètres!$A$1:$I$88,5,0)</f>
        <v>1.3310907191121488</v>
      </c>
      <c r="AK5" s="14">
        <f t="shared" ref="AK5:AK68" si="35">EXP(-1.0587+0.8836*LN(AJ5)+0.284)</f>
        <v>0.59333770733536928</v>
      </c>
      <c r="AL5" s="22">
        <f t="shared" si="4"/>
        <v>3.3517128427294267</v>
      </c>
      <c r="AM5" s="62">
        <f t="shared" si="5"/>
        <v>262.4628239538406</v>
      </c>
      <c r="AN5" s="62">
        <f ca="1">AVERAGE(OFFSET($AM$3,0,0,'Données projet'!$E$10+1,1))-AVERAGE(OFFSET($H$3,0,0,'Données projet'!$E$10+1,1))</f>
        <v>360.17986641067279</v>
      </c>
      <c r="AO5" s="62">
        <f t="shared" ref="AO5:AO68" si="36">$AO$3</f>
        <v>159.6134369231965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3.5333333333333332</v>
      </c>
      <c r="BD5" s="13">
        <f>IF('Données projet'!$A$88&gt;35,BD4+BC5-BL4,IF(A5&lt;'Données projet'!$A$88,$BA$205^A5,IF(A5='Données projet'!$A$88,'Données projet'!$B$88,BD4+BC5-BL4)))</f>
        <v>1.6978661472684728</v>
      </c>
      <c r="BE5" s="14">
        <f>BD5*VLOOKUP('Données projet'!$B$11,Paramètres!$A$1:$I$88,3,0)*VLOOKUP('Données projet'!$B$11,Paramètres!$A$1:$I$88,5,0)</f>
        <v>1.6156894257406789</v>
      </c>
      <c r="BF5" s="14">
        <f t="shared" ref="BF5:BF68" si="37">EXP(-1.0587+0.8836*LN(BE5)+0.284)</f>
        <v>0.70413687736537101</v>
      </c>
      <c r="BG5" s="22">
        <f t="shared" si="7"/>
        <v>4.0403641445763698</v>
      </c>
      <c r="BH5" s="62">
        <f t="shared" si="8"/>
        <v>263.1514752556875</v>
      </c>
      <c r="BI5" s="62">
        <f ca="1">AVERAGE(OFFSET($BH$3,0,0,'Données projet'!$E$11+1,1))-AVERAGE(OFFSET($H$3,0,0,'Données projet'!$E$11+1,1))</f>
        <v>528.23058258425294</v>
      </c>
      <c r="BJ5" s="62">
        <f t="shared" ref="BJ5:BJ68" si="38">$BJ$3</f>
        <v>357.72390083433635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projet'!$B$9,Paramètres!$A$1:$I$88,3,0)*VLOOKUP('Données projet'!$B$9,Paramètres!$A$1:$I$88,5,0)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510.56580450928806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projet'!$B$10,Paramètres!$A$1:$I$88,3,0)*VLOOKUP('Données projet'!$B$10,Paramètres!$A$1:$I$88,5,0)</f>
        <v>1.525079577962547</v>
      </c>
      <c r="AK6" s="14">
        <f t="shared" si="35"/>
        <v>0.6691281837366525</v>
      </c>
      <c r="AL6" s="22">
        <f t="shared" si="4"/>
        <v>3.8215785182927724</v>
      </c>
      <c r="AM6" s="62">
        <f t="shared" si="5"/>
        <v>264.15491185162608</v>
      </c>
      <c r="AN6" s="62">
        <f ca="1">AVERAGE(OFFSET($AM$3,0,0,'Données projet'!$E$10+1,1))-AVERAGE(OFFSET($H$3,0,0,'Données projet'!$E$10+1,1))</f>
        <v>360.17986641067279</v>
      </c>
      <c r="AO6" s="62">
        <f t="shared" si="36"/>
        <v>159.6134369231965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3.5333333333333332</v>
      </c>
      <c r="BD6" s="13">
        <f>IF('Données projet'!$A$88&gt;35,BD5+BC6-BL5,IF(A6&lt;'Données projet'!$A$88,$BA$205^A6,IF(A6='Données projet'!$A$88,'Données projet'!$B$88,BD5+BC6-BL5)))</f>
        <v>2.2123568222761167</v>
      </c>
      <c r="BE6" s="14">
        <f>BD6*VLOOKUP('Données projet'!$B$11,Paramètres!$A$1:$I$88,3,0)*VLOOKUP('Données projet'!$B$11,Paramètres!$A$1:$I$88,5,0)</f>
        <v>2.1052787520779526</v>
      </c>
      <c r="BF6" s="14">
        <f t="shared" si="37"/>
        <v>0.88966895037251503</v>
      </c>
      <c r="BG6" s="22">
        <f t="shared" si="7"/>
        <v>5.2162005817678976</v>
      </c>
      <c r="BH6" s="62">
        <f t="shared" si="8"/>
        <v>265.54953391510122</v>
      </c>
      <c r="BI6" s="62">
        <f ca="1">AVERAGE(OFFSET($BH$3,0,0,'Données projet'!$E$11+1,1))-AVERAGE(OFFSET($H$3,0,0,'Données projet'!$E$11+1,1))</f>
        <v>528.23058258425294</v>
      </c>
      <c r="BJ6" s="62">
        <f t="shared" si="38"/>
        <v>357.72390083433635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projet'!$B$9,Paramètres!$A$1:$I$88,3,0)*VLOOKUP('Données projet'!$B$9,Paramètres!$A$1:$I$88,5,0)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510.56580450928806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projet'!$B$10,Paramètres!$A$1:$I$88,3,0)*VLOOKUP('Données projet'!$B$10,Paramètres!$A$1:$I$88,5,0)</f>
        <v>1.7473397460616347</v>
      </c>
      <c r="AK7" s="14">
        <f t="shared" si="35"/>
        <v>0.7545998185105095</v>
      </c>
      <c r="AL7" s="22">
        <f t="shared" si="4"/>
        <v>4.3575447416298188</v>
      </c>
      <c r="AM7" s="62">
        <f t="shared" si="5"/>
        <v>265.91310029718534</v>
      </c>
      <c r="AN7" s="62">
        <f ca="1">AVERAGE(OFFSET($AM$3,0,0,'Données projet'!$E$10+1,1))-AVERAGE(OFFSET($H$3,0,0,'Données projet'!$E$10+1,1))</f>
        <v>360.17986641067279</v>
      </c>
      <c r="AO7" s="62">
        <f t="shared" si="36"/>
        <v>159.6134369231965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3.5333333333333332</v>
      </c>
      <c r="BD7" s="13">
        <f>IF('Données projet'!$A$88&gt;35,BD6+BC7-BL6,IF(A7&lt;'Données projet'!$A$88,$BA$205^A7,IF(A7='Données projet'!$A$88,'Données projet'!$B$88,BD6+BC7-BL6)))</f>
        <v>2.8827494540402876</v>
      </c>
      <c r="BE7" s="14">
        <f>BD7*VLOOKUP('Données projet'!$B$11,Paramètres!$A$1:$I$88,3,0)*VLOOKUP('Données projet'!$B$11,Paramètres!$A$1:$I$88,5,0)</f>
        <v>2.7432243804647376</v>
      </c>
      <c r="BF7" s="14">
        <f t="shared" si="37"/>
        <v>1.1240866182417315</v>
      </c>
      <c r="BG7" s="22">
        <f t="shared" si="7"/>
        <v>6.7355666560804339</v>
      </c>
      <c r="BH7" s="62">
        <f t="shared" si="8"/>
        <v>268.29112221163598</v>
      </c>
      <c r="BI7" s="62">
        <f ca="1">AVERAGE(OFFSET($BH$3,0,0,'Données projet'!$E$11+1,1))-AVERAGE(OFFSET($H$3,0,0,'Données projet'!$E$11+1,1))</f>
        <v>528.23058258425294</v>
      </c>
      <c r="BJ7" s="62">
        <f t="shared" si="38"/>
        <v>357.72390083433635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projet'!$B$9,Paramètres!$A$1:$I$88,3,0)*VLOOKUP('Données projet'!$B$9,Paramètres!$A$1:$I$88,5,0)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510.56580450928806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projet'!$B$10,Paramètres!$A$1:$I$88,3,0)*VLOOKUP('Données projet'!$B$10,Paramètres!$A$1:$I$88,5,0)</f>
        <v>2.0019913926365076</v>
      </c>
      <c r="AK8" s="14">
        <f t="shared" si="35"/>
        <v>0.85098924232460604</v>
      </c>
      <c r="AL8" s="22">
        <f t="shared" si="4"/>
        <v>4.9689412725572728</v>
      </c>
      <c r="AM8" s="62">
        <f t="shared" si="5"/>
        <v>267.74671905033506</v>
      </c>
      <c r="AN8" s="62">
        <f ca="1">AVERAGE(OFFSET($AM$3,0,0,'Données projet'!$E$10+1,1))-AVERAGE(OFFSET($H$3,0,0,'Données projet'!$E$10+1,1))</f>
        <v>360.17986641067279</v>
      </c>
      <c r="AO8" s="62">
        <f t="shared" si="36"/>
        <v>159.6134369231965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3.5333333333333332</v>
      </c>
      <c r="BD8" s="13">
        <f>IF('Données projet'!$A$88&gt;35,BD7+BC8-BL7,IF(A8&lt;'Données projet'!$A$88,$BA$205^A8,IF(A8='Données projet'!$A$88,'Données projet'!$B$88,BD7+BC8-BL7)))</f>
        <v>3.7562857542210715</v>
      </c>
      <c r="BE8" s="14">
        <f>BD8*VLOOKUP('Données projet'!$B$11,Paramètres!$A$1:$I$88,3,0)*VLOOKUP('Données projet'!$B$11,Paramètres!$A$1:$I$88,5,0)</f>
        <v>3.5744815237167713</v>
      </c>
      <c r="BF8" s="14">
        <f t="shared" si="37"/>
        <v>1.4202706802131959</v>
      </c>
      <c r="BG8" s="22">
        <f t="shared" si="7"/>
        <v>8.6991934218446918</v>
      </c>
      <c r="BH8" s="62">
        <f t="shared" si="8"/>
        <v>271.47697119962248</v>
      </c>
      <c r="BI8" s="62">
        <f ca="1">AVERAGE(OFFSET($BH$3,0,0,'Données projet'!$E$11+1,1))-AVERAGE(OFFSET($H$3,0,0,'Données projet'!$E$11+1,1))</f>
        <v>528.23058258425294</v>
      </c>
      <c r="BJ8" s="62">
        <f t="shared" si="38"/>
        <v>357.72390083433635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projet'!$B$9,Paramètres!$A$1:$I$88,3,0)*VLOOKUP('Données projet'!$B$9,Paramètres!$A$1:$I$88,5,0)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510.56580450928806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projet'!$B$10,Paramètres!$A$1:$I$88,3,0)*VLOOKUP('Données projet'!$B$10,Paramètres!$A$1:$I$88,5,0)</f>
        <v>2.2937551470595863</v>
      </c>
      <c r="AK9" s="14">
        <f t="shared" si="35"/>
        <v>0.95969104787443238</v>
      </c>
      <c r="AL9" s="22">
        <f t="shared" si="4"/>
        <v>5.6664187895100824</v>
      </c>
      <c r="AM9" s="62">
        <f t="shared" si="5"/>
        <v>269.66641878951009</v>
      </c>
      <c r="AN9" s="62">
        <f ca="1">AVERAGE(OFFSET($AM$3,0,0,'Données projet'!$E$10+1,1))-AVERAGE(OFFSET($H$3,0,0,'Données projet'!$E$10+1,1))</f>
        <v>360.17986641067279</v>
      </c>
      <c r="AO9" s="62">
        <f t="shared" si="36"/>
        <v>159.6134369231965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3.5333333333333332</v>
      </c>
      <c r="BD9" s="13">
        <f>IF('Données projet'!$A$88&gt;35,BD8+BC9-BL8,IF(A9&lt;'Données projet'!$A$88,$BA$205^A9,IF(A9='Données projet'!$A$88,'Données projet'!$B$88,BD8+BC9-BL8)))</f>
        <v>4.8945227090716763</v>
      </c>
      <c r="BE9" s="14">
        <f>BD9*VLOOKUP('Données projet'!$B$11,Paramètres!$A$1:$I$88,3,0)*VLOOKUP('Données projet'!$B$11,Paramètres!$A$1:$I$88,5,0)</f>
        <v>4.6576278099526078</v>
      </c>
      <c r="BF9" s="14">
        <f t="shared" si="37"/>
        <v>1.7944958798890964</v>
      </c>
      <c r="BG9" s="22">
        <f t="shared" si="7"/>
        <v>11.237448759807634</v>
      </c>
      <c r="BH9" s="62">
        <f t="shared" si="8"/>
        <v>275.23744875980765</v>
      </c>
      <c r="BI9" s="62">
        <f ca="1">AVERAGE(OFFSET($BH$3,0,0,'Données projet'!$E$11+1,1))-AVERAGE(OFFSET($H$3,0,0,'Données projet'!$E$11+1,1))</f>
        <v>528.23058258425294</v>
      </c>
      <c r="BJ9" s="62">
        <f t="shared" si="38"/>
        <v>357.72390083433635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projet'!$B$9,Paramètres!$A$1:$I$88,3,0)*VLOOKUP('Données projet'!$B$9,Paramètres!$A$1:$I$88,5,0)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510.56580450928806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projet'!$B$10,Paramètres!$A$1:$I$88,3,0)*VLOOKUP('Données projet'!$B$10,Paramètres!$A$1:$I$88,5,0)</f>
        <v>2.6280396079692911</v>
      </c>
      <c r="AK10" s="14">
        <f t="shared" si="35"/>
        <v>1.082277967291873</v>
      </c>
      <c r="AL10" s="22">
        <f t="shared" si="4"/>
        <v>6.4621364435798609</v>
      </c>
      <c r="AM10" s="62">
        <f t="shared" si="5"/>
        <v>271.68435866580211</v>
      </c>
      <c r="AN10" s="62">
        <f ca="1">AVERAGE(OFFSET($AM$3,0,0,'Données projet'!$E$10+1,1))-AVERAGE(OFFSET($H$3,0,0,'Données projet'!$E$10+1,1))</f>
        <v>360.17986641067279</v>
      </c>
      <c r="AO10" s="62">
        <f t="shared" si="36"/>
        <v>159.6134369231965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3.5333333333333332</v>
      </c>
      <c r="BD10" s="13">
        <f>IF('Données projet'!$A$88&gt;35,BD9+BC10-BL9,IF(A10&lt;'Données projet'!$A$88,$BA$205^A10,IF(A10='Données projet'!$A$88,'Données projet'!$B$88,BD9+BC10-BL9)))</f>
        <v>6.3776704215587809</v>
      </c>
      <c r="BE10" s="14">
        <f>BD10*VLOOKUP('Données projet'!$B$11,Paramètres!$A$1:$I$88,3,0)*VLOOKUP('Données projet'!$B$11,Paramètres!$A$1:$I$88,5,0)</f>
        <v>6.0689911731553359</v>
      </c>
      <c r="BF10" s="14">
        <f t="shared" si="37"/>
        <v>2.267325171041028</v>
      </c>
      <c r="BG10" s="22">
        <f t="shared" si="7"/>
        <v>14.519084299475333</v>
      </c>
      <c r="BH10" s="62">
        <f t="shared" si="8"/>
        <v>279.74130652169754</v>
      </c>
      <c r="BI10" s="62">
        <f ca="1">AVERAGE(OFFSET($BH$3,0,0,'Données projet'!$E$11+1,1))-AVERAGE(OFFSET($H$3,0,0,'Données projet'!$E$11+1,1))</f>
        <v>528.23058258425294</v>
      </c>
      <c r="BJ10" s="62">
        <f t="shared" si="38"/>
        <v>357.72390083433635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projet'!$B$9,Paramètres!$A$1:$I$88,3,0)*VLOOKUP('Données projet'!$B$9,Paramètres!$A$1:$I$88,5,0)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510.56580450928806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projet'!$B$10,Paramètres!$A$1:$I$88,3,0)*VLOOKUP('Données projet'!$B$10,Paramètres!$A$1:$I$88,5,0)</f>
        <v>3.0110416056871174</v>
      </c>
      <c r="AK11" s="14">
        <f t="shared" si="35"/>
        <v>1.2205236269315363</v>
      </c>
      <c r="AL11" s="22">
        <f t="shared" si="4"/>
        <v>7.3699761134774882</v>
      </c>
      <c r="AM11" s="62">
        <f t="shared" si="5"/>
        <v>273.81442055792195</v>
      </c>
      <c r="AN11" s="62">
        <f ca="1">AVERAGE(OFFSET($AM$3,0,0,'Données projet'!$E$10+1,1))-AVERAGE(OFFSET($H$3,0,0,'Données projet'!$E$10+1,1))</f>
        <v>360.17986641067279</v>
      </c>
      <c r="AO11" s="62">
        <f t="shared" si="36"/>
        <v>159.6134369231965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3.5333333333333332</v>
      </c>
      <c r="BD11" s="13">
        <f>IF('Données projet'!$A$88&gt;35,BD10+BC11-BL10,IF(A11&lt;'Données projet'!$A$88,$BA$205^A11,IF(A11='Données projet'!$A$88,'Données projet'!$B$88,BD10+BC11-BL10)))</f>
        <v>8.310244414769576</v>
      </c>
      <c r="BE11" s="14">
        <f>BD11*VLOOKUP('Données projet'!$B$11,Paramètres!$A$1:$I$88,3,0)*VLOOKUP('Données projet'!$B$11,Paramètres!$A$1:$I$88,5,0)</f>
        <v>7.9080285850947281</v>
      </c>
      <c r="BF11" s="14">
        <f t="shared" si="37"/>
        <v>2.8647396123048989</v>
      </c>
      <c r="BG11" s="22">
        <f t="shared" si="7"/>
        <v>18.762571277137681</v>
      </c>
      <c r="BH11" s="62">
        <f t="shared" si="8"/>
        <v>285.20701572158214</v>
      </c>
      <c r="BI11" s="62">
        <f ca="1">AVERAGE(OFFSET($BH$3,0,0,'Données projet'!$E$11+1,1))-AVERAGE(OFFSET($H$3,0,0,'Données projet'!$E$11+1,1))</f>
        <v>528.23058258425294</v>
      </c>
      <c r="BJ11" s="62">
        <f t="shared" si="38"/>
        <v>357.72390083433635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projet'!$B$9,Paramètres!$A$1:$I$88,3,0)*VLOOKUP('Données projet'!$B$9,Paramètres!$A$1:$I$88,5,0)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510.56580450928806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projet'!$B$10,Paramètres!$A$1:$I$88,3,0)*VLOOKUP('Données projet'!$B$10,Paramètres!$A$1:$I$88,5,0)</f>
        <v>3.4498610765552797</v>
      </c>
      <c r="AK12" s="14">
        <f t="shared" si="35"/>
        <v>1.3764282087582862</v>
      </c>
      <c r="AL12" s="22">
        <f t="shared" si="4"/>
        <v>8.4057871719211263</v>
      </c>
      <c r="AM12" s="62">
        <f t="shared" si="5"/>
        <v>276.07245383858782</v>
      </c>
      <c r="AN12" s="62">
        <f ca="1">AVERAGE(OFFSET($AM$3,0,0,'Données projet'!$E$10+1,1))-AVERAGE(OFFSET($H$3,0,0,'Données projet'!$E$10+1,1))</f>
        <v>360.17986641067279</v>
      </c>
      <c r="AO12" s="62">
        <f t="shared" si="36"/>
        <v>159.6134369231965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3.5333333333333332</v>
      </c>
      <c r="BD12" s="13">
        <f>IF('Données projet'!$A$88&gt;35,BD11+BC12-BL11,IF(A12&lt;'Données projet'!$A$88,$BA$205^A12,IF(A12='Données projet'!$A$88,'Données projet'!$B$88,BD11+BC12-BL11)))</f>
        <v>10.828430707200104</v>
      </c>
      <c r="BE12" s="14">
        <f>BD12*VLOOKUP('Données projet'!$B$11,Paramètres!$A$1:$I$88,3,0)*VLOOKUP('Données projet'!$B$11,Paramètres!$A$1:$I$88,5,0)</f>
        <v>10.304334660971618</v>
      </c>
      <c r="BF12" s="14">
        <f t="shared" si="37"/>
        <v>3.6195659763000605</v>
      </c>
      <c r="BG12" s="22">
        <f t="shared" si="7"/>
        <v>24.250793609914837</v>
      </c>
      <c r="BH12" s="62">
        <f t="shared" si="8"/>
        <v>291.91746027658155</v>
      </c>
      <c r="BI12" s="62">
        <f ca="1">AVERAGE(OFFSET($BH$3,0,0,'Données projet'!$E$11+1,1))-AVERAGE(OFFSET($H$3,0,0,'Données projet'!$E$11+1,1))</f>
        <v>528.23058258425294</v>
      </c>
      <c r="BJ12" s="62">
        <f t="shared" si="38"/>
        <v>357.72390083433635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projet'!$B$9,Paramètres!$A$1:$I$88,3,0)*VLOOKUP('Données projet'!$B$9,Paramètres!$A$1:$I$88,5,0)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510.56580450928806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projet'!$B$10,Paramètres!$A$1:$I$88,3,0)*VLOOKUP('Données projet'!$B$10,Paramètres!$A$1:$I$88,5,0)</f>
        <v>3.9526326786890178</v>
      </c>
      <c r="AK13" s="14">
        <f t="shared" si="35"/>
        <v>1.552247389613062</v>
      </c>
      <c r="AL13" s="22">
        <f t="shared" si="4"/>
        <v>9.5876661189594543</v>
      </c>
      <c r="AM13" s="62">
        <f t="shared" si="5"/>
        <v>278.47655500784833</v>
      </c>
      <c r="AN13" s="62">
        <f ca="1">AVERAGE(OFFSET($AM$3,0,0,'Données projet'!$E$10+1,1))-AVERAGE(OFFSET($H$3,0,0,'Données projet'!$E$10+1,1))</f>
        <v>360.17986641067279</v>
      </c>
      <c r="AO13" s="62">
        <f t="shared" si="36"/>
        <v>159.6134369231965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3.5333333333333332</v>
      </c>
      <c r="BD13" s="13">
        <f>IF('Données projet'!$A$88&gt;35,BD12+BC13-BL12,IF(A13&lt;'Données projet'!$A$88,$BA$205^A13,IF(A13='Données projet'!$A$88,'Données projet'!$B$88,BD12+BC13-BL12)))</f>
        <v>14.109682667364165</v>
      </c>
      <c r="BE13" s="14">
        <f>BD13*VLOOKUP('Données projet'!$B$11,Paramètres!$A$1:$I$88,3,0)*VLOOKUP('Données projet'!$B$11,Paramètres!$A$1:$I$88,5,0)</f>
        <v>13.426774026263738</v>
      </c>
      <c r="BF13" s="14">
        <f t="shared" si="37"/>
        <v>4.5732805175434628</v>
      </c>
      <c r="BG13" s="22">
        <f t="shared" si="7"/>
        <v>31.350094997130878</v>
      </c>
      <c r="BH13" s="62">
        <f t="shared" si="8"/>
        <v>300.23898388601975</v>
      </c>
      <c r="BI13" s="62">
        <f ca="1">AVERAGE(OFFSET($BH$3,0,0,'Données projet'!$E$11+1,1))-AVERAGE(OFFSET($H$3,0,0,'Données projet'!$E$11+1,1))</f>
        <v>528.23058258425294</v>
      </c>
      <c r="BJ13" s="62">
        <f t="shared" si="38"/>
        <v>357.72390083433635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projet'!$B$9,Paramètres!$A$1:$I$88,3,0)*VLOOKUP('Données projet'!$B$9,Paramètres!$A$1:$I$88,5,0)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510.56580450928806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projet'!$B$10,Paramètres!$A$1:$I$88,3,0)*VLOOKUP('Données projet'!$B$10,Paramètres!$A$1:$I$88,5,0)</f>
        <v>4.5286765889832141</v>
      </c>
      <c r="AK14" s="14">
        <f t="shared" si="35"/>
        <v>1.7505249770594407</v>
      </c>
      <c r="AL14" s="22">
        <f t="shared" si="4"/>
        <v>10.936276060857622</v>
      </c>
      <c r="AM14" s="62">
        <f t="shared" si="5"/>
        <v>281.04738717196875</v>
      </c>
      <c r="AN14" s="62">
        <f ca="1">AVERAGE(OFFSET($AM$3,0,0,'Données projet'!$E$10+1,1))-AVERAGE(OFFSET($H$3,0,0,'Données projet'!$E$10+1,1))</f>
        <v>360.17986641067279</v>
      </c>
      <c r="AO14" s="62">
        <f t="shared" si="36"/>
        <v>159.6134369231965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3.5333333333333332</v>
      </c>
      <c r="BD14" s="13">
        <f>IF('Données projet'!$A$88&gt;35,BD13+BC14-BL13,IF(A14&lt;'Données projet'!$A$88,$BA$205^A14,IF(A14='Données projet'!$A$88,'Données projet'!$B$88,BD13+BC14-BL13)))</f>
        <v>18.385225925797467</v>
      </c>
      <c r="BE14" s="14">
        <f>BD14*VLOOKUP('Données projet'!$B$11,Paramètres!$A$1:$I$88,3,0)*VLOOKUP('Données projet'!$B$11,Paramètres!$A$1:$I$88,5,0)</f>
        <v>17.49538099098887</v>
      </c>
      <c r="BF14" s="14">
        <f t="shared" si="37"/>
        <v>5.7782880127307221</v>
      </c>
      <c r="BG14" s="22">
        <f t="shared" si="7"/>
        <v>40.534973514811618</v>
      </c>
      <c r="BH14" s="62">
        <f t="shared" si="8"/>
        <v>310.64608462592275</v>
      </c>
      <c r="BI14" s="62">
        <f ca="1">AVERAGE(OFFSET($BH$3,0,0,'Données projet'!$E$11+1,1))-AVERAGE(OFFSET($H$3,0,0,'Données projet'!$E$11+1,1))</f>
        <v>528.23058258425294</v>
      </c>
      <c r="BJ14" s="62">
        <f t="shared" si="38"/>
        <v>357.72390083433635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projet'!$B$9,Paramètres!$A$1:$I$88,3,0)*VLOOKUP('Données projet'!$B$9,Paramètres!$A$1:$I$88,5,0)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510.56580450928806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projet'!$B$10,Paramètres!$A$1:$I$88,3,0)*VLOOKUP('Données projet'!$B$10,Paramètres!$A$1:$I$88,5,0)</f>
        <v>5.1886712767873213</v>
      </c>
      <c r="AK15" s="14">
        <f t="shared" si="35"/>
        <v>1.9741297139966976</v>
      </c>
      <c r="AL15" s="22">
        <f t="shared" si="4"/>
        <v>12.4752117256155</v>
      </c>
      <c r="AM15" s="62">
        <f t="shared" si="5"/>
        <v>283.80854505894882</v>
      </c>
      <c r="AN15" s="62">
        <f ca="1">AVERAGE(OFFSET($AM$3,0,0,'Données projet'!$E$10+1,1))-AVERAGE(OFFSET($H$3,0,0,'Données projet'!$E$10+1,1))</f>
        <v>360.17986641067279</v>
      </c>
      <c r="AO15" s="62">
        <f t="shared" si="36"/>
        <v>159.6134369231965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3.5333333333333332</v>
      </c>
      <c r="BD15" s="13">
        <f>IF('Données projet'!$A$88&gt;35,BD14+BC15-BL14,IF(A15&lt;'Données projet'!$A$88,$BA$205^A15,IF(A15='Données projet'!$A$88,'Données projet'!$B$88,BD14+BC15-BL14)))</f>
        <v>23.956352549618344</v>
      </c>
      <c r="BE15" s="14">
        <f>BD15*VLOOKUP('Données projet'!$B$11,Paramètres!$A$1:$I$88,3,0)*VLOOKUP('Données projet'!$B$11,Paramètres!$A$1:$I$88,5,0)</f>
        <v>22.796865086216815</v>
      </c>
      <c r="BF15" s="14">
        <f t="shared" si="37"/>
        <v>7.3008013022569287</v>
      </c>
      <c r="BG15" s="22">
        <f t="shared" si="7"/>
        <v>52.420102293258445</v>
      </c>
      <c r="BH15" s="62">
        <f t="shared" si="8"/>
        <v>323.75343562659174</v>
      </c>
      <c r="BI15" s="62">
        <f ca="1">AVERAGE(OFFSET($BH$3,0,0,'Données projet'!$E$11+1,1))-AVERAGE(OFFSET($H$3,0,0,'Données projet'!$E$11+1,1))</f>
        <v>528.23058258425294</v>
      </c>
      <c r="BJ15" s="62">
        <f t="shared" si="38"/>
        <v>357.72390083433635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projet'!$B$9,Paramètres!$A$1:$I$88,3,0)*VLOOKUP('Données projet'!$B$9,Paramètres!$A$1:$I$88,5,0)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510.56580450928806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projet'!$B$10,Paramètres!$A$1:$I$88,3,0)*VLOOKUP('Données projet'!$B$10,Paramètres!$A$1:$I$88,5,0)</f>
        <v>5.9448514570572168</v>
      </c>
      <c r="AK16" s="14">
        <f t="shared" si="35"/>
        <v>2.2262967845401667</v>
      </c>
      <c r="AL16" s="22">
        <f t="shared" si="4"/>
        <v>14.231416520782107</v>
      </c>
      <c r="AM16" s="62">
        <f t="shared" si="5"/>
        <v>286.78697207633763</v>
      </c>
      <c r="AN16" s="62">
        <f ca="1">AVERAGE(OFFSET($AM$3,0,0,'Données projet'!$E$10+1,1))-AVERAGE(OFFSET($H$3,0,0,'Données projet'!$E$10+1,1))</f>
        <v>360.17986641067279</v>
      </c>
      <c r="AO16" s="62">
        <f t="shared" si="36"/>
        <v>159.6134369231965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3.5333333333333332</v>
      </c>
      <c r="BD16" s="13">
        <f>IF('Données projet'!$A$88&gt;35,BD15+BC16-BL15,IF(A16&lt;'Données projet'!$A$88,$BA$205^A16,IF(A16='Données projet'!$A$88,'Données projet'!$B$88,BD15+BC16-BL15)))</f>
        <v>31.215652709294183</v>
      </c>
      <c r="BE16" s="14">
        <f>BD16*VLOOKUP('Données projet'!$B$11,Paramètres!$A$1:$I$88,3,0)*VLOOKUP('Données projet'!$B$11,Paramètres!$A$1:$I$88,5,0)</f>
        <v>29.704815118164348</v>
      </c>
      <c r="BF16" s="14">
        <f t="shared" si="37"/>
        <v>9.2244795582363075</v>
      </c>
      <c r="BG16" s="22">
        <f t="shared" si="7"/>
        <v>67.801854894731136</v>
      </c>
      <c r="BH16" s="62">
        <f t="shared" si="8"/>
        <v>340.35741045028669</v>
      </c>
      <c r="BI16" s="62">
        <f ca="1">AVERAGE(OFFSET($BH$3,0,0,'Données projet'!$E$11+1,1))-AVERAGE(OFFSET($H$3,0,0,'Données projet'!$E$11+1,1))</f>
        <v>528.23058258425294</v>
      </c>
      <c r="BJ16" s="62">
        <f t="shared" si="38"/>
        <v>357.72390083433635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projet'!$B$9,Paramètres!$A$1:$I$88,3,0)*VLOOKUP('Données projet'!$B$9,Paramètres!$A$1:$I$88,5,0)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510.56580450928806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projet'!$B$10,Paramètres!$A$1:$I$88,3,0)*VLOOKUP('Données projet'!$B$10,Paramètres!$A$1:$I$88,5,0)</f>
        <v>6.8112348925595523</v>
      </c>
      <c r="AK17" s="14">
        <f t="shared" si="35"/>
        <v>2.5106746216891089</v>
      </c>
      <c r="AL17" s="22">
        <f t="shared" si="4"/>
        <v>16.235659070649749</v>
      </c>
      <c r="AM17" s="62">
        <f t="shared" si="5"/>
        <v>290.01343684842755</v>
      </c>
      <c r="AN17" s="62">
        <f ca="1">AVERAGE(OFFSET($AM$3,0,0,'Données projet'!$E$10+1,1))-AVERAGE(OFFSET($H$3,0,0,'Données projet'!$E$10+1,1))</f>
        <v>360.17986641067279</v>
      </c>
      <c r="AO17" s="62">
        <f t="shared" si="36"/>
        <v>159.6134369231965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3.5333333333333332</v>
      </c>
      <c r="BD17" s="13">
        <f>IF('Données projet'!$A$88&gt;35,BD16+BC17-BL16,IF(A17&lt;'Données projet'!$A$88,$BA$205^A17,IF(A17='Données projet'!$A$88,'Données projet'!$B$88,BD16+BC17-BL16)))</f>
        <v>40.674680006025753</v>
      </c>
      <c r="BE17" s="14">
        <f>BD17*VLOOKUP('Données projet'!$B$11,Paramètres!$A$1:$I$88,3,0)*VLOOKUP('Données projet'!$B$11,Paramètres!$A$1:$I$88,5,0)</f>
        <v>38.706025493734103</v>
      </c>
      <c r="BF17" s="14">
        <f t="shared" si="37"/>
        <v>11.655025194839228</v>
      </c>
      <c r="BG17" s="22">
        <f t="shared" si="7"/>
        <v>87.712163282598553</v>
      </c>
      <c r="BH17" s="62">
        <f t="shared" si="8"/>
        <v>361.48994106037634</v>
      </c>
      <c r="BI17" s="62">
        <f ca="1">AVERAGE(OFFSET($BH$3,0,0,'Données projet'!$E$11+1,1))-AVERAGE(OFFSET($H$3,0,0,'Données projet'!$E$11+1,1))</f>
        <v>528.23058258425294</v>
      </c>
      <c r="BJ17" s="62">
        <f t="shared" si="38"/>
        <v>357.72390083433635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projet'!$B$9,Paramètres!$A$1:$I$88,3,0)*VLOOKUP('Données projet'!$B$9,Paramètres!$A$1:$I$88,5,0)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510.56580450928806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projet'!$B$10,Paramètres!$A$1:$I$88,3,0)*VLOOKUP('Données projet'!$B$10,Paramètres!$A$1:$I$88,5,0)</f>
        <v>7.8038822494962501</v>
      </c>
      <c r="AK18" s="14">
        <f t="shared" si="35"/>
        <v>2.8313776940102406</v>
      </c>
      <c r="AL18" s="22">
        <f t="shared" si="4"/>
        <v>18.523077734940472</v>
      </c>
      <c r="AM18" s="62">
        <f t="shared" si="5"/>
        <v>293.52307773494044</v>
      </c>
      <c r="AN18" s="62">
        <f ca="1">AVERAGE(OFFSET($AM$3,0,0,'Données projet'!$E$10+1,1))-AVERAGE(OFFSET($H$3,0,0,'Données projet'!$E$10+1,1))</f>
        <v>360.17986641067279</v>
      </c>
      <c r="AO18" s="62">
        <f t="shared" si="36"/>
        <v>159.6134369231965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53</v>
      </c>
      <c r="BB18" s="13">
        <f>VLOOKUP(A18,'Données projet'!$A$87:$I$107,9,0)</f>
        <v>3.5333333333333332</v>
      </c>
      <c r="BC18" s="13">
        <f t="array" ref="BC18">INDEX(BB:BB,MIN(IF(ISNUMBER(BB18:BB214),ROW(BB18:BB214),"")))</f>
        <v>3.5333333333333332</v>
      </c>
      <c r="BD18" s="13">
        <f>IF('Données projet'!$A$88&gt;35,BD17+BC18-BL17,IF(A18&lt;'Données projet'!$A$88,$BA$205^A18,IF(A18='Données projet'!$A$88,'Données projet'!$B$88,BD17+BC18-BL17)))</f>
        <v>53</v>
      </c>
      <c r="BE18" s="14">
        <f>BD18*VLOOKUP('Données projet'!$B$11,Paramètres!$A$1:$I$88,3,0)*VLOOKUP('Données projet'!$B$11,Paramètres!$A$1:$I$88,5,0)</f>
        <v>50.434799999999996</v>
      </c>
      <c r="BF18" s="14">
        <f t="shared" si="37"/>
        <v>14.725992012313515</v>
      </c>
      <c r="BG18" s="22">
        <f t="shared" si="7"/>
        <v>113.48837942144603</v>
      </c>
      <c r="BH18" s="62">
        <f t="shared" si="8"/>
        <v>388.48837942144604</v>
      </c>
      <c r="BI18" s="62">
        <f ca="1">AVERAGE(OFFSET($BH$3,0,0,'Données projet'!$E$11+1,1))-AVERAGE(OFFSET($H$3,0,0,'Données projet'!$E$11+1,1))</f>
        <v>528.23058258425294</v>
      </c>
      <c r="BJ18" s="62">
        <f t="shared" si="38"/>
        <v>357.72390083433635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projet'!$B$9,Paramètres!$A$1:$I$88,3,0)*VLOOKUP('Données projet'!$B$9,Paramètres!$A$1:$I$88,5,0)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510.56580450928806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projet'!$B$10,Paramètres!$A$1:$I$88,3,0)*VLOOKUP('Données projet'!$B$10,Paramètres!$A$1:$I$88,5,0)</f>
        <v>8.9411948236477841</v>
      </c>
      <c r="AK19" s="14">
        <f t="shared" si="35"/>
        <v>3.1930460350713803</v>
      </c>
      <c r="AL19" s="22">
        <f t="shared" si="4"/>
        <v>21.133802828935874</v>
      </c>
      <c r="AM19" s="62">
        <f t="shared" si="5"/>
        <v>297.3560250511581</v>
      </c>
      <c r="AN19" s="62">
        <f ca="1">AVERAGE(OFFSET($AM$3,0,0,'Données projet'!$E$10+1,1))-AVERAGE(OFFSET($H$3,0,0,'Données projet'!$E$10+1,1))</f>
        <v>360.17986641067279</v>
      </c>
      <c r="AO19" s="62">
        <f t="shared" si="36"/>
        <v>159.6134369231965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9.1999999999999993</v>
      </c>
      <c r="BD19" s="13">
        <f>IF('Données projet'!$A$88&gt;35,BD18+BC19-BL18,IF(A19&lt;'Données projet'!$A$88,$BA$205^A19,IF(A19='Données projet'!$A$88,'Données projet'!$B$88,BD18+BC19-BL18)))</f>
        <v>62.2</v>
      </c>
      <c r="BE19" s="14">
        <f>BD19*VLOOKUP('Données projet'!$B$11,Paramètres!$A$1:$I$88,3,0)*VLOOKUP('Données projet'!$B$11,Paramètres!$A$1:$I$88,5,0)</f>
        <v>59.189520000000002</v>
      </c>
      <c r="BF19" s="14">
        <f t="shared" si="37"/>
        <v>16.963192327114218</v>
      </c>
      <c r="BG19" s="22">
        <f t="shared" si="7"/>
        <v>132.63264063639059</v>
      </c>
      <c r="BH19" s="62">
        <f t="shared" si="8"/>
        <v>408.85486285861282</v>
      </c>
      <c r="BI19" s="62">
        <f ca="1">AVERAGE(OFFSET($BH$3,0,0,'Données projet'!$E$11+1,1))-AVERAGE(OFFSET($H$3,0,0,'Données projet'!$E$11+1,1))</f>
        <v>528.23058258425294</v>
      </c>
      <c r="BJ19" s="62">
        <f t="shared" si="38"/>
        <v>357.72390083433635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projet'!$B$9,Paramètres!$A$1:$I$88,3,0)*VLOOKUP('Données projet'!$B$9,Paramètres!$A$1:$I$88,5,0)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510.56580450928806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projet'!$B$10,Paramètres!$A$1:$I$88,3,0)*VLOOKUP('Données projet'!$B$10,Paramètres!$A$1:$I$88,5,0)</f>
        <v>10.244255656162224</v>
      </c>
      <c r="AK20" s="14">
        <f t="shared" si="35"/>
        <v>3.6009123769158946</v>
      </c>
      <c r="AL20" s="22">
        <f t="shared" si="4"/>
        <v>24.113667657611057</v>
      </c>
      <c r="AM20" s="62">
        <f t="shared" si="5"/>
        <v>301.55811210205553</v>
      </c>
      <c r="AN20" s="62">
        <f ca="1">AVERAGE(OFFSET($AM$3,0,0,'Données projet'!$E$10+1,1))-AVERAGE(OFFSET($H$3,0,0,'Données projet'!$E$10+1,1))</f>
        <v>360.17986641067279</v>
      </c>
      <c r="AO20" s="62">
        <f t="shared" si="36"/>
        <v>159.6134369231965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9.1999999999999993</v>
      </c>
      <c r="BD20" s="13">
        <f>IF('Données projet'!$A$88&gt;35,BD19+BC20-BL19,IF(A20&lt;'Données projet'!$A$88,$BA$205^A20,IF(A20='Données projet'!$A$88,'Données projet'!$B$88,BD19+BC20-BL19)))</f>
        <v>71.400000000000006</v>
      </c>
      <c r="BE20" s="14">
        <f>BD20*VLOOKUP('Données projet'!$B$11,Paramètres!$A$1:$I$88,3,0)*VLOOKUP('Données projet'!$B$11,Paramètres!$A$1:$I$88,5,0)</f>
        <v>67.944240000000008</v>
      </c>
      <c r="BF20" s="14">
        <f t="shared" si="37"/>
        <v>19.162057636242221</v>
      </c>
      <c r="BG20" s="22">
        <f t="shared" si="7"/>
        <v>151.71013504978853</v>
      </c>
      <c r="BH20" s="62">
        <f t="shared" si="8"/>
        <v>429.15457949423296</v>
      </c>
      <c r="BI20" s="62">
        <f ca="1">AVERAGE(OFFSET($BH$3,0,0,'Données projet'!$E$11+1,1))-AVERAGE(OFFSET($H$3,0,0,'Données projet'!$E$11+1,1))</f>
        <v>528.23058258425294</v>
      </c>
      <c r="BJ20" s="62">
        <f t="shared" si="38"/>
        <v>357.72390083433635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projet'!$B$9,Paramètres!$A$1:$I$88,3,0)*VLOOKUP('Données projet'!$B$9,Paramètres!$A$1:$I$88,5,0)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510.56580450928806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projet'!$B$10,Paramètres!$A$1:$I$88,3,0)*VLOOKUP('Données projet'!$B$10,Paramètres!$A$1:$I$88,5,0)</f>
        <v>11.737220362456757</v>
      </c>
      <c r="AK21" s="14">
        <f t="shared" si="35"/>
        <v>4.0608778588863084</v>
      </c>
      <c r="AL21" s="22">
        <f t="shared" si="4"/>
        <v>27.515021068839172</v>
      </c>
      <c r="AM21" s="62">
        <f t="shared" si="5"/>
        <v>306.18168773550588</v>
      </c>
      <c r="AN21" s="62">
        <f ca="1">AVERAGE(OFFSET($AM$3,0,0,'Données projet'!$E$10+1,1))-AVERAGE(OFFSET($H$3,0,0,'Données projet'!$E$10+1,1))</f>
        <v>360.17986641067279</v>
      </c>
      <c r="AO21" s="62">
        <f t="shared" si="36"/>
        <v>159.6134369231965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9.1999999999999993</v>
      </c>
      <c r="BD21" s="13">
        <f>IF('Données projet'!$A$88&gt;35,BD20+BC21-BL20,IF(A21&lt;'Données projet'!$A$88,$BA$205^A21,IF(A21='Données projet'!$A$88,'Données projet'!$B$88,BD20+BC21-BL20)))</f>
        <v>80.600000000000009</v>
      </c>
      <c r="BE21" s="14">
        <f>BD21*VLOOKUP('Données projet'!$B$11,Paramètres!$A$1:$I$88,3,0)*VLOOKUP('Données projet'!$B$11,Paramètres!$A$1:$I$88,5,0)</f>
        <v>76.698960000000014</v>
      </c>
      <c r="BF21" s="14">
        <f t="shared" si="37"/>
        <v>21.328093949706517</v>
      </c>
      <c r="BG21" s="22">
        <f t="shared" si="7"/>
        <v>170.73045229573884</v>
      </c>
      <c r="BH21" s="62">
        <f t="shared" si="8"/>
        <v>449.39711896240556</v>
      </c>
      <c r="BI21" s="62">
        <f ca="1">AVERAGE(OFFSET($BH$3,0,0,'Données projet'!$E$11+1,1))-AVERAGE(OFFSET($H$3,0,0,'Données projet'!$E$11+1,1))</f>
        <v>528.23058258425294</v>
      </c>
      <c r="BJ21" s="62">
        <f t="shared" si="38"/>
        <v>357.72390083433635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projet'!$B$9,Paramètres!$A$1:$I$88,3,0)*VLOOKUP('Données projet'!$B$9,Paramètres!$A$1:$I$88,5,0)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510.56580450928806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projet'!$B$10,Paramètres!$A$1:$I$88,3,0)*VLOOKUP('Données projet'!$B$10,Paramètres!$A$1:$I$88,5,0)</f>
        <v>13.447764919260033</v>
      </c>
      <c r="AK22" s="14">
        <f t="shared" si="35"/>
        <v>4.5795974071762906</v>
      </c>
      <c r="AL22" s="22">
        <f t="shared" si="4"/>
        <v>31.397656051876599</v>
      </c>
      <c r="AM22" s="62">
        <f t="shared" si="5"/>
        <v>311.28654494076545</v>
      </c>
      <c r="AN22" s="62">
        <f ca="1">AVERAGE(OFFSET($AM$3,0,0,'Données projet'!$E$10+1,1))-AVERAGE(OFFSET($H$3,0,0,'Données projet'!$E$10+1,1))</f>
        <v>360.17986641067279</v>
      </c>
      <c r="AO22" s="62">
        <f t="shared" si="36"/>
        <v>159.6134369231965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9.1999999999999993</v>
      </c>
      <c r="BD22" s="13">
        <f>IF('Données projet'!$A$88&gt;35,BD21+BC22-BL21,IF(A22&lt;'Données projet'!$A$88,$BA$205^A22,IF(A22='Données projet'!$A$88,'Données projet'!$B$88,BD21+BC22-BL21)))</f>
        <v>89.800000000000011</v>
      </c>
      <c r="BE22" s="14">
        <f>BD22*VLOOKUP('Données projet'!$B$11,Paramètres!$A$1:$I$88,3,0)*VLOOKUP('Données projet'!$B$11,Paramètres!$A$1:$I$88,5,0)</f>
        <v>85.453680000000006</v>
      </c>
      <c r="BF22" s="14">
        <f t="shared" si="37"/>
        <v>23.465476265654615</v>
      </c>
      <c r="BG22" s="22">
        <f t="shared" si="7"/>
        <v>189.70086382934846</v>
      </c>
      <c r="BH22" s="62">
        <f t="shared" si="8"/>
        <v>469.58975271823732</v>
      </c>
      <c r="BI22" s="62">
        <f ca="1">AVERAGE(OFFSET($BH$3,0,0,'Données projet'!$E$11+1,1))-AVERAGE(OFFSET($H$3,0,0,'Données projet'!$E$11+1,1))</f>
        <v>528.23058258425294</v>
      </c>
      <c r="BJ22" s="62">
        <f t="shared" si="38"/>
        <v>357.72390083433635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projet'!$B$9,Paramètres!$A$1:$I$88,3,0)*VLOOKUP('Données projet'!$B$9,Paramètres!$A$1:$I$88,5,0)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510.56580450928806</v>
      </c>
      <c r="T23" s="62">
        <f t="shared" si="34"/>
        <v>278.21741231699929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projet'!$B$10,Paramètres!$A$1:$I$88,3,0)*VLOOKUP('Données projet'!$B$10,Paramètres!$A$1:$I$88,5,0)</f>
        <v>15.407598710690648</v>
      </c>
      <c r="AK23" s="14">
        <f t="shared" si="35"/>
        <v>5.1645760204094255</v>
      </c>
      <c r="AL23" s="22">
        <f t="shared" si="4"/>
        <v>35.829870989999293</v>
      </c>
      <c r="AM23" s="62">
        <f t="shared" si="5"/>
        <v>316.94098210111042</v>
      </c>
      <c r="AN23" s="62">
        <f ca="1">AVERAGE(OFFSET($AM$3,0,0,'Données projet'!$E$10+1,1))-AVERAGE(OFFSET($H$3,0,0,'Données projet'!$E$10+1,1))</f>
        <v>360.17986641067279</v>
      </c>
      <c r="AO23" s="62">
        <f t="shared" si="36"/>
        <v>159.6134369231965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99</v>
      </c>
      <c r="BB23" s="13">
        <f>VLOOKUP(A23,'Données projet'!$A$87:$I$107,9,0)</f>
        <v>9.1999999999999993</v>
      </c>
      <c r="BC23" s="13">
        <f t="array" ref="BC23">INDEX(BB:BB,MIN(IF(ISNUMBER(BB23:BB219),ROW(BB23:BB219),"")))</f>
        <v>9.1999999999999993</v>
      </c>
      <c r="BD23" s="13">
        <f>IF('Données projet'!$A$88&gt;35,BD22+BC23-BL22,IF(A23&lt;'Données projet'!$A$88,$BA$205^A23,IF(A23='Données projet'!$A$88,'Données projet'!$B$88,BD22+BC23-BL22)))</f>
        <v>99.000000000000014</v>
      </c>
      <c r="BE23" s="14">
        <f>BD23*VLOOKUP('Données projet'!$B$11,Paramètres!$A$1:$I$88,3,0)*VLOOKUP('Données projet'!$B$11,Paramètres!$A$1:$I$88,5,0)</f>
        <v>94.208400000000012</v>
      </c>
      <c r="BF23" s="14">
        <f t="shared" si="37"/>
        <v>25.577474486943462</v>
      </c>
      <c r="BG23" s="22">
        <f t="shared" si="7"/>
        <v>208.62706473142654</v>
      </c>
      <c r="BH23" s="62">
        <f t="shared" si="8"/>
        <v>489.73817584253766</v>
      </c>
      <c r="BI23" s="62">
        <f ca="1">AVERAGE(OFFSET($BH$3,0,0,'Données projet'!$E$11+1,1))-AVERAGE(OFFSET($H$3,0,0,'Données projet'!$E$11+1,1))</f>
        <v>528.23058258425294</v>
      </c>
      <c r="BJ23" s="62">
        <f t="shared" si="38"/>
        <v>357.72390083433635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projet'!$B$9,Paramètres!$A$1:$I$88,3,0)*VLOOKUP('Données projet'!$B$9,Paramètres!$A$1:$I$88,5,0)</f>
        <v>72.564959999999999</v>
      </c>
      <c r="P24" s="14">
        <f t="shared" si="33"/>
        <v>20.30908732150932</v>
      </c>
      <c r="Q24" s="22">
        <f t="shared" si="2"/>
        <v>161.75563241829539</v>
      </c>
      <c r="R24" s="62">
        <f t="shared" si="0"/>
        <v>444.08896575162873</v>
      </c>
      <c r="S24" s="62">
        <f ca="1">AVERAGE(OFFSET($R$3,0,0,'Données projet'!$E$9+1,1))-AVERAGE(OFFSET($H$3,0,0,'Données projet'!$E$9+1,1))</f>
        <v>510.56580450928806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projet'!$B$10,Paramètres!$A$1:$I$88,3,0)*VLOOKUP('Données projet'!$B$10,Paramètres!$A$1:$I$88,5,0)</f>
        <v>17.653052344012782</v>
      </c>
      <c r="AK24" s="14">
        <f t="shared" si="35"/>
        <v>5.8242773543349813</v>
      </c>
      <c r="AL24" s="22">
        <f t="shared" si="4"/>
        <v>40.889682557955688</v>
      </c>
      <c r="AM24" s="62">
        <f t="shared" si="5"/>
        <v>323.22301589128898</v>
      </c>
      <c r="AN24" s="62">
        <f ca="1">AVERAGE(OFFSET($AM$3,0,0,'Données projet'!$E$10+1,1))-AVERAGE(OFFSET($H$3,0,0,'Données projet'!$E$10+1,1))</f>
        <v>360.17986641067279</v>
      </c>
      <c r="AO24" s="62">
        <f t="shared" si="36"/>
        <v>159.6134369231965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9.6</v>
      </c>
      <c r="BD24" s="13">
        <f>IF('Données projet'!$A$88&gt;35,BD23+BC24-BL23,IF(A24&lt;'Données projet'!$A$88,$BA$205^A24,IF(A24='Données projet'!$A$88,'Données projet'!$B$88,BD23+BC24-BL23)))</f>
        <v>108.60000000000001</v>
      </c>
      <c r="BE24" s="14">
        <f>BD24*VLOOKUP('Données projet'!$B$11,Paramètres!$A$1:$I$88,3,0)*VLOOKUP('Données projet'!$B$11,Paramètres!$A$1:$I$88,5,0)</f>
        <v>103.34376000000002</v>
      </c>
      <c r="BF24" s="14">
        <f t="shared" si="37"/>
        <v>27.757070967619558</v>
      </c>
      <c r="BG24" s="22">
        <f t="shared" si="7"/>
        <v>228.33394726860408</v>
      </c>
      <c r="BH24" s="62">
        <f t="shared" si="8"/>
        <v>510.66728060193736</v>
      </c>
      <c r="BI24" s="62">
        <f ca="1">AVERAGE(OFFSET($BH$3,0,0,'Données projet'!$E$11+1,1))-AVERAGE(OFFSET($H$3,0,0,'Données projet'!$E$11+1,1))</f>
        <v>528.23058258425294</v>
      </c>
      <c r="BJ24" s="62">
        <f t="shared" si="38"/>
        <v>357.72390083433635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projet'!$B$9,Paramètres!$A$1:$I$88,3,0)*VLOOKUP('Données projet'!$B$9,Paramètres!$A$1:$I$88,5,0)</f>
        <v>79.079520000000002</v>
      </c>
      <c r="P25" s="14">
        <f t="shared" si="33"/>
        <v>21.911970621402002</v>
      </c>
      <c r="Q25" s="22">
        <f t="shared" si="2"/>
        <v>175.89351283227515</v>
      </c>
      <c r="R25" s="62">
        <f t="shared" si="0"/>
        <v>459.44906838783072</v>
      </c>
      <c r="S25" s="62">
        <f ca="1">AVERAGE(OFFSET($R$3,0,0,'Données projet'!$E$9+1,1))-AVERAGE(OFFSET($H$3,0,0,'Données projet'!$E$9+1,1))</f>
        <v>510.56580450928806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projet'!$B$10,Paramètres!$A$1:$I$88,3,0)*VLOOKUP('Données projet'!$B$10,Paramètres!$A$1:$I$88,5,0)</f>
        <v>20.225751131759992</v>
      </c>
      <c r="AK25" s="14">
        <f t="shared" si="35"/>
        <v>6.5682461766784241</v>
      </c>
      <c r="AL25" s="22">
        <f t="shared" si="4"/>
        <v>46.666211978863579</v>
      </c>
      <c r="AM25" s="62">
        <f t="shared" si="5"/>
        <v>330.22176753441914</v>
      </c>
      <c r="AN25" s="62">
        <f ca="1">AVERAGE(OFFSET($AM$3,0,0,'Données projet'!$E$10+1,1))-AVERAGE(OFFSET($H$3,0,0,'Données projet'!$E$10+1,1))</f>
        <v>360.17986641067279</v>
      </c>
      <c r="AO25" s="62">
        <f t="shared" si="36"/>
        <v>159.6134369231965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9.6</v>
      </c>
      <c r="BD25" s="13">
        <f>IF('Données projet'!$A$88&gt;35,BD24+BC25-BL24,IF(A25&lt;'Données projet'!$A$88,$BA$205^A25,IF(A25='Données projet'!$A$88,'Données projet'!$B$88,BD24+BC25-BL24)))</f>
        <v>118.2</v>
      </c>
      <c r="BE25" s="14">
        <f>BD25*VLOOKUP('Données projet'!$B$11,Paramètres!$A$1:$I$88,3,0)*VLOOKUP('Données projet'!$B$11,Paramètres!$A$1:$I$88,5,0)</f>
        <v>112.47912000000001</v>
      </c>
      <c r="BF25" s="14">
        <f t="shared" si="37"/>
        <v>29.914324778874633</v>
      </c>
      <c r="BG25" s="22">
        <f t="shared" si="7"/>
        <v>248.0019163232067</v>
      </c>
      <c r="BH25" s="62">
        <f t="shared" si="8"/>
        <v>531.55747187876227</v>
      </c>
      <c r="BI25" s="62">
        <f ca="1">AVERAGE(OFFSET($BH$3,0,0,'Données projet'!$E$11+1,1))-AVERAGE(OFFSET($H$3,0,0,'Données projet'!$E$11+1,1))</f>
        <v>528.23058258425294</v>
      </c>
      <c r="BJ25" s="62">
        <f t="shared" si="38"/>
        <v>357.72390083433635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projet'!$B$9,Paramètres!$A$1:$I$88,3,0)*VLOOKUP('Données projet'!$B$9,Paramètres!$A$1:$I$88,5,0)</f>
        <v>85.594080000000005</v>
      </c>
      <c r="P26" s="14">
        <f t="shared" si="33"/>
        <v>23.499539031833248</v>
      </c>
      <c r="Q26" s="22">
        <f t="shared" si="2"/>
        <v>190.00471981377623</v>
      </c>
      <c r="R26" s="62">
        <f t="shared" si="0"/>
        <v>474.78249759155403</v>
      </c>
      <c r="S26" s="62">
        <f ca="1">AVERAGE(OFFSET($R$3,0,0,'Données projet'!$E$9+1,1))-AVERAGE(OFFSET($H$3,0,0,'Données projet'!$E$9+1,1))</f>
        <v>510.56580450928806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projet'!$B$10,Paramètres!$A$1:$I$88,3,0)*VLOOKUP('Données projet'!$B$10,Paramètres!$A$1:$I$88,5,0)</f>
        <v>23.173386724966843</v>
      </c>
      <c r="AK26" s="14">
        <f t="shared" si="35"/>
        <v>7.4072464638622444</v>
      </c>
      <c r="AL26" s="22">
        <f t="shared" si="4"/>
        <v>53.261269470543994</v>
      </c>
      <c r="AM26" s="62">
        <f t="shared" si="5"/>
        <v>338.03904724832176</v>
      </c>
      <c r="AN26" s="62">
        <f ca="1">AVERAGE(OFFSET($AM$3,0,0,'Données projet'!$E$10+1,1))-AVERAGE(OFFSET($H$3,0,0,'Données projet'!$E$10+1,1))</f>
        <v>360.17986641067279</v>
      </c>
      <c r="AO26" s="62">
        <f t="shared" si="36"/>
        <v>159.6134369231965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9.6</v>
      </c>
      <c r="BD26" s="13">
        <f>IF('Données projet'!$A$88&gt;35,BD25+BC26-BL25,IF(A26&lt;'Données projet'!$A$88,$BA$205^A26,IF(A26='Données projet'!$A$88,'Données projet'!$B$88,BD25+BC26-BL25)))</f>
        <v>127.8</v>
      </c>
      <c r="BE26" s="14">
        <f>BD26*VLOOKUP('Données projet'!$B$11,Paramètres!$A$1:$I$88,3,0)*VLOOKUP('Données projet'!$B$11,Paramètres!$A$1:$I$88,5,0)</f>
        <v>121.61448</v>
      </c>
      <c r="BF26" s="14">
        <f t="shared" si="37"/>
        <v>32.05125685916348</v>
      </c>
      <c r="BG26" s="22">
        <f t="shared" si="7"/>
        <v>267.63449169637636</v>
      </c>
      <c r="BH26" s="62">
        <f t="shared" si="8"/>
        <v>552.41226947415407</v>
      </c>
      <c r="BI26" s="62">
        <f ca="1">AVERAGE(OFFSET($BH$3,0,0,'Données projet'!$E$11+1,1))-AVERAGE(OFFSET($H$3,0,0,'Données projet'!$E$11+1,1))</f>
        <v>528.23058258425294</v>
      </c>
      <c r="BJ26" s="62">
        <f t="shared" si="38"/>
        <v>357.72390083433635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projet'!$B$9,Paramètres!$A$1:$I$88,3,0)*VLOOKUP('Données projet'!$B$9,Paramètres!$A$1:$I$88,5,0)</f>
        <v>92.108640000000008</v>
      </c>
      <c r="P27" s="14">
        <f t="shared" si="33"/>
        <v>25.073090701604293</v>
      </c>
      <c r="Q27" s="22">
        <f t="shared" si="2"/>
        <v>204.09151430529414</v>
      </c>
      <c r="R27" s="62">
        <f t="shared" si="0"/>
        <v>490.09151430529414</v>
      </c>
      <c r="S27" s="62">
        <f ca="1">AVERAGE(OFFSET($R$3,0,0,'Données projet'!$E$9+1,1))-AVERAGE(OFFSET($H$3,0,0,'Données projet'!$E$9+1,1))</f>
        <v>510.56580450928806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projet'!$B$10,Paramètres!$A$1:$I$88,3,0)*VLOOKUP('Données projet'!$B$10,Paramètres!$A$1:$I$88,5,0)</f>
        <v>26.550601201733496</v>
      </c>
      <c r="AK27" s="14">
        <f t="shared" si="35"/>
        <v>8.3534171376241328</v>
      </c>
      <c r="AL27" s="22">
        <f t="shared" si="4"/>
        <v>60.7911652743812</v>
      </c>
      <c r="AM27" s="62">
        <f t="shared" si="5"/>
        <v>346.79116527438123</v>
      </c>
      <c r="AN27" s="62">
        <f ca="1">AVERAGE(OFFSET($AM$3,0,0,'Données projet'!$E$10+1,1))-AVERAGE(OFFSET($H$3,0,0,'Données projet'!$E$10+1,1))</f>
        <v>360.17986641067279</v>
      </c>
      <c r="AO27" s="62">
        <f t="shared" si="36"/>
        <v>159.6134369231965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9.6</v>
      </c>
      <c r="BD27" s="13">
        <f>IF('Données projet'!$A$88&gt;35,BD26+BC27-BL26,IF(A27&lt;'Données projet'!$A$88,$BA$205^A27,IF(A27='Données projet'!$A$88,'Données projet'!$B$88,BD26+BC27-BL26)))</f>
        <v>137.4</v>
      </c>
      <c r="BE27" s="14">
        <f>BD27*VLOOKUP('Données projet'!$B$11,Paramètres!$A$1:$I$88,3,0)*VLOOKUP('Données projet'!$B$11,Paramètres!$A$1:$I$88,5,0)</f>
        <v>130.74984000000001</v>
      </c>
      <c r="BF27" s="14">
        <f t="shared" si="37"/>
        <v>34.169567299991897</v>
      </c>
      <c r="BG27" s="22">
        <f t="shared" si="7"/>
        <v>287.23463438081922</v>
      </c>
      <c r="BH27" s="62">
        <f t="shared" si="8"/>
        <v>573.23463438081922</v>
      </c>
      <c r="BI27" s="62">
        <f ca="1">AVERAGE(OFFSET($BH$3,0,0,'Données projet'!$E$11+1,1))-AVERAGE(OFFSET($H$3,0,0,'Données projet'!$E$11+1,1))</f>
        <v>528.23058258425294</v>
      </c>
      <c r="BJ27" s="62">
        <f t="shared" si="38"/>
        <v>357.72390083433635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projet'!$B$9,Paramètres!$A$1:$I$88,3,0)*VLOOKUP('Données projet'!$B$9,Paramètres!$A$1:$I$88,5,0)</f>
        <v>98.623200000000011</v>
      </c>
      <c r="P28" s="14">
        <f t="shared" si="33"/>
        <v>26.633729748944933</v>
      </c>
      <c r="Q28" s="22">
        <f t="shared" si="2"/>
        <v>218.15581931274576</v>
      </c>
      <c r="R28" s="62">
        <f t="shared" si="0"/>
        <v>505.37804153496802</v>
      </c>
      <c r="S28" s="62">
        <f ca="1">AVERAGE(OFFSET($R$3,0,0,'Données projet'!$E$9+1,1))-AVERAGE(OFFSET($H$3,0,0,'Données projet'!$E$9+1,1))</f>
        <v>510.56580450928806</v>
      </c>
      <c r="T28" s="62">
        <f t="shared" si="34"/>
        <v>278.21741231699929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projet'!$B$10,Paramètres!$A$1:$I$88,3,0)*VLOOKUP('Données projet'!$B$10,Paramètres!$A$1:$I$88,5,0)</f>
        <v>30.42</v>
      </c>
      <c r="AK28" s="14">
        <f t="shared" si="35"/>
        <v>9.4204476947792024</v>
      </c>
      <c r="AL28" s="22">
        <f t="shared" si="4"/>
        <v>69.388779735073783</v>
      </c>
      <c r="AM28" s="62">
        <f t="shared" si="5"/>
        <v>356.61100195729603</v>
      </c>
      <c r="AN28" s="62">
        <f ca="1">AVERAGE(OFFSET($AM$3,0,0,'Données projet'!$E$10+1,1))-AVERAGE(OFFSET($H$3,0,0,'Données projet'!$E$10+1,1))</f>
        <v>360.17986641067279</v>
      </c>
      <c r="AO28" s="62">
        <f t="shared" si="36"/>
        <v>159.6134369231965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147</v>
      </c>
      <c r="BB28" s="13">
        <f>VLOOKUP(A28,'Données projet'!$A$87:$I$107,9,0)</f>
        <v>9.6</v>
      </c>
      <c r="BC28" s="13">
        <f t="array" ref="BC28">INDEX(BB:BB,MIN(IF(ISNUMBER(BB28:BB224),ROW(BB28:BB224),"")))</f>
        <v>9.6</v>
      </c>
      <c r="BD28" s="13">
        <f>IF('Données projet'!$A$88&gt;35,BD27+BC28-BL27,IF(A28&lt;'Données projet'!$A$88,$BA$205^A28,IF(A28='Données projet'!$A$88,'Données projet'!$B$88,BD27+BC28-BL27)))</f>
        <v>147</v>
      </c>
      <c r="BE28" s="14">
        <f>BD28*VLOOKUP('Données projet'!$B$11,Paramètres!$A$1:$I$88,3,0)*VLOOKUP('Données projet'!$B$11,Paramètres!$A$1:$I$88,5,0)</f>
        <v>139.8852</v>
      </c>
      <c r="BF28" s="14">
        <f t="shared" si="37"/>
        <v>36.2707051716027</v>
      </c>
      <c r="BG28" s="22">
        <f t="shared" si="7"/>
        <v>306.80486817387464</v>
      </c>
      <c r="BH28" s="62">
        <f t="shared" si="8"/>
        <v>594.02709039609681</v>
      </c>
      <c r="BI28" s="62">
        <f ca="1">AVERAGE(OFFSET($BH$3,0,0,'Données projet'!$E$11+1,1))-AVERAGE(OFFSET($H$3,0,0,'Données projet'!$E$11+1,1))</f>
        <v>528.23058258425294</v>
      </c>
      <c r="BJ28" s="62">
        <f t="shared" si="38"/>
        <v>357.72390083433635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42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projet'!$B$9,Paramètres!$A$1:$I$88,3,0)*VLOOKUP('Données projet'!$B$9,Paramètres!$A$1:$I$88,5,0)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510.56580450928806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projet'!$B$10,Paramètres!$A$1:$I$88,3,0)*VLOOKUP('Données projet'!$B$10,Paramètres!$A$1:$I$88,5,0)</f>
        <v>35.287199999999999</v>
      </c>
      <c r="AK29" s="14">
        <f t="shared" si="35"/>
        <v>10.740552489323523</v>
      </c>
      <c r="AL29" s="22">
        <f t="shared" si="4"/>
        <v>80.165002252238452</v>
      </c>
      <c r="AM29" s="62">
        <f t="shared" si="5"/>
        <v>368.60944669668288</v>
      </c>
      <c r="AN29" s="62">
        <f ca="1">AVERAGE(OFFSET($AM$3,0,0,'Données projet'!$E$10+1,1))-AVERAGE(OFFSET($H$3,0,0,'Données projet'!$E$10+1,1))</f>
        <v>360.17986641067279</v>
      </c>
      <c r="AO29" s="62">
        <f t="shared" si="36"/>
        <v>159.6134369231965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9.8000000000000007</v>
      </c>
      <c r="BD29" s="13">
        <f>IF('Données projet'!$A$88&gt;35,BD28+BC29-BL28,IF(A29&lt;'Données projet'!$A$88,$BA$205^A29,IF(A29='Données projet'!$A$88,'Données projet'!$B$88,BD28+BC29-BL28)))</f>
        <v>114.80000000000001</v>
      </c>
      <c r="BE29" s="14">
        <f>BD29*VLOOKUP('Données projet'!$B$11,Paramètres!$A$1:$I$88,3,0)*VLOOKUP('Données projet'!$B$11,Paramètres!$A$1:$I$88,5,0)</f>
        <v>109.24368000000001</v>
      </c>
      <c r="BF29" s="14">
        <f t="shared" si="37"/>
        <v>29.152718191534365</v>
      </c>
      <c r="BG29" s="22">
        <f t="shared" si="7"/>
        <v>241.04039351692242</v>
      </c>
      <c r="BH29" s="62">
        <f t="shared" si="8"/>
        <v>529.48483796136691</v>
      </c>
      <c r="BI29" s="62">
        <f ca="1">AVERAGE(OFFSET($BH$3,0,0,'Données projet'!$E$11+1,1))-AVERAGE(OFFSET($H$3,0,0,'Données projet'!$E$11+1,1))</f>
        <v>528.23058258425294</v>
      </c>
      <c r="BJ29" s="62">
        <f t="shared" si="38"/>
        <v>357.72390083433635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projet'!$B$9,Paramètres!$A$1:$I$88,3,0)*VLOOKUP('Données projet'!$B$9,Paramètres!$A$1:$I$88,5,0)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510.56580450928806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projet'!$B$10,Paramètres!$A$1:$I$88,3,0)*VLOOKUP('Données projet'!$B$10,Paramètres!$A$1:$I$88,5,0)</f>
        <v>40.154399999999995</v>
      </c>
      <c r="AK30" s="14">
        <f t="shared" si="35"/>
        <v>12.039561463286329</v>
      </c>
      <c r="AL30" s="22">
        <f t="shared" si="4"/>
        <v>90.90448288189036</v>
      </c>
      <c r="AM30" s="62">
        <f t="shared" si="5"/>
        <v>380.57114954855706</v>
      </c>
      <c r="AN30" s="62">
        <f ca="1">AVERAGE(OFFSET($AM$3,0,0,'Données projet'!$E$10+1,1))-AVERAGE(OFFSET($H$3,0,0,'Données projet'!$E$10+1,1))</f>
        <v>360.17986641067279</v>
      </c>
      <c r="AO30" s="62">
        <f t="shared" si="36"/>
        <v>159.6134369231965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9.8000000000000007</v>
      </c>
      <c r="BD30" s="13">
        <f>IF('Données projet'!$A$88&gt;35,BD29+BC30-BL29,IF(A30&lt;'Données projet'!$A$88,$BA$205^A30,IF(A30='Données projet'!$A$88,'Données projet'!$B$88,BD29+BC30-BL29)))</f>
        <v>124.60000000000001</v>
      </c>
      <c r="BE30" s="14">
        <f>BD30*VLOOKUP('Données projet'!$B$11,Paramètres!$A$1:$I$88,3,0)*VLOOKUP('Données projet'!$B$11,Paramètres!$A$1:$I$88,5,0)</f>
        <v>118.56936</v>
      </c>
      <c r="BF30" s="14">
        <f t="shared" si="37"/>
        <v>31.341093451523864</v>
      </c>
      <c r="BG30" s="22">
        <f t="shared" si="7"/>
        <v>261.09403976140408</v>
      </c>
      <c r="BH30" s="62">
        <f t="shared" si="8"/>
        <v>550.76070642807076</v>
      </c>
      <c r="BI30" s="62">
        <f ca="1">AVERAGE(OFFSET($BH$3,0,0,'Données projet'!$E$11+1,1))-AVERAGE(OFFSET($H$3,0,0,'Données projet'!$E$11+1,1))</f>
        <v>528.23058258425294</v>
      </c>
      <c r="BJ30" s="62">
        <f t="shared" si="38"/>
        <v>357.72390083433635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projet'!$B$9,Paramètres!$A$1:$I$88,3,0)*VLOOKUP('Données projet'!$B$9,Paramètres!$A$1:$I$88,5,0)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510.56580450928806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projet'!$B$10,Paramètres!$A$1:$I$88,3,0)*VLOOKUP('Données projet'!$B$10,Paramètres!$A$1:$I$88,5,0)</f>
        <v>45.021599999999992</v>
      </c>
      <c r="AK31" s="14">
        <f t="shared" si="35"/>
        <v>13.320324173992205</v>
      </c>
      <c r="AL31" s="22">
        <f t="shared" si="4"/>
        <v>101.6121846030364</v>
      </c>
      <c r="AM31" s="62">
        <f t="shared" si="5"/>
        <v>392.50107349192524</v>
      </c>
      <c r="AN31" s="62">
        <f ca="1">AVERAGE(OFFSET($AM$3,0,0,'Données projet'!$E$10+1,1))-AVERAGE(OFFSET($H$3,0,0,'Données projet'!$E$10+1,1))</f>
        <v>360.17986641067279</v>
      </c>
      <c r="AO31" s="62">
        <f t="shared" si="36"/>
        <v>159.6134369231965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9.8000000000000007</v>
      </c>
      <c r="BD31" s="13">
        <f>IF('Données projet'!$A$88&gt;35,BD30+BC31-BL30,IF(A31&lt;'Données projet'!$A$88,$BA$205^A31,IF(A31='Données projet'!$A$88,'Données projet'!$B$88,BD30+BC31-BL30)))</f>
        <v>134.4</v>
      </c>
      <c r="BE31" s="14">
        <f>BD31*VLOOKUP('Données projet'!$B$11,Paramètres!$A$1:$I$88,3,0)*VLOOKUP('Données projet'!$B$11,Paramètres!$A$1:$I$88,5,0)</f>
        <v>127.89503999999999</v>
      </c>
      <c r="BF31" s="14">
        <f t="shared" si="37"/>
        <v>33.509503727991913</v>
      </c>
      <c r="BG31" s="22">
        <f t="shared" si="7"/>
        <v>281.1129136595859</v>
      </c>
      <c r="BH31" s="62">
        <f t="shared" si="8"/>
        <v>572.00180254847476</v>
      </c>
      <c r="BI31" s="62">
        <f ca="1">AVERAGE(OFFSET($BH$3,0,0,'Données projet'!$E$11+1,1))-AVERAGE(OFFSET($H$3,0,0,'Données projet'!$E$11+1,1))</f>
        <v>528.23058258425294</v>
      </c>
      <c r="BJ31" s="62">
        <f t="shared" si="38"/>
        <v>357.72390083433635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projet'!$B$9,Paramètres!$A$1:$I$88,3,0)*VLOOKUP('Données projet'!$B$9,Paramètres!$A$1:$I$88,5,0)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510.56580450928806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projet'!$B$10,Paramètres!$A$1:$I$88,3,0)*VLOOKUP('Données projet'!$B$10,Paramètres!$A$1:$I$88,5,0)</f>
        <v>49.888799999999989</v>
      </c>
      <c r="AK32" s="14">
        <f t="shared" si="35"/>
        <v>14.585038058304724</v>
      </c>
      <c r="AL32" s="22">
        <f t="shared" si="4"/>
        <v>112.29193461821403</v>
      </c>
      <c r="AM32" s="62">
        <f t="shared" si="5"/>
        <v>404.40304572932519</v>
      </c>
      <c r="AN32" s="62">
        <f ca="1">AVERAGE(OFFSET($AM$3,0,0,'Données projet'!$E$10+1,1))-AVERAGE(OFFSET($H$3,0,0,'Données projet'!$E$10+1,1))</f>
        <v>360.17986641067279</v>
      </c>
      <c r="AO32" s="62">
        <f t="shared" si="36"/>
        <v>159.6134369231965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9.8000000000000007</v>
      </c>
      <c r="BD32" s="13">
        <f>IF('Données projet'!$A$88&gt;35,BD31+BC32-BL31,IF(A32&lt;'Données projet'!$A$88,$BA$205^A32,IF(A32='Données projet'!$A$88,'Données projet'!$B$88,BD31+BC32-BL31)))</f>
        <v>144.20000000000002</v>
      </c>
      <c r="BE32" s="14">
        <f>BD32*VLOOKUP('Données projet'!$B$11,Paramètres!$A$1:$I$88,3,0)*VLOOKUP('Données projet'!$B$11,Paramètres!$A$1:$I$88,5,0)</f>
        <v>137.22072</v>
      </c>
      <c r="BF32" s="14">
        <f t="shared" si="37"/>
        <v>35.65957035501426</v>
      </c>
      <c r="BG32" s="22">
        <f t="shared" si="7"/>
        <v>301.09983903498318</v>
      </c>
      <c r="BH32" s="62">
        <f t="shared" si="8"/>
        <v>593.21095014609432</v>
      </c>
      <c r="BI32" s="62">
        <f ca="1">AVERAGE(OFFSET($BH$3,0,0,'Données projet'!$E$11+1,1))-AVERAGE(OFFSET($H$3,0,0,'Données projet'!$E$11+1,1))</f>
        <v>528.23058258425294</v>
      </c>
      <c r="BJ32" s="62">
        <f t="shared" si="38"/>
        <v>357.72390083433635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projet'!$B$9,Paramètres!$A$1:$I$88,3,0)*VLOOKUP('Données projet'!$B$9,Paramètres!$A$1:$I$88,5,0)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510.56580450928806</v>
      </c>
      <c r="T33" s="62">
        <f t="shared" si="34"/>
        <v>278.21741231699929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projet'!$B$10,Paramètres!$A$1:$I$88,3,0)*VLOOKUP('Données projet'!$B$10,Paramètres!$A$1:$I$88,5,0)</f>
        <v>54.755999999999993</v>
      </c>
      <c r="AK33" s="14">
        <f t="shared" si="35"/>
        <v>15.835447037242044</v>
      </c>
      <c r="AL33" s="22">
        <f t="shared" si="4"/>
        <v>122.94677025652987</v>
      </c>
      <c r="AM33" s="62">
        <f t="shared" si="5"/>
        <v>416.28010358986319</v>
      </c>
      <c r="AN33" s="62">
        <f ca="1">AVERAGE(OFFSET($AM$3,0,0,'Données projet'!$E$10+1,1))-AVERAGE(OFFSET($H$3,0,0,'Données projet'!$E$10+1,1))</f>
        <v>360.17986641067279</v>
      </c>
      <c r="AO33" s="62">
        <f t="shared" si="36"/>
        <v>159.6134369231965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154</v>
      </c>
      <c r="BB33" s="13">
        <f>VLOOKUP(A33,'Données projet'!$A$87:$I$107,9,0)</f>
        <v>9.8000000000000007</v>
      </c>
      <c r="BC33" s="13">
        <f t="array" ref="BC33">INDEX(BB:BB,MIN(IF(ISNUMBER(BB33:BB229),ROW(BB33:BB229),"")))</f>
        <v>9.8000000000000007</v>
      </c>
      <c r="BD33" s="13">
        <f>IF('Données projet'!$A$88&gt;35,BD32+BC33-BL32,IF(A33&lt;'Données projet'!$A$88,$BA$205^A33,IF(A33='Données projet'!$A$88,'Données projet'!$B$88,BD32+BC33-BL32)))</f>
        <v>154.00000000000003</v>
      </c>
      <c r="BE33" s="14">
        <f>BD33*VLOOKUP('Données projet'!$B$11,Paramètres!$A$1:$I$88,3,0)*VLOOKUP('Données projet'!$B$11,Paramètres!$A$1:$I$88,5,0)</f>
        <v>146.54640000000003</v>
      </c>
      <c r="BF33" s="14">
        <f t="shared" si="37"/>
        <v>37.7926818187577</v>
      </c>
      <c r="BG33" s="22">
        <f t="shared" si="7"/>
        <v>321.05723416766972</v>
      </c>
      <c r="BH33" s="62">
        <f t="shared" si="8"/>
        <v>614.39056750100303</v>
      </c>
      <c r="BI33" s="62">
        <f ca="1">AVERAGE(OFFSET($BH$3,0,0,'Données projet'!$E$11+1,1))-AVERAGE(OFFSET($H$3,0,0,'Données projet'!$E$11+1,1))</f>
        <v>528.23058258425294</v>
      </c>
      <c r="BJ33" s="62">
        <f t="shared" si="38"/>
        <v>357.72390083433635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projet'!$B$9,Paramètres!$A$1:$I$88,3,0)*VLOOKUP('Données projet'!$B$9,Paramètres!$A$1:$I$88,5,0)</f>
        <v>119.25264000000003</v>
      </c>
      <c r="P34" s="14">
        <f t="shared" si="33"/>
        <v>31.500626518374375</v>
      </c>
      <c r="Q34" s="22">
        <f t="shared" si="2"/>
        <v>262.56193918616879</v>
      </c>
      <c r="R34" s="62">
        <f t="shared" si="0"/>
        <v>555.8952725195021</v>
      </c>
      <c r="S34" s="62">
        <f ca="1">AVERAGE(OFFSET($R$3,0,0,'Données projet'!$E$9+1,1))-AVERAGE(OFFSET($H$3,0,0,'Données projet'!$E$9+1,1))</f>
        <v>510.56580450928806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projet'!$B$10,Paramètres!$A$1:$I$88,3,0)*VLOOKUP('Données projet'!$B$10,Paramètres!$A$1:$I$88,5,0)</f>
        <v>59.825999999999993</v>
      </c>
      <c r="AK34" s="14">
        <f t="shared" si="35"/>
        <v>17.124268920142534</v>
      </c>
      <c r="AL34" s="22">
        <f t="shared" si="4"/>
        <v>134.02171836924822</v>
      </c>
      <c r="AM34" s="62">
        <f t="shared" si="5"/>
        <v>427.35505170258153</v>
      </c>
      <c r="AN34" s="62">
        <f ca="1">AVERAGE(OFFSET($AM$3,0,0,'Données projet'!$E$10+1,1))-AVERAGE(OFFSET($H$3,0,0,'Données projet'!$E$10+1,1))</f>
        <v>360.17986641067279</v>
      </c>
      <c r="AO34" s="62">
        <f t="shared" si="36"/>
        <v>159.6134369231965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9.6</v>
      </c>
      <c r="BD34" s="13">
        <f>IF('Données projet'!$A$88&gt;35,BD33+BC34-BL33,IF(A34&lt;'Données projet'!$A$88,$BA$205^A34,IF(A34='Données projet'!$A$88,'Données projet'!$B$88,BD33+BC34-BL33)))</f>
        <v>163.60000000000002</v>
      </c>
      <c r="BE34" s="14">
        <f>BD34*VLOOKUP('Données projet'!$B$11,Paramètres!$A$1:$I$88,3,0)*VLOOKUP('Données projet'!$B$11,Paramètres!$A$1:$I$88,5,0)</f>
        <v>155.68176000000003</v>
      </c>
      <c r="BF34" s="14">
        <f t="shared" si="37"/>
        <v>39.866978826203784</v>
      </c>
      <c r="BG34" s="22">
        <f t="shared" si="7"/>
        <v>340.58072012230497</v>
      </c>
      <c r="BH34" s="62">
        <f t="shared" si="8"/>
        <v>633.91405345563828</v>
      </c>
      <c r="BI34" s="62">
        <f ca="1">AVERAGE(OFFSET($BH$3,0,0,'Données projet'!$E$11+1,1))-AVERAGE(OFFSET($H$3,0,0,'Données projet'!$E$11+1,1))</f>
        <v>528.23058258425294</v>
      </c>
      <c r="BJ34" s="62">
        <f t="shared" si="38"/>
        <v>357.72390083433635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projet'!$B$9,Paramètres!$A$1:$I$88,3,0)*VLOOKUP('Données projet'!$B$9,Paramètres!$A$1:$I$88,5,0)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2">
        <f t="shared" si="0"/>
        <v>576.86852712790665</v>
      </c>
      <c r="S35" s="62">
        <f ca="1">AVERAGE(OFFSET($R$3,0,0,'Données projet'!$E$9+1,1))-AVERAGE(OFFSET($H$3,0,0,'Données projet'!$E$9+1,1))</f>
        <v>510.56580450928806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projet'!$B$10,Paramètres!$A$1:$I$88,3,0)*VLOOKUP('Données projet'!$B$10,Paramètres!$A$1:$I$88,5,0)</f>
        <v>64.895999999999987</v>
      </c>
      <c r="AK35" s="14">
        <f t="shared" si="35"/>
        <v>18.400423846102949</v>
      </c>
      <c r="AL35" s="22">
        <f t="shared" si="4"/>
        <v>145.07460486529592</v>
      </c>
      <c r="AM35" s="62">
        <f t="shared" si="5"/>
        <v>438.40793819862927</v>
      </c>
      <c r="AN35" s="62">
        <f ca="1">AVERAGE(OFFSET($AM$3,0,0,'Données projet'!$E$10+1,1))-AVERAGE(OFFSET($H$3,0,0,'Données projet'!$E$10+1,1))</f>
        <v>360.17986641067279</v>
      </c>
      <c r="AO35" s="62">
        <f t="shared" si="36"/>
        <v>159.6134369231965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9.6</v>
      </c>
      <c r="BD35" s="13">
        <f>IF('Données projet'!$A$88&gt;35,BD34+BC35-BL34,IF(A35&lt;'Données projet'!$A$88,$BA$205^A35,IF(A35='Données projet'!$A$88,'Données projet'!$B$88,BD34+BC35-BL34)))</f>
        <v>173.20000000000002</v>
      </c>
      <c r="BE35" s="14">
        <f>BD35*VLOOKUP('Données projet'!$B$11,Paramètres!$A$1:$I$88,3,0)*VLOOKUP('Données projet'!$B$11,Paramètres!$A$1:$I$88,5,0)</f>
        <v>164.81712000000002</v>
      </c>
      <c r="BF35" s="14">
        <f t="shared" si="37"/>
        <v>41.927147444305298</v>
      </c>
      <c r="BG35" s="22">
        <f t="shared" si="7"/>
        <v>360.07959913216501</v>
      </c>
      <c r="BH35" s="62">
        <f t="shared" si="8"/>
        <v>653.41293246549833</v>
      </c>
      <c r="BI35" s="62">
        <f ca="1">AVERAGE(OFFSET($BH$3,0,0,'Données projet'!$E$11+1,1))-AVERAGE(OFFSET($H$3,0,0,'Données projet'!$E$11+1,1))</f>
        <v>528.23058258425294</v>
      </c>
      <c r="BJ35" s="62">
        <f t="shared" si="38"/>
        <v>357.72390083433635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projet'!$B$9,Paramètres!$A$1:$I$88,3,0)*VLOOKUP('Données projet'!$B$9,Paramètres!$A$1:$I$88,5,0)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2">
        <f t="shared" si="0"/>
        <v>597.80704287706772</v>
      </c>
      <c r="S36" s="62">
        <f ca="1">AVERAGE(OFFSET($R$3,0,0,'Données projet'!$E$9+1,1))-AVERAGE(OFFSET($H$3,0,0,'Données projet'!$E$9+1,1))</f>
        <v>510.56580450928806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projet'!$B$10,Paramètres!$A$1:$I$88,3,0)*VLOOKUP('Données projet'!$B$10,Paramètres!$A$1:$I$88,5,0)</f>
        <v>69.965999999999994</v>
      </c>
      <c r="AK36" s="14">
        <f t="shared" si="35"/>
        <v>19.665013934342461</v>
      </c>
      <c r="AL36" s="22">
        <f t="shared" si="4"/>
        <v>156.10734926897979</v>
      </c>
      <c r="AM36" s="62">
        <f t="shared" si="5"/>
        <v>449.44068260231313</v>
      </c>
      <c r="AN36" s="62">
        <f ca="1">AVERAGE(OFFSET($AM$3,0,0,'Données projet'!$E$10+1,1))-AVERAGE(OFFSET($H$3,0,0,'Données projet'!$E$10+1,1))</f>
        <v>360.17986641067279</v>
      </c>
      <c r="AO36" s="62">
        <f t="shared" si="36"/>
        <v>159.6134369231965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9.6</v>
      </c>
      <c r="BD36" s="13">
        <f>IF('Données projet'!$A$88&gt;35,BD35+BC36-BL35,IF(A36&lt;'Données projet'!$A$88,$BA$205^A36,IF(A36='Données projet'!$A$88,'Données projet'!$B$88,BD35+BC36-BL35)))</f>
        <v>182.8</v>
      </c>
      <c r="BE36" s="14">
        <f>BD36*VLOOKUP('Données projet'!$B$11,Paramètres!$A$1:$I$88,3,0)*VLOOKUP('Données projet'!$B$11,Paramètres!$A$1:$I$88,5,0)</f>
        <v>173.95248000000001</v>
      </c>
      <c r="BF36" s="14">
        <f t="shared" si="37"/>
        <v>43.97406002672421</v>
      </c>
      <c r="BG36" s="22">
        <f t="shared" si="7"/>
        <v>379.55539054654463</v>
      </c>
      <c r="BH36" s="62">
        <f t="shared" si="8"/>
        <v>672.88872387987794</v>
      </c>
      <c r="BI36" s="62">
        <f ca="1">AVERAGE(OFFSET($BH$3,0,0,'Données projet'!$E$11+1,1))-AVERAGE(OFFSET($H$3,0,0,'Données projet'!$E$11+1,1))</f>
        <v>528.23058258425294</v>
      </c>
      <c r="BJ36" s="62">
        <f t="shared" si="38"/>
        <v>357.72390083433635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projet'!$B$9,Paramètres!$A$1:$I$88,3,0)*VLOOKUP('Données projet'!$B$9,Paramètres!$A$1:$I$88,5,0)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2">
        <f t="shared" si="0"/>
        <v>618.71354371583652</v>
      </c>
      <c r="S37" s="62">
        <f ca="1">AVERAGE(OFFSET($R$3,0,0,'Données projet'!$E$9+1,1))-AVERAGE(OFFSET($H$3,0,0,'Données projet'!$E$9+1,1))</f>
        <v>510.56580450928806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projet'!$B$10,Paramètres!$A$1:$I$88,3,0)*VLOOKUP('Données projet'!$B$10,Paramètres!$A$1:$I$88,5,0)</f>
        <v>75.035999999999987</v>
      </c>
      <c r="AK37" s="14">
        <f t="shared" si="35"/>
        <v>20.918972521981534</v>
      </c>
      <c r="AL37" s="22">
        <f t="shared" si="4"/>
        <v>167.12157714245114</v>
      </c>
      <c r="AM37" s="62">
        <f t="shared" si="5"/>
        <v>460.45491047578446</v>
      </c>
      <c r="AN37" s="62">
        <f ca="1">AVERAGE(OFFSET($AM$3,0,0,'Données projet'!$E$10+1,1))-AVERAGE(OFFSET($H$3,0,0,'Données projet'!$E$10+1,1))</f>
        <v>360.17986641067279</v>
      </c>
      <c r="AO37" s="62">
        <f t="shared" si="36"/>
        <v>159.6134369231965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9.6</v>
      </c>
      <c r="BD37" s="13">
        <f>IF('Données projet'!$A$88&gt;35,BD36+BC37-BL36,IF(A37&lt;'Données projet'!$A$88,$BA$205^A37,IF(A37='Données projet'!$A$88,'Données projet'!$B$88,BD36+BC37-BL36)))</f>
        <v>192.4</v>
      </c>
      <c r="BE37" s="14">
        <f>BD37*VLOOKUP('Données projet'!$B$11,Paramètres!$A$1:$I$88,3,0)*VLOOKUP('Données projet'!$B$11,Paramètres!$A$1:$I$88,5,0)</f>
        <v>183.08784</v>
      </c>
      <c r="BF37" s="14">
        <f t="shared" si="37"/>
        <v>46.008492126332982</v>
      </c>
      <c r="BG37" s="22">
        <f t="shared" si="7"/>
        <v>399.00944512002997</v>
      </c>
      <c r="BH37" s="62">
        <f t="shared" si="8"/>
        <v>692.34277845336328</v>
      </c>
      <c r="BI37" s="62">
        <f ca="1">AVERAGE(OFFSET($BH$3,0,0,'Données projet'!$E$11+1,1))-AVERAGE(OFFSET($H$3,0,0,'Données projet'!$E$11+1,1))</f>
        <v>528.23058258425294</v>
      </c>
      <c r="BJ37" s="62">
        <f t="shared" si="38"/>
        <v>357.72390083433635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projet'!$B$9,Paramètres!$A$1:$I$88,3,0)*VLOOKUP('Données projet'!$B$9,Paramètres!$A$1:$I$88,5,0)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2">
        <f t="shared" si="0"/>
        <v>639.59037499870374</v>
      </c>
      <c r="S38" s="62">
        <f ca="1">AVERAGE(OFFSET($R$3,0,0,'Données projet'!$E$9+1,1))-AVERAGE(OFFSET($H$3,0,0,'Données projet'!$E$9+1,1))</f>
        <v>510.56580450928806</v>
      </c>
      <c r="T38" s="62">
        <f t="shared" si="34"/>
        <v>278.21741231699929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projet'!$B$10,Paramètres!$A$1:$I$88,3,0)*VLOOKUP('Données projet'!$B$10,Paramètres!$A$1:$I$88,5,0)</f>
        <v>80.105999999999995</v>
      </c>
      <c r="AK38" s="14">
        <f t="shared" si="35"/>
        <v>22.163099682076496</v>
      </c>
      <c r="AL38" s="22">
        <f t="shared" si="4"/>
        <v>178.11868194628323</v>
      </c>
      <c r="AM38" s="62">
        <f t="shared" si="5"/>
        <v>471.45201527961655</v>
      </c>
      <c r="AN38" s="62">
        <f ca="1">AVERAGE(OFFSET($AM$3,0,0,'Données projet'!$E$10+1,1))-AVERAGE(OFFSET($H$3,0,0,'Données projet'!$E$10+1,1))</f>
        <v>360.17986641067279</v>
      </c>
      <c r="AO38" s="62">
        <f t="shared" si="36"/>
        <v>159.6134369231965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202</v>
      </c>
      <c r="BB38" s="13">
        <f>VLOOKUP(A38,'Données projet'!$A$87:$I$107,9,0)</f>
        <v>9.6</v>
      </c>
      <c r="BC38" s="13">
        <f t="array" ref="BC38">INDEX(BB:BB,MIN(IF(ISNUMBER(BB38:BB234),ROW(BB38:BB234),"")))</f>
        <v>9.6</v>
      </c>
      <c r="BD38" s="13">
        <f>IF('Données projet'!$A$88&gt;35,BD37+BC38-BL37,IF(A38&lt;'Données projet'!$A$88,$BA$205^A38,IF(A38='Données projet'!$A$88,'Données projet'!$B$88,BD37+BC38-BL37)))</f>
        <v>202</v>
      </c>
      <c r="BE38" s="14">
        <f>BD38*VLOOKUP('Données projet'!$B$11,Paramètres!$A$1:$I$88,3,0)*VLOOKUP('Données projet'!$B$11,Paramètres!$A$1:$I$88,5,0)</f>
        <v>192.22319999999999</v>
      </c>
      <c r="BF38" s="14">
        <f t="shared" si="37"/>
        <v>48.031137529960169</v>
      </c>
      <c r="BG38" s="22">
        <f t="shared" si="7"/>
        <v>418.44297119801394</v>
      </c>
      <c r="BH38" s="62">
        <f t="shared" si="8"/>
        <v>711.77630453134725</v>
      </c>
      <c r="BI38" s="62">
        <f ca="1">AVERAGE(OFFSET($BH$3,0,0,'Données projet'!$E$11+1,1))-AVERAGE(OFFSET($H$3,0,0,'Données projet'!$E$11+1,1))</f>
        <v>528.23058258425294</v>
      </c>
      <c r="BJ38" s="62">
        <f t="shared" si="38"/>
        <v>357.72390083433635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41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projet'!$B$9,Paramètres!$A$1:$I$88,3,0)*VLOOKUP('Données projet'!$B$9,Paramètres!$A$1:$I$88,5,0)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510.56580450928806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84.399999999999991</v>
      </c>
      <c r="AJ39" s="14">
        <f>AI39*VLOOKUP('Données projet'!$B$10,Paramètres!$A$1:$I$88,3,0)*VLOOKUP('Données projet'!$B$10,Paramètres!$A$1:$I$88,5,0)</f>
        <v>85.581600000000009</v>
      </c>
      <c r="AK39" s="14">
        <f t="shared" si="35"/>
        <v>23.496511493902304</v>
      </c>
      <c r="AL39" s="22">
        <f t="shared" si="4"/>
        <v>189.97771085187989</v>
      </c>
      <c r="AM39" s="62">
        <f t="shared" si="5"/>
        <v>483.31104418521318</v>
      </c>
      <c r="AN39" s="62">
        <f ca="1">AVERAGE(OFFSET($AM$3,0,0,'Données projet'!$E$10+1,1))-AVERAGE(OFFSET($H$3,0,0,'Données projet'!$E$10+1,1))</f>
        <v>360.17986641067279</v>
      </c>
      <c r="AO39" s="62">
        <f t="shared" si="36"/>
        <v>159.6134369231965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</v>
      </c>
      <c r="BD39" s="13">
        <f>IF('Données projet'!$A$88&gt;35,BD38+BC39-BL38,IF(A39&lt;'Données projet'!$A$88,$BA$205^A39,IF(A39='Données projet'!$A$88,'Données projet'!$B$88,BD38+BC39-BL38)))</f>
        <v>170</v>
      </c>
      <c r="BE39" s="14">
        <f>BD39*VLOOKUP('Données projet'!$B$11,Paramètres!$A$1:$I$88,3,0)*VLOOKUP('Données projet'!$B$11,Paramètres!$A$1:$I$88,5,0)</f>
        <v>161.77200000000002</v>
      </c>
      <c r="BF39" s="14">
        <f t="shared" si="37"/>
        <v>41.241938389059861</v>
      </c>
      <c r="BG39" s="22">
        <f t="shared" si="7"/>
        <v>353.58260936094598</v>
      </c>
      <c r="BH39" s="62">
        <f t="shared" si="8"/>
        <v>646.91594269427924</v>
      </c>
      <c r="BI39" s="62">
        <f ca="1">AVERAGE(OFFSET($BH$3,0,0,'Données projet'!$E$11+1,1))-AVERAGE(OFFSET($H$3,0,0,'Données projet'!$E$11+1,1))</f>
        <v>528.23058258425294</v>
      </c>
      <c r="BJ39" s="62">
        <f t="shared" si="38"/>
        <v>357.72390083433635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projet'!$B$9,Paramètres!$A$1:$I$88,3,0)*VLOOKUP('Données projet'!$B$9,Paramètres!$A$1:$I$88,5,0)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510.56580450928806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89.8</v>
      </c>
      <c r="AJ40" s="14">
        <f>AI40*VLOOKUP('Données projet'!$B$10,Paramètres!$A$1:$I$88,3,0)*VLOOKUP('Données projet'!$B$10,Paramètres!$A$1:$I$88,5,0)</f>
        <v>91.057199999999995</v>
      </c>
      <c r="AK40" s="14">
        <f t="shared" si="35"/>
        <v>24.820022621284554</v>
      </c>
      <c r="AL40" s="22">
        <f t="shared" si="4"/>
        <v>201.81949606540391</v>
      </c>
      <c r="AM40" s="62">
        <f t="shared" si="5"/>
        <v>495.15282939873725</v>
      </c>
      <c r="AN40" s="62">
        <f ca="1">AVERAGE(OFFSET($AM$3,0,0,'Données projet'!$E$10+1,1))-AVERAGE(OFFSET($H$3,0,0,'Données projet'!$E$10+1,1))</f>
        <v>360.17986641067279</v>
      </c>
      <c r="AO40" s="62">
        <f t="shared" si="36"/>
        <v>159.6134369231965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</v>
      </c>
      <c r="BD40" s="13">
        <f>IF('Données projet'!$A$88&gt;35,BD39+BC40-BL39,IF(A40&lt;'Données projet'!$A$88,$BA$205^A40,IF(A40='Données projet'!$A$88,'Données projet'!$B$88,BD39+BC40-BL39)))</f>
        <v>179</v>
      </c>
      <c r="BE40" s="14">
        <f>BD40*VLOOKUP('Données projet'!$B$11,Paramètres!$A$1:$I$88,3,0)*VLOOKUP('Données projet'!$B$11,Paramètres!$A$1:$I$88,5,0)</f>
        <v>170.3364</v>
      </c>
      <c r="BF40" s="14">
        <f t="shared" si="37"/>
        <v>43.165357324132231</v>
      </c>
      <c r="BG40" s="22">
        <f t="shared" si="7"/>
        <v>371.84889400619699</v>
      </c>
      <c r="BH40" s="62">
        <f t="shared" si="8"/>
        <v>665.1822273395303</v>
      </c>
      <c r="BI40" s="62">
        <f ca="1">AVERAGE(OFFSET($BH$3,0,0,'Données projet'!$E$11+1,1))-AVERAGE(OFFSET($H$3,0,0,'Données projet'!$E$11+1,1))</f>
        <v>528.23058258425294</v>
      </c>
      <c r="BJ40" s="62">
        <f t="shared" si="38"/>
        <v>357.72390083433635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projet'!$B$9,Paramètres!$A$1:$I$88,3,0)*VLOOKUP('Données projet'!$B$9,Paramètres!$A$1:$I$88,5,0)</f>
        <v>138.07248000000004</v>
      </c>
      <c r="P41" s="14">
        <f t="shared" si="33"/>
        <v>35.85508207677799</v>
      </c>
      <c r="Q41" s="22">
        <f t="shared" si="53"/>
        <v>302.92383728372175</v>
      </c>
      <c r="R41" s="62">
        <f t="shared" si="0"/>
        <v>596.25717061705507</v>
      </c>
      <c r="S41" s="62">
        <f ca="1">AVERAGE(OFFSET($R$3,0,0,'Données projet'!$E$9+1,1))-AVERAGE(OFFSET($H$3,0,0,'Données projet'!$E$9+1,1))</f>
        <v>510.56580450928806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95.2</v>
      </c>
      <c r="AJ41" s="14">
        <f>AI41*VLOOKUP('Données projet'!$B$10,Paramètres!$A$1:$I$88,3,0)*VLOOKUP('Données projet'!$B$10,Paramètres!$A$1:$I$88,5,0)</f>
        <v>96.532800000000009</v>
      </c>
      <c r="AK41" s="14">
        <f t="shared" si="35"/>
        <v>26.134296230894989</v>
      </c>
      <c r="AL41" s="22">
        <f t="shared" si="4"/>
        <v>213.64519260214215</v>
      </c>
      <c r="AM41" s="62">
        <f t="shared" si="5"/>
        <v>506.97852593547543</v>
      </c>
      <c r="AN41" s="62">
        <f ca="1">AVERAGE(OFFSET($AM$3,0,0,'Données projet'!$E$10+1,1))-AVERAGE(OFFSET($H$3,0,0,'Données projet'!$E$10+1,1))</f>
        <v>360.17986641067279</v>
      </c>
      <c r="AO41" s="62">
        <f t="shared" si="36"/>
        <v>159.6134369231965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</v>
      </c>
      <c r="BD41" s="13">
        <f>IF('Données projet'!$A$88&gt;35,BD40+BC41-BL40,IF(A41&lt;'Données projet'!$A$88,$BA$205^A41,IF(A41='Données projet'!$A$88,'Données projet'!$B$88,BD40+BC41-BL40)))</f>
        <v>188</v>
      </c>
      <c r="BE41" s="14">
        <f>BD41*VLOOKUP('Données projet'!$B$11,Paramètres!$A$1:$I$88,3,0)*VLOOKUP('Données projet'!$B$11,Paramètres!$A$1:$I$88,5,0)</f>
        <v>178.9008</v>
      </c>
      <c r="BF41" s="14">
        <f t="shared" si="37"/>
        <v>45.077547304318657</v>
      </c>
      <c r="BG41" s="22">
        <f t="shared" si="7"/>
        <v>390.09562155502164</v>
      </c>
      <c r="BH41" s="62">
        <f t="shared" si="8"/>
        <v>683.42895488835495</v>
      </c>
      <c r="BI41" s="62">
        <f ca="1">AVERAGE(OFFSET($BH$3,0,0,'Données projet'!$E$11+1,1))-AVERAGE(OFFSET($H$3,0,0,'Données projet'!$E$11+1,1))</f>
        <v>528.23058258425294</v>
      </c>
      <c r="BJ41" s="62">
        <f t="shared" si="38"/>
        <v>357.72390083433635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projet'!$B$9,Paramètres!$A$1:$I$88,3,0)*VLOOKUP('Données projet'!$B$9,Paramètres!$A$1:$I$88,5,0)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510.56580450928806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100.60000000000001</v>
      </c>
      <c r="AJ42" s="14">
        <f>AI42*VLOOKUP('Données projet'!$B$10,Paramètres!$A$1:$I$88,3,0)*VLOOKUP('Données projet'!$B$10,Paramètres!$A$1:$I$88,5,0)</f>
        <v>102.00840000000002</v>
      </c>
      <c r="AK42" s="14">
        <f t="shared" si="35"/>
        <v>27.439916006919535</v>
      </c>
      <c r="AL42" s="22">
        <f t="shared" si="4"/>
        <v>225.45581704538486</v>
      </c>
      <c r="AM42" s="62">
        <f t="shared" si="5"/>
        <v>518.7891503787182</v>
      </c>
      <c r="AN42" s="62">
        <f ca="1">AVERAGE(OFFSET($AM$3,0,0,'Données projet'!$E$10+1,1))-AVERAGE(OFFSET($H$3,0,0,'Données projet'!$E$10+1,1))</f>
        <v>360.17986641067279</v>
      </c>
      <c r="AO42" s="62">
        <f t="shared" si="36"/>
        <v>159.6134369231965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</v>
      </c>
      <c r="BD42" s="13">
        <f>IF('Données projet'!$A$88&gt;35,BD41+BC42-BL41,IF(A42&lt;'Données projet'!$A$88,$BA$205^A42,IF(A42='Données projet'!$A$88,'Données projet'!$B$88,BD41+BC42-BL41)))</f>
        <v>197</v>
      </c>
      <c r="BE42" s="14">
        <f>BD42*VLOOKUP('Données projet'!$B$11,Paramètres!$A$1:$I$88,3,0)*VLOOKUP('Données projet'!$B$11,Paramètres!$A$1:$I$88,5,0)</f>
        <v>187.46520000000001</v>
      </c>
      <c r="BF42" s="14">
        <f t="shared" si="37"/>
        <v>46.979107256618605</v>
      </c>
      <c r="BG42" s="22">
        <f t="shared" si="7"/>
        <v>408.32383513861078</v>
      </c>
      <c r="BH42" s="62">
        <f t="shared" si="8"/>
        <v>701.65716847194403</v>
      </c>
      <c r="BI42" s="62">
        <f ca="1">AVERAGE(OFFSET($BH$3,0,0,'Données projet'!$E$11+1,1))-AVERAGE(OFFSET($H$3,0,0,'Données projet'!$E$11+1,1))</f>
        <v>528.23058258425294</v>
      </c>
      <c r="BJ42" s="62">
        <f t="shared" si="38"/>
        <v>357.72390083433635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projet'!$B$9,Paramètres!$A$1:$I$88,3,0)*VLOOKUP('Données projet'!$B$9,Paramètres!$A$1:$I$88,5,0)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2">
        <f t="shared" si="0"/>
        <v>639.59037499870374</v>
      </c>
      <c r="S43" s="62">
        <f ca="1">AVERAGE(OFFSET($R$3,0,0,'Données projet'!$E$9+1,1))-AVERAGE(OFFSET($H$3,0,0,'Données projet'!$E$9+1,1))</f>
        <v>510.56580450928806</v>
      </c>
      <c r="T43" s="62">
        <f t="shared" si="34"/>
        <v>278.21741231699929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106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106.00000000000001</v>
      </c>
      <c r="AJ43" s="14">
        <f>AI43*VLOOKUP('Données projet'!$B$10,Paramètres!$A$1:$I$88,3,0)*VLOOKUP('Données projet'!$B$10,Paramètres!$A$1:$I$88,5,0)</f>
        <v>107.48400000000001</v>
      </c>
      <c r="AK43" s="14">
        <f t="shared" si="35"/>
        <v>28.737399432589044</v>
      </c>
      <c r="AL43" s="22">
        <f t="shared" si="4"/>
        <v>237.25227067842596</v>
      </c>
      <c r="AM43" s="62">
        <f t="shared" si="5"/>
        <v>530.5856040117593</v>
      </c>
      <c r="AN43" s="62">
        <f ca="1">AVERAGE(OFFSET($AM$3,0,0,'Données projet'!$E$10+1,1))-AVERAGE(OFFSET($H$3,0,0,'Données projet'!$E$10+1,1))</f>
        <v>360.17986641067279</v>
      </c>
      <c r="AO43" s="62">
        <f t="shared" si="36"/>
        <v>159.6134369231965</v>
      </c>
      <c r="AP43" s="16">
        <f>IF(ISNA(VLOOKUP(A43,'Données projet'!$A$61:$I$81,3,0)),0,VLOOKUP(A43,'Données projet'!$A$61:$I$81,3,0))</f>
        <v>1</v>
      </c>
      <c r="AQ43" s="16">
        <f>IF(ISNA(VLOOKUP(A43,'Données projet'!$A$61:$I$81,4,0)),0,VLOOKUP(A43,'Données projet'!$A$61:$I$81,4,0))</f>
        <v>27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0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206</v>
      </c>
      <c r="BB43" s="13">
        <f>VLOOKUP(A43,'Données projet'!$A$87:$I$107,9,0)</f>
        <v>9</v>
      </c>
      <c r="BC43" s="13">
        <f t="array" ref="BC43">INDEX(BB:BB,MIN(IF(ISNUMBER(BB43:BB239),ROW(BB43:BB239),"")))</f>
        <v>9</v>
      </c>
      <c r="BD43" s="13">
        <f>IF('Données projet'!$A$88&gt;35,BD42+BC43-BL42,IF(A43&lt;'Données projet'!$A$88,$BA$205^A43,IF(A43='Données projet'!$A$88,'Données projet'!$B$88,BD42+BC43-BL42)))</f>
        <v>206</v>
      </c>
      <c r="BE43" s="14">
        <f>BD43*VLOOKUP('Données projet'!$B$11,Paramètres!$A$1:$I$88,3,0)*VLOOKUP('Données projet'!$B$11,Paramètres!$A$1:$I$88,5,0)</f>
        <v>196.02959999999999</v>
      </c>
      <c r="BF43" s="14">
        <f t="shared" si="37"/>
        <v>48.870578290511943</v>
      </c>
      <c r="BG43" s="22">
        <f t="shared" si="7"/>
        <v>426.53447718930823</v>
      </c>
      <c r="BH43" s="62">
        <f t="shared" si="8"/>
        <v>719.86781052264155</v>
      </c>
      <c r="BI43" s="62">
        <f ca="1">AVERAGE(OFFSET($BH$3,0,0,'Données projet'!$E$11+1,1))-AVERAGE(OFFSET($H$3,0,0,'Données projet'!$E$11+1,1))</f>
        <v>528.23058258425294</v>
      </c>
      <c r="BJ43" s="62">
        <f t="shared" si="38"/>
        <v>357.72390083433635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0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projet'!$B$9,Paramètres!$A$1:$I$88,3,0)*VLOOKUP('Données projet'!$B$9,Paramètres!$A$1:$I$88,5,0)</f>
        <v>168.65472000000003</v>
      </c>
      <c r="P44" s="14">
        <f t="shared" si="33"/>
        <v>42.78858644059585</v>
      </c>
      <c r="Q44" s="22">
        <f t="shared" si="53"/>
        <v>368.2637587173711</v>
      </c>
      <c r="R44" s="62">
        <f t="shared" si="0"/>
        <v>661.59709205070442</v>
      </c>
      <c r="S44" s="62">
        <f ca="1">AVERAGE(OFFSET($R$3,0,0,'Données projet'!$E$9+1,1))-AVERAGE(OFFSET($H$3,0,0,'Données projet'!$E$9+1,1))</f>
        <v>510.56580450928806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84.600000000000009</v>
      </c>
      <c r="AJ44" s="14">
        <f>AI44*VLOOKUP('Données projet'!$B$10,Paramètres!$A$1:$I$88,3,0)*VLOOKUP('Données projet'!$B$10,Paramètres!$A$1:$I$88,5,0)</f>
        <v>85.784400000000019</v>
      </c>
      <c r="AK44" s="14">
        <f t="shared" si="35"/>
        <v>23.545702623664209</v>
      </c>
      <c r="AL44" s="22">
        <f t="shared" si="4"/>
        <v>190.41659540288185</v>
      </c>
      <c r="AM44" s="62">
        <f t="shared" si="5"/>
        <v>483.74992873621517</v>
      </c>
      <c r="AN44" s="62">
        <f ca="1">AVERAGE(OFFSET($AM$3,0,0,'Données projet'!$E$10+1,1))-AVERAGE(OFFSET($H$3,0,0,'Données projet'!$E$10+1,1))</f>
        <v>360.17986641067279</v>
      </c>
      <c r="AO44" s="62">
        <f t="shared" si="36"/>
        <v>159.6134369231965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0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8.8000000000000007</v>
      </c>
      <c r="BD44" s="13">
        <f>IF('Données projet'!$A$88&gt;35,BD43+BC44-BL43,IF(A44&lt;'Données projet'!$A$88,$BA$205^A44,IF(A44='Données projet'!$A$88,'Données projet'!$B$88,BD43+BC44-BL43)))</f>
        <v>214.8</v>
      </c>
      <c r="BE44" s="14">
        <f>BD44*VLOOKUP('Données projet'!$B$11,Paramètres!$A$1:$I$88,3,0)*VLOOKUP('Données projet'!$B$11,Paramètres!$A$1:$I$88,5,0)</f>
        <v>204.40367999999998</v>
      </c>
      <c r="BF44" s="14">
        <f t="shared" si="37"/>
        <v>50.710733146553501</v>
      </c>
      <c r="BG44" s="22">
        <f t="shared" si="7"/>
        <v>444.32426956358063</v>
      </c>
      <c r="BH44" s="62">
        <f t="shared" si="8"/>
        <v>737.65760289691389</v>
      </c>
      <c r="BI44" s="62">
        <f ca="1">AVERAGE(OFFSET($BH$3,0,0,'Données projet'!$E$11+1,1))-AVERAGE(OFFSET($H$3,0,0,'Données projet'!$E$11+1,1))</f>
        <v>528.23058258425294</v>
      </c>
      <c r="BJ44" s="62">
        <f t="shared" si="38"/>
        <v>357.72390083433635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0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projet'!$B$9,Paramètres!$A$1:$I$88,3,0)*VLOOKUP('Données projet'!$B$9,Paramètres!$A$1:$I$88,5,0)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2">
        <f t="shared" si="0"/>
        <v>683.57511849201842</v>
      </c>
      <c r="S45" s="62">
        <f ca="1">AVERAGE(OFFSET($R$3,0,0,'Données projet'!$E$9+1,1))-AVERAGE(OFFSET($H$3,0,0,'Données projet'!$E$9+1,1))</f>
        <v>510.56580450928806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90.2</v>
      </c>
      <c r="AJ45" s="14">
        <f>AI45*VLOOKUP('Données projet'!$B$10,Paramètres!$A$1:$I$88,3,0)*VLOOKUP('Données projet'!$B$10,Paramètres!$A$1:$I$88,5,0)</f>
        <v>91.462800000000001</v>
      </c>
      <c r="AK45" s="14">
        <f t="shared" si="35"/>
        <v>24.917685409456144</v>
      </c>
      <c r="AL45" s="22">
        <f t="shared" si="4"/>
        <v>202.69601208813609</v>
      </c>
      <c r="AM45" s="62">
        <f t="shared" si="5"/>
        <v>496.02934542146943</v>
      </c>
      <c r="AN45" s="62">
        <f ca="1">AVERAGE(OFFSET($AM$3,0,0,'Données projet'!$E$10+1,1))-AVERAGE(OFFSET($H$3,0,0,'Données projet'!$E$10+1,1))</f>
        <v>360.17986641067279</v>
      </c>
      <c r="AO45" s="62">
        <f t="shared" si="36"/>
        <v>159.6134369231965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0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8.8000000000000007</v>
      </c>
      <c r="BD45" s="13">
        <f>IF('Données projet'!$A$88&gt;35,BD44+BC45-BL44,IF(A45&lt;'Données projet'!$A$88,$BA$205^A45,IF(A45='Données projet'!$A$88,'Données projet'!$B$88,BD44+BC45-BL44)))</f>
        <v>223.60000000000002</v>
      </c>
      <c r="BE45" s="14">
        <f>BD45*VLOOKUP('Données projet'!$B$11,Paramètres!$A$1:$I$88,3,0)*VLOOKUP('Données projet'!$B$11,Paramètres!$A$1:$I$88,5,0)</f>
        <v>212.77776000000003</v>
      </c>
      <c r="BF45" s="14">
        <f t="shared" si="37"/>
        <v>52.542131131270303</v>
      </c>
      <c r="BG45" s="22">
        <f t="shared" si="7"/>
        <v>462.09881038696244</v>
      </c>
      <c r="BH45" s="62">
        <f t="shared" si="8"/>
        <v>755.4321437202957</v>
      </c>
      <c r="BI45" s="62">
        <f ca="1">AVERAGE(OFFSET($BH$3,0,0,'Données projet'!$E$11+1,1))-AVERAGE(OFFSET($H$3,0,0,'Données projet'!$E$11+1,1))</f>
        <v>528.23058258425294</v>
      </c>
      <c r="BJ45" s="62">
        <f t="shared" si="38"/>
        <v>357.72390083433635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0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projet'!$B$9,Paramètres!$A$1:$I$88,3,0)*VLOOKUP('Données projet'!$B$9,Paramètres!$A$1:$I$88,5,0)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2">
        <f t="shared" si="0"/>
        <v>705.52629626882026</v>
      </c>
      <c r="S46" s="62">
        <f ca="1">AVERAGE(OFFSET($R$3,0,0,'Données projet'!$E$9+1,1))-AVERAGE(OFFSET($H$3,0,0,'Données projet'!$E$9+1,1))</f>
        <v>510.56580450928806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95.8</v>
      </c>
      <c r="AJ46" s="14">
        <f>AI46*VLOOKUP('Données projet'!$B$10,Paramètres!$A$1:$I$88,3,0)*VLOOKUP('Données projet'!$B$10,Paramètres!$A$1:$I$88,5,0)</f>
        <v>97.141200000000012</v>
      </c>
      <c r="AK46" s="14">
        <f t="shared" si="35"/>
        <v>26.279782450761708</v>
      </c>
      <c r="AL46" s="22">
        <f t="shared" si="4"/>
        <v>214.95821110174333</v>
      </c>
      <c r="AM46" s="62">
        <f t="shared" si="5"/>
        <v>508.29154443507662</v>
      </c>
      <c r="AN46" s="62">
        <f ca="1">AVERAGE(OFFSET($AM$3,0,0,'Données projet'!$E$10+1,1))-AVERAGE(OFFSET($H$3,0,0,'Données projet'!$E$10+1,1))</f>
        <v>360.17986641067279</v>
      </c>
      <c r="AO46" s="62">
        <f t="shared" si="36"/>
        <v>159.6134369231965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0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8.8000000000000007</v>
      </c>
      <c r="BD46" s="13">
        <f>IF('Données projet'!$A$88&gt;35,BD45+BC46-BL45,IF(A46&lt;'Données projet'!$A$88,$BA$205^A46,IF(A46='Données projet'!$A$88,'Données projet'!$B$88,BD45+BC46-BL45)))</f>
        <v>232.40000000000003</v>
      </c>
      <c r="BE46" s="14">
        <f>BD46*VLOOKUP('Données projet'!$B$11,Paramètres!$A$1:$I$88,3,0)*VLOOKUP('Données projet'!$B$11,Paramètres!$A$1:$I$88,5,0)</f>
        <v>221.15184000000002</v>
      </c>
      <c r="BF46" s="14">
        <f t="shared" si="37"/>
        <v>54.365156317632952</v>
      </c>
      <c r="BG46" s="22">
        <f t="shared" si="7"/>
        <v>479.85876858654404</v>
      </c>
      <c r="BH46" s="62">
        <f t="shared" si="8"/>
        <v>773.19210191987736</v>
      </c>
      <c r="BI46" s="62">
        <f ca="1">AVERAGE(OFFSET($BH$3,0,0,'Données projet'!$E$11+1,1))-AVERAGE(OFFSET($H$3,0,0,'Données projet'!$E$11+1,1))</f>
        <v>528.23058258425294</v>
      </c>
      <c r="BJ46" s="62">
        <f t="shared" si="38"/>
        <v>357.72390083433635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0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projet'!$B$9,Paramètres!$A$1:$I$88,3,0)*VLOOKUP('Données projet'!$B$9,Paramètres!$A$1:$I$88,5,0)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2">
        <f t="shared" si="0"/>
        <v>727.45225524198804</v>
      </c>
      <c r="S47" s="62">
        <f ca="1">AVERAGE(OFFSET($R$3,0,0,'Données projet'!$E$9+1,1))-AVERAGE(OFFSET($H$3,0,0,'Données projet'!$E$9+1,1))</f>
        <v>510.56580450928806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101.39999999999999</v>
      </c>
      <c r="AJ47" s="14">
        <f>AI47*VLOOKUP('Données projet'!$B$10,Paramètres!$A$1:$I$88,3,0)*VLOOKUP('Données projet'!$B$10,Paramètres!$A$1:$I$88,5,0)</f>
        <v>102.81959999999999</v>
      </c>
      <c r="AK47" s="14">
        <f t="shared" si="35"/>
        <v>27.632637448562328</v>
      </c>
      <c r="AL47" s="22">
        <f t="shared" si="4"/>
        <v>227.20431355624603</v>
      </c>
      <c r="AM47" s="62">
        <f t="shared" si="5"/>
        <v>520.53764688957938</v>
      </c>
      <c r="AN47" s="62">
        <f ca="1">AVERAGE(OFFSET($AM$3,0,0,'Données projet'!$E$10+1,1))-AVERAGE(OFFSET($H$3,0,0,'Données projet'!$E$10+1,1))</f>
        <v>360.17986641067279</v>
      </c>
      <c r="AO47" s="62">
        <f t="shared" si="36"/>
        <v>159.6134369231965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0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8.8000000000000007</v>
      </c>
      <c r="BD47" s="13">
        <f>IF('Données projet'!$A$88&gt;35,BD46+BC47-BL46,IF(A47&lt;'Données projet'!$A$88,$BA$205^A47,IF(A47='Données projet'!$A$88,'Données projet'!$B$88,BD46+BC47-BL46)))</f>
        <v>241.20000000000005</v>
      </c>
      <c r="BE47" s="14">
        <f>BD47*VLOOKUP('Données projet'!$B$11,Paramètres!$A$1:$I$88,3,0)*VLOOKUP('Données projet'!$B$11,Paramètres!$A$1:$I$88,5,0)</f>
        <v>229.52592000000007</v>
      </c>
      <c r="BF47" s="14">
        <f t="shared" si="37"/>
        <v>56.180162044652334</v>
      </c>
      <c r="BG47" s="22">
        <f t="shared" si="7"/>
        <v>497.60475956110287</v>
      </c>
      <c r="BH47" s="62">
        <f t="shared" si="8"/>
        <v>790.93809289443618</v>
      </c>
      <c r="BI47" s="62">
        <f ca="1">AVERAGE(OFFSET($BH$3,0,0,'Données projet'!$E$11+1,1))-AVERAGE(OFFSET($H$3,0,0,'Données projet'!$E$11+1,1))</f>
        <v>528.23058258425294</v>
      </c>
      <c r="BJ47" s="62">
        <f t="shared" si="38"/>
        <v>357.72390083433635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0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projet'!$B$9,Paramètres!$A$1:$I$88,3,0)*VLOOKUP('Données projet'!$B$9,Paramètres!$A$1:$I$88,5,0)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2">
        <f t="shared" si="0"/>
        <v>749.35444730432789</v>
      </c>
      <c r="S48" s="62">
        <f ca="1">AVERAGE(OFFSET($R$3,0,0,'Données projet'!$E$9+1,1))-AVERAGE(OFFSET($H$3,0,0,'Données projet'!$E$9+1,1))</f>
        <v>510.56580450928806</v>
      </c>
      <c r="T48" s="62">
        <f t="shared" si="34"/>
        <v>278.21741231699929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107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106.99999999999999</v>
      </c>
      <c r="AJ48" s="14">
        <f>AI48*VLOOKUP('Données projet'!$B$10,Paramètres!$A$1:$I$88,3,0)*VLOOKUP('Données projet'!$B$10,Paramètres!$A$1:$I$88,5,0)</f>
        <v>108.498</v>
      </c>
      <c r="AK48" s="14">
        <f t="shared" si="35"/>
        <v>28.976818989145283</v>
      </c>
      <c r="AL48" s="22">
        <f t="shared" si="4"/>
        <v>239.43530973942802</v>
      </c>
      <c r="AM48" s="62">
        <f t="shared" si="5"/>
        <v>532.76864307276128</v>
      </c>
      <c r="AN48" s="62">
        <f ca="1">AVERAGE(OFFSET($AM$3,0,0,'Données projet'!$E$10+1,1))-AVERAGE(OFFSET($H$3,0,0,'Données projet'!$E$10+1,1))</f>
        <v>360.17986641067279</v>
      </c>
      <c r="AO48" s="62">
        <f t="shared" si="36"/>
        <v>159.6134369231965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0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250</v>
      </c>
      <c r="BB48" s="13">
        <f>VLOOKUP(A48,'Données projet'!$A$87:$I$107,9,0)</f>
        <v>8.8000000000000007</v>
      </c>
      <c r="BC48" s="13">
        <f t="array" ref="BC48">INDEX(BB:BB,MIN(IF(ISNUMBER(BB48:BB244),ROW(BB48:BB244),"")))</f>
        <v>8.8000000000000007</v>
      </c>
      <c r="BD48" s="13">
        <f>IF('Données projet'!$A$88&gt;35,BD47+BC48-BL47,IF(A48&lt;'Données projet'!$A$88,$BA$205^A48,IF(A48='Données projet'!$A$88,'Données projet'!$B$88,BD47+BC48-BL47)))</f>
        <v>250.00000000000006</v>
      </c>
      <c r="BE48" s="14">
        <f>BD48*VLOOKUP('Données projet'!$B$11,Paramètres!$A$1:$I$88,3,0)*VLOOKUP('Données projet'!$B$11,Paramètres!$A$1:$I$88,5,0)</f>
        <v>237.90000000000006</v>
      </c>
      <c r="BF48" s="14">
        <f t="shared" si="37"/>
        <v>57.987474407587477</v>
      </c>
      <c r="BG48" s="22">
        <f t="shared" si="7"/>
        <v>515.33735125988164</v>
      </c>
      <c r="BH48" s="62">
        <f t="shared" si="8"/>
        <v>808.6706845932149</v>
      </c>
      <c r="BI48" s="62">
        <f ca="1">AVERAGE(OFFSET($BH$3,0,0,'Données projet'!$E$11+1,1))-AVERAGE(OFFSET($H$3,0,0,'Données projet'!$E$11+1,1))</f>
        <v>528.23058258425294</v>
      </c>
      <c r="BJ48" s="62">
        <f t="shared" si="38"/>
        <v>357.72390083433635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44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0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projet'!$B$9,Paramètres!$A$1:$I$88,3,0)*VLOOKUP('Données projet'!$B$9,Paramètres!$A$1:$I$88,5,0)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2">
        <f t="shared" si="0"/>
        <v>662.75452844747895</v>
      </c>
      <c r="S49" s="62">
        <f ca="1">AVERAGE(OFFSET($R$3,0,0,'Données projet'!$E$9+1,1))-AVERAGE(OFFSET($H$3,0,0,'Données projet'!$E$9+1,1))</f>
        <v>510.56580450928806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112.59999999999998</v>
      </c>
      <c r="AJ49" s="14">
        <f>AI49*VLOOKUP('Données projet'!$B$10,Paramètres!$A$1:$I$88,3,0)*VLOOKUP('Données projet'!$B$10,Paramètres!$A$1:$I$88,5,0)</f>
        <v>114.17639999999997</v>
      </c>
      <c r="AK49" s="14">
        <f t="shared" si="35"/>
        <v>30.312832781759997</v>
      </c>
      <c r="AL49" s="22">
        <f t="shared" si="4"/>
        <v>251.65208042823193</v>
      </c>
      <c r="AM49" s="62">
        <f t="shared" si="5"/>
        <v>544.98541376156527</v>
      </c>
      <c r="AN49" s="62">
        <f ca="1">AVERAGE(OFFSET($AM$3,0,0,'Données projet'!$E$10+1,1))-AVERAGE(OFFSET($H$3,0,0,'Données projet'!$E$10+1,1))</f>
        <v>360.17986641067279</v>
      </c>
      <c r="AO49" s="62">
        <f t="shared" si="36"/>
        <v>159.6134369231965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0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214.20000000000005</v>
      </c>
      <c r="BE49" s="14">
        <f>BD49*VLOOKUP('Données projet'!$B$11,Paramètres!$A$1:$I$88,3,0)*VLOOKUP('Données projet'!$B$11,Paramètres!$A$1:$I$88,5,0)</f>
        <v>203.83272000000005</v>
      </c>
      <c r="BF49" s="14">
        <f t="shared" si="37"/>
        <v>50.585550755991541</v>
      </c>
      <c r="BG49" s="22">
        <f t="shared" si="7"/>
        <v>443.11182156668536</v>
      </c>
      <c r="BH49" s="62">
        <f t="shared" si="8"/>
        <v>736.44515490001868</v>
      </c>
      <c r="BI49" s="62">
        <f ca="1">AVERAGE(OFFSET($BH$3,0,0,'Données projet'!$E$11+1,1))-AVERAGE(OFFSET($H$3,0,0,'Données projet'!$E$11+1,1))</f>
        <v>528.23058258425294</v>
      </c>
      <c r="BJ49" s="62">
        <f t="shared" si="38"/>
        <v>357.72390083433635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0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projet'!$B$9,Paramètres!$A$1:$I$88,3,0)*VLOOKUP('Données projet'!$B$9,Paramètres!$A$1:$I$88,5,0)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2">
        <f t="shared" si="0"/>
        <v>683.96045320765336</v>
      </c>
      <c r="S50" s="62">
        <f ca="1">AVERAGE(OFFSET($R$3,0,0,'Données projet'!$E$9+1,1))-AVERAGE(OFFSET($H$3,0,0,'Données projet'!$E$9+1,1))</f>
        <v>510.56580450928806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118.19999999999997</v>
      </c>
      <c r="AJ50" s="14">
        <f>AI50*VLOOKUP('Données projet'!$B$10,Paramètres!$A$1:$I$88,3,0)*VLOOKUP('Données projet'!$B$10,Paramètres!$A$1:$I$88,5,0)</f>
        <v>119.85479999999998</v>
      </c>
      <c r="AK50" s="14">
        <f t="shared" si="35"/>
        <v>31.641131392625841</v>
      </c>
      <c r="AL50" s="22">
        <f t="shared" si="4"/>
        <v>263.85541384215662</v>
      </c>
      <c r="AM50" s="62">
        <f t="shared" si="5"/>
        <v>557.18874717548988</v>
      </c>
      <c r="AN50" s="62">
        <f ca="1">AVERAGE(OFFSET($AM$3,0,0,'Données projet'!$E$10+1,1))-AVERAGE(OFFSET($H$3,0,0,'Données projet'!$E$10+1,1))</f>
        <v>360.17986641067279</v>
      </c>
      <c r="AO50" s="62">
        <f t="shared" si="36"/>
        <v>159.6134369231965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0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222.40000000000003</v>
      </c>
      <c r="BE50" s="14">
        <f>BD50*VLOOKUP('Données projet'!$B$11,Paramètres!$A$1:$I$88,3,0)*VLOOKUP('Données projet'!$B$11,Paramètres!$A$1:$I$88,5,0)</f>
        <v>211.63584000000003</v>
      </c>
      <c r="BF50" s="14">
        <f t="shared" si="37"/>
        <v>52.292896299216586</v>
      </c>
      <c r="BG50" s="22">
        <f t="shared" si="7"/>
        <v>459.67588238780223</v>
      </c>
      <c r="BH50" s="62">
        <f t="shared" si="8"/>
        <v>753.00921572113555</v>
      </c>
      <c r="BI50" s="62">
        <f ca="1">AVERAGE(OFFSET($BH$3,0,0,'Données projet'!$E$11+1,1))-AVERAGE(OFFSET($H$3,0,0,'Données projet'!$E$11+1,1))</f>
        <v>528.23058258425294</v>
      </c>
      <c r="BJ50" s="62">
        <f t="shared" si="38"/>
        <v>357.72390083433635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0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projet'!$B$9,Paramètres!$A$1:$I$88,3,0)*VLOOKUP('Données projet'!$B$9,Paramètres!$A$1:$I$88,5,0)</f>
        <v>189.10320000000004</v>
      </c>
      <c r="P51" s="14">
        <f t="shared" si="33"/>
        <v>47.341628542787163</v>
      </c>
      <c r="Q51" s="22">
        <f t="shared" si="53"/>
        <v>411.8080763786877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510.56580450928806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123.79999999999997</v>
      </c>
      <c r="AJ51" s="14">
        <f>AI51*VLOOKUP('Données projet'!$B$10,Paramètres!$A$1:$I$88,3,0)*VLOOKUP('Données projet'!$B$10,Paramètres!$A$1:$I$88,5,0)</f>
        <v>125.53319999999998</v>
      </c>
      <c r="AK51" s="14">
        <f t="shared" si="35"/>
        <v>32.962122082003134</v>
      </c>
      <c r="AL51" s="22">
        <f t="shared" si="4"/>
        <v>276.046019292822</v>
      </c>
      <c r="AM51" s="62">
        <f t="shared" si="5"/>
        <v>569.37935262615531</v>
      </c>
      <c r="AN51" s="62">
        <f ca="1">AVERAGE(OFFSET($AM$3,0,0,'Données projet'!$E$10+1,1))-AVERAGE(OFFSET($H$3,0,0,'Données projet'!$E$10+1,1))</f>
        <v>360.17986641067279</v>
      </c>
      <c r="AO51" s="62">
        <f t="shared" si="36"/>
        <v>159.6134369231965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0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230.60000000000002</v>
      </c>
      <c r="BE51" s="14">
        <f>BD51*VLOOKUP('Données projet'!$B$11,Paramètres!$A$1:$I$88,3,0)*VLOOKUP('Données projet'!$B$11,Paramètres!$A$1:$I$88,5,0)</f>
        <v>219.43896000000001</v>
      </c>
      <c r="BF51" s="14">
        <f t="shared" si="37"/>
        <v>53.992928333089367</v>
      </c>
      <c r="BG51" s="22">
        <f t="shared" si="7"/>
        <v>476.22720551346396</v>
      </c>
      <c r="BH51" s="62">
        <f t="shared" si="8"/>
        <v>769.56053884679727</v>
      </c>
      <c r="BI51" s="62">
        <f ca="1">AVERAGE(OFFSET($BH$3,0,0,'Données projet'!$E$11+1,1))-AVERAGE(OFFSET($H$3,0,0,'Données projet'!$E$11+1,1))</f>
        <v>528.23058258425294</v>
      </c>
      <c r="BJ51" s="62">
        <f t="shared" si="38"/>
        <v>357.72390083433635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0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projet'!$B$9,Paramètres!$A$1:$I$88,3,0)*VLOOKUP('Données projet'!$B$9,Paramètres!$A$1:$I$88,5,0)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510.56580450928806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129.39999999999998</v>
      </c>
      <c r="AJ52" s="14">
        <f>AI52*VLOOKUP('Données projet'!$B$10,Paramètres!$A$1:$I$88,3,0)*VLOOKUP('Données projet'!$B$10,Paramètres!$A$1:$I$88,5,0)</f>
        <v>131.21159999999998</v>
      </c>
      <c r="AK52" s="14">
        <f t="shared" si="35"/>
        <v>34.276173183172517</v>
      </c>
      <c r="AL52" s="22">
        <f t="shared" si="4"/>
        <v>288.22453829402542</v>
      </c>
      <c r="AM52" s="62">
        <f t="shared" si="5"/>
        <v>581.55787162735874</v>
      </c>
      <c r="AN52" s="62">
        <f ca="1">AVERAGE(OFFSET($AM$3,0,0,'Données projet'!$E$10+1,1))-AVERAGE(OFFSET($H$3,0,0,'Données projet'!$E$10+1,1))</f>
        <v>360.17986641067279</v>
      </c>
      <c r="AO52" s="62">
        <f t="shared" si="36"/>
        <v>159.6134369231965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0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238.8</v>
      </c>
      <c r="BE52" s="14">
        <f>BD52*VLOOKUP('Données projet'!$B$11,Paramètres!$A$1:$I$88,3,0)*VLOOKUP('Données projet'!$B$11,Paramètres!$A$1:$I$88,5,0)</f>
        <v>227.24208000000002</v>
      </c>
      <c r="BF52" s="14">
        <f t="shared" si="37"/>
        <v>55.685936717321951</v>
      </c>
      <c r="BG52" s="22">
        <f t="shared" si="7"/>
        <v>492.76629578266898</v>
      </c>
      <c r="BH52" s="62">
        <f t="shared" si="8"/>
        <v>786.09962911600223</v>
      </c>
      <c r="BI52" s="62">
        <f ca="1">AVERAGE(OFFSET($BH$3,0,0,'Données projet'!$E$11+1,1))-AVERAGE(OFFSET($H$3,0,0,'Données projet'!$E$11+1,1))</f>
        <v>528.23058258425294</v>
      </c>
      <c r="BJ52" s="62">
        <f t="shared" si="38"/>
        <v>357.72390083433635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0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projet'!$B$9,Paramètres!$A$1:$I$88,3,0)*VLOOKUP('Données projet'!$B$9,Paramètres!$A$1:$I$88,5,0)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510.56580450928806</v>
      </c>
      <c r="T53" s="62">
        <f t="shared" si="34"/>
        <v>278.21741231699929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135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134.99999999999997</v>
      </c>
      <c r="AJ53" s="14">
        <f>AI53*VLOOKUP('Données projet'!$B$10,Paramètres!$A$1:$I$88,3,0)*VLOOKUP('Données projet'!$B$10,Paramètres!$A$1:$I$88,5,0)</f>
        <v>136.88999999999999</v>
      </c>
      <c r="AK53" s="14">
        <f t="shared" si="35"/>
        <v>35.583619346017713</v>
      </c>
      <c r="AL53" s="22">
        <f t="shared" si="4"/>
        <v>300.39155369431415</v>
      </c>
      <c r="AM53" s="62">
        <f t="shared" si="5"/>
        <v>593.72488702764747</v>
      </c>
      <c r="AN53" s="62">
        <f ca="1">AVERAGE(OFFSET($AM$3,0,0,'Données projet'!$E$10+1,1))-AVERAGE(OFFSET($H$3,0,0,'Données projet'!$E$10+1,1))</f>
        <v>360.17986641067279</v>
      </c>
      <c r="AO53" s="62">
        <f t="shared" si="36"/>
        <v>159.6134369231965</v>
      </c>
      <c r="AP53" s="16">
        <f>IF(ISNA(VLOOKUP(A53,'Données projet'!$A$61:$I$81,3,0)),0,VLOOKUP(A53,'Données projet'!$A$61:$I$81,3,0))</f>
        <v>2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0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247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247</v>
      </c>
      <c r="BE53" s="14">
        <f>BD53*VLOOKUP('Données projet'!$B$11,Paramètres!$A$1:$I$88,3,0)*VLOOKUP('Données projet'!$B$11,Paramètres!$A$1:$I$88,5,0)</f>
        <v>235.04519999999999</v>
      </c>
      <c r="BF53" s="14">
        <f t="shared" si="37"/>
        <v>57.372190275906782</v>
      </c>
      <c r="BG53" s="22">
        <f t="shared" si="7"/>
        <v>509.29362139720428</v>
      </c>
      <c r="BH53" s="62">
        <f t="shared" si="8"/>
        <v>802.62695473053759</v>
      </c>
      <c r="BI53" s="62">
        <f ca="1">AVERAGE(OFFSET($BH$3,0,0,'Données projet'!$E$11+1,1))-AVERAGE(OFFSET($H$3,0,0,'Données projet'!$E$11+1,1))</f>
        <v>528.23058258425294</v>
      </c>
      <c r="BJ53" s="62">
        <f t="shared" si="38"/>
        <v>357.72390083433635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0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projet'!$B$9,Paramètres!$A$1:$I$88,3,0)*VLOOKUP('Données projet'!$B$9,Paramètres!$A$1:$I$88,5,0)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2">
        <f t="shared" si="0"/>
        <v>767.01346305295999</v>
      </c>
      <c r="S54" s="62">
        <f ca="1">AVERAGE(OFFSET($R$3,0,0,'Données projet'!$E$9+1,1))-AVERAGE(OFFSET($H$3,0,0,'Données projet'!$E$9+1,1))</f>
        <v>510.56580450928806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112.59999999999997</v>
      </c>
      <c r="AJ54" s="14">
        <f>AI54*VLOOKUP('Données projet'!$B$10,Paramètres!$A$1:$I$88,3,0)*VLOOKUP('Données projet'!$B$10,Paramètres!$A$1:$I$88,5,0)</f>
        <v>114.17639999999997</v>
      </c>
      <c r="AK54" s="14">
        <f t="shared" si="35"/>
        <v>30.312832781759997</v>
      </c>
      <c r="AL54" s="22">
        <f t="shared" si="4"/>
        <v>251.65208042823193</v>
      </c>
      <c r="AM54" s="62">
        <f t="shared" si="5"/>
        <v>544.98541376156527</v>
      </c>
      <c r="AN54" s="62">
        <f ca="1">AVERAGE(OFFSET($AM$3,0,0,'Données projet'!$E$10+1,1))-AVERAGE(OFFSET($H$3,0,0,'Données projet'!$E$10+1,1))</f>
        <v>360.17986641067279</v>
      </c>
      <c r="AO54" s="62">
        <f t="shared" si="36"/>
        <v>159.6134369231965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0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7.6</v>
      </c>
      <c r="BD54" s="13">
        <f>IF('Données projet'!$A$88&gt;35,BD53+BC54-BL53,IF(A54&lt;'Données projet'!$A$88,$BA$205^A54,IF(A54='Données projet'!$A$88,'Données projet'!$B$88,BD53+BC54-BL53)))</f>
        <v>254.6</v>
      </c>
      <c r="BE54" s="14">
        <f>BD54*VLOOKUP('Données projet'!$B$11,Paramètres!$A$1:$I$88,3,0)*VLOOKUP('Données projet'!$B$11,Paramètres!$A$1:$I$88,5,0)</f>
        <v>242.27735999999999</v>
      </c>
      <c r="BF54" s="14">
        <f t="shared" si="37"/>
        <v>58.929245931818649</v>
      </c>
      <c r="BG54" s="22">
        <f t="shared" si="7"/>
        <v>524.60150533125068</v>
      </c>
      <c r="BH54" s="62">
        <f t="shared" si="8"/>
        <v>817.93483866458405</v>
      </c>
      <c r="BI54" s="62">
        <f ca="1">AVERAGE(OFFSET($BH$3,0,0,'Données projet'!$E$11+1,1))-AVERAGE(OFFSET($H$3,0,0,'Données projet'!$E$11+1,1))</f>
        <v>528.23058258425294</v>
      </c>
      <c r="BJ54" s="62">
        <f t="shared" si="38"/>
        <v>357.72390083433635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0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projet'!$B$9,Paramètres!$A$1:$I$88,3,0)*VLOOKUP('Données projet'!$B$9,Paramètres!$A$1:$I$88,5,0)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2">
        <f t="shared" si="0"/>
        <v>786.57558808183126</v>
      </c>
      <c r="S55" s="62">
        <f ca="1">AVERAGE(OFFSET($R$3,0,0,'Données projet'!$E$9+1,1))-AVERAGE(OFFSET($H$3,0,0,'Données projet'!$E$9+1,1))</f>
        <v>510.56580450928806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118.19999999999996</v>
      </c>
      <c r="AJ55" s="14">
        <f>AI55*VLOOKUP('Données projet'!$B$10,Paramètres!$A$1:$I$88,3,0)*VLOOKUP('Données projet'!$B$10,Paramètres!$A$1:$I$88,5,0)</f>
        <v>119.85479999999995</v>
      </c>
      <c r="AK55" s="14">
        <f t="shared" si="35"/>
        <v>31.641131392625841</v>
      </c>
      <c r="AL55" s="22">
        <f t="shared" si="4"/>
        <v>263.85541384215657</v>
      </c>
      <c r="AM55" s="62">
        <f t="shared" si="5"/>
        <v>557.18874717548988</v>
      </c>
      <c r="AN55" s="62">
        <f ca="1">AVERAGE(OFFSET($AM$3,0,0,'Données projet'!$E$10+1,1))-AVERAGE(OFFSET($H$3,0,0,'Données projet'!$E$10+1,1))</f>
        <v>360.17986641067279</v>
      </c>
      <c r="AO55" s="62">
        <f t="shared" si="36"/>
        <v>159.6134369231965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0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7.6</v>
      </c>
      <c r="BD55" s="13">
        <f>IF('Données projet'!$A$88&gt;35,BD54+BC55-BL54,IF(A55&lt;'Données projet'!$A$88,$BA$205^A55,IF(A55='Données projet'!$A$88,'Données projet'!$B$88,BD54+BC55-BL54)))</f>
        <v>262.2</v>
      </c>
      <c r="BE55" s="14">
        <f>BD55*VLOOKUP('Données projet'!$B$11,Paramètres!$A$1:$I$88,3,0)*VLOOKUP('Données projet'!$B$11,Paramètres!$A$1:$I$88,5,0)</f>
        <v>249.50951999999998</v>
      </c>
      <c r="BF55" s="14">
        <f t="shared" si="37"/>
        <v>60.480899941029307</v>
      </c>
      <c r="BG55" s="22">
        <f t="shared" si="7"/>
        <v>539.89998139729266</v>
      </c>
      <c r="BH55" s="62">
        <f t="shared" si="8"/>
        <v>833.23331473062603</v>
      </c>
      <c r="BI55" s="62">
        <f ca="1">AVERAGE(OFFSET($BH$3,0,0,'Données projet'!$E$11+1,1))-AVERAGE(OFFSET($H$3,0,0,'Données projet'!$E$11+1,1))</f>
        <v>528.23058258425294</v>
      </c>
      <c r="BJ55" s="62">
        <f t="shared" si="38"/>
        <v>357.72390083433635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0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projet'!$B$9,Paramètres!$A$1:$I$88,3,0)*VLOOKUP('Données projet'!$B$9,Paramètres!$A$1:$I$88,5,0)</f>
        <v>236.69568000000001</v>
      </c>
      <c r="P56" s="14">
        <f t="shared" si="33"/>
        <v>57.72801732243034</v>
      </c>
      <c r="Q56" s="22">
        <f t="shared" si="53"/>
        <v>512.78793950323291</v>
      </c>
      <c r="R56" s="62">
        <f t="shared" si="0"/>
        <v>806.12127283656628</v>
      </c>
      <c r="S56" s="62">
        <f ca="1">AVERAGE(OFFSET($R$3,0,0,'Données projet'!$E$9+1,1))-AVERAGE(OFFSET($H$3,0,0,'Données projet'!$E$9+1,1))</f>
        <v>510.56580450928806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123.79999999999995</v>
      </c>
      <c r="AJ56" s="14">
        <f>AI56*VLOOKUP('Données projet'!$B$10,Paramètres!$A$1:$I$88,3,0)*VLOOKUP('Données projet'!$B$10,Paramètres!$A$1:$I$88,5,0)</f>
        <v>125.53319999999997</v>
      </c>
      <c r="AK56" s="14">
        <f t="shared" si="35"/>
        <v>32.962122082003134</v>
      </c>
      <c r="AL56" s="22">
        <f t="shared" si="4"/>
        <v>276.046019292822</v>
      </c>
      <c r="AM56" s="62">
        <f t="shared" si="5"/>
        <v>569.37935262615531</v>
      </c>
      <c r="AN56" s="62">
        <f ca="1">AVERAGE(OFFSET($AM$3,0,0,'Données projet'!$E$10+1,1))-AVERAGE(OFFSET($H$3,0,0,'Données projet'!$E$10+1,1))</f>
        <v>360.17986641067279</v>
      </c>
      <c r="AO56" s="62">
        <f t="shared" si="36"/>
        <v>159.6134369231965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0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7.6</v>
      </c>
      <c r="BD56" s="13">
        <f>IF('Données projet'!$A$88&gt;35,BD55+BC56-BL55,IF(A56&lt;'Données projet'!$A$88,$BA$205^A56,IF(A56='Données projet'!$A$88,'Données projet'!$B$88,BD55+BC56-BL55)))</f>
        <v>269.8</v>
      </c>
      <c r="BE56" s="14">
        <f>BD56*VLOOKUP('Données projet'!$B$11,Paramètres!$A$1:$I$88,3,0)*VLOOKUP('Données projet'!$B$11,Paramètres!$A$1:$I$88,5,0)</f>
        <v>256.74168000000003</v>
      </c>
      <c r="BF56" s="14">
        <f t="shared" si="37"/>
        <v>62.027326852695715</v>
      </c>
      <c r="BG56" s="22">
        <f t="shared" si="7"/>
        <v>555.18935360177841</v>
      </c>
      <c r="BH56" s="62">
        <f t="shared" si="8"/>
        <v>848.52268693511178</v>
      </c>
      <c r="BI56" s="62">
        <f ca="1">AVERAGE(OFFSET($BH$3,0,0,'Données projet'!$E$11+1,1))-AVERAGE(OFFSET($H$3,0,0,'Données projet'!$E$11+1,1))</f>
        <v>528.23058258425294</v>
      </c>
      <c r="BJ56" s="62">
        <f t="shared" si="38"/>
        <v>357.72390083433635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0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projet'!$B$9,Paramètres!$A$1:$I$88,3,0)*VLOOKUP('Données projet'!$B$9,Paramètres!$A$1:$I$88,5,0)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2">
        <f t="shared" si="0"/>
        <v>825.65123169891604</v>
      </c>
      <c r="S57" s="62">
        <f ca="1">AVERAGE(OFFSET($R$3,0,0,'Données projet'!$E$9+1,1))-AVERAGE(OFFSET($H$3,0,0,'Données projet'!$E$9+1,1))</f>
        <v>510.56580450928806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129.39999999999995</v>
      </c>
      <c r="AJ57" s="14">
        <f>AI57*VLOOKUP('Données projet'!$B$10,Paramètres!$A$1:$I$88,3,0)*VLOOKUP('Données projet'!$B$10,Paramètres!$A$1:$I$88,5,0)</f>
        <v>131.21159999999995</v>
      </c>
      <c r="AK57" s="14">
        <f t="shared" si="35"/>
        <v>34.276173183172517</v>
      </c>
      <c r="AL57" s="22">
        <f t="shared" si="4"/>
        <v>288.22453829402536</v>
      </c>
      <c r="AM57" s="62">
        <f t="shared" si="5"/>
        <v>581.55787162735874</v>
      </c>
      <c r="AN57" s="62">
        <f ca="1">AVERAGE(OFFSET($AM$3,0,0,'Données projet'!$E$10+1,1))-AVERAGE(OFFSET($H$3,0,0,'Données projet'!$E$10+1,1))</f>
        <v>360.17986641067279</v>
      </c>
      <c r="AO57" s="62">
        <f t="shared" si="36"/>
        <v>159.6134369231965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0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7.6</v>
      </c>
      <c r="BD57" s="13">
        <f>IF('Données projet'!$A$88&gt;35,BD56+BC57-BL56,IF(A57&lt;'Données projet'!$A$88,$BA$205^A57,IF(A57='Données projet'!$A$88,'Données projet'!$B$88,BD56+BC57-BL56)))</f>
        <v>277.40000000000003</v>
      </c>
      <c r="BE57" s="14">
        <f>BD57*VLOOKUP('Données projet'!$B$11,Paramètres!$A$1:$I$88,3,0)*VLOOKUP('Données projet'!$B$11,Paramètres!$A$1:$I$88,5,0)</f>
        <v>263.97384000000005</v>
      </c>
      <c r="BF57" s="14">
        <f t="shared" si="37"/>
        <v>63.568690822779637</v>
      </c>
      <c r="BG57" s="22">
        <f t="shared" si="7"/>
        <v>570.46990784967454</v>
      </c>
      <c r="BH57" s="62">
        <f t="shared" si="8"/>
        <v>863.80324118300791</v>
      </c>
      <c r="BI57" s="62">
        <f ca="1">AVERAGE(OFFSET($BH$3,0,0,'Données projet'!$E$11+1,1))-AVERAGE(OFFSET($H$3,0,0,'Données projet'!$E$11+1,1))</f>
        <v>528.23058258425294</v>
      </c>
      <c r="BJ57" s="62">
        <f t="shared" si="38"/>
        <v>357.72390083433635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0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projet'!$B$9,Paramètres!$A$1:$I$88,3,0)*VLOOKUP('Données projet'!$B$9,Paramètres!$A$1:$I$88,5,0)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2">
        <f t="shared" si="0"/>
        <v>845.16612239513051</v>
      </c>
      <c r="S58" s="62">
        <f ca="1">AVERAGE(OFFSET($R$3,0,0,'Données projet'!$E$9+1,1))-AVERAGE(OFFSET($H$3,0,0,'Données projet'!$E$9+1,1))</f>
        <v>510.56580450928806</v>
      </c>
      <c r="T58" s="62">
        <f t="shared" si="34"/>
        <v>278.21741231699929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135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134.99999999999994</v>
      </c>
      <c r="AJ58" s="14">
        <f>AI58*VLOOKUP('Données projet'!$B$10,Paramètres!$A$1:$I$88,3,0)*VLOOKUP('Données projet'!$B$10,Paramètres!$A$1:$I$88,5,0)</f>
        <v>136.88999999999996</v>
      </c>
      <c r="AK58" s="14">
        <f t="shared" si="35"/>
        <v>35.583619346017713</v>
      </c>
      <c r="AL58" s="22">
        <f t="shared" si="4"/>
        <v>300.3915536943141</v>
      </c>
      <c r="AM58" s="62">
        <f t="shared" si="5"/>
        <v>593.72488702764736</v>
      </c>
      <c r="AN58" s="62">
        <f ca="1">AVERAGE(OFFSET($AM$3,0,0,'Données projet'!$E$10+1,1))-AVERAGE(OFFSET($H$3,0,0,'Données projet'!$E$10+1,1))</f>
        <v>360.17986641067279</v>
      </c>
      <c r="AO58" s="62">
        <f t="shared" si="36"/>
        <v>159.6134369231965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0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285</v>
      </c>
      <c r="BB58" s="13">
        <f>VLOOKUP(A58,'Données projet'!$A$87:$I$107,9,0)</f>
        <v>7.6</v>
      </c>
      <c r="BC58" s="13">
        <f t="array" ref="BC58">INDEX(BB:BB,MIN(IF(ISNUMBER(BB58:BB254),ROW(BB58:BB254),"")))</f>
        <v>7.6</v>
      </c>
      <c r="BD58" s="13">
        <f>IF('Données projet'!$A$88&gt;35,BD57+BC58-BL57,IF(A58&lt;'Données projet'!$A$88,$BA$205^A58,IF(A58='Données projet'!$A$88,'Données projet'!$B$88,BD57+BC58-BL57)))</f>
        <v>285.00000000000006</v>
      </c>
      <c r="BE58" s="14">
        <f>BD58*VLOOKUP('Données projet'!$B$11,Paramètres!$A$1:$I$88,3,0)*VLOOKUP('Données projet'!$B$11,Paramètres!$A$1:$I$88,5,0)</f>
        <v>271.20600000000002</v>
      </c>
      <c r="BF58" s="14">
        <f t="shared" si="37"/>
        <v>65.105146500462041</v>
      </c>
      <c r="BG58" s="22">
        <f t="shared" si="7"/>
        <v>585.7419134883047</v>
      </c>
      <c r="BH58" s="62">
        <f t="shared" si="8"/>
        <v>879.07524682163807</v>
      </c>
      <c r="BI58" s="62">
        <f ca="1">AVERAGE(OFFSET($BH$3,0,0,'Données projet'!$E$11+1,1))-AVERAGE(OFFSET($H$3,0,0,'Données projet'!$E$11+1,1))</f>
        <v>528.23058258425294</v>
      </c>
      <c r="BJ58" s="62">
        <f t="shared" si="38"/>
        <v>357.72390083433635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44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0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projet'!$B$9,Paramètres!$A$1:$I$88,3,0)*VLOOKUP('Données projet'!$B$9,Paramètres!$A$1:$I$88,5,0)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510.56580450928806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5.4</v>
      </c>
      <c r="AI59" s="14">
        <f>IF('Données projet'!$A$62&gt;35,AI58+AH59-AQ58,IF(A59&lt;'Données projet'!$A$62,$AF$205^A59,IF(A59='Données projet'!$A$62,'Données projet'!$B$62,AI58+AH59-AQ58)))</f>
        <v>140.39999999999995</v>
      </c>
      <c r="AJ59" s="14">
        <f>AI59*VLOOKUP('Données projet'!$B$10,Paramètres!$A$1:$I$88,3,0)*VLOOKUP('Données projet'!$B$10,Paramètres!$A$1:$I$88,5,0)</f>
        <v>142.36559999999997</v>
      </c>
      <c r="AK59" s="14">
        <f t="shared" si="35"/>
        <v>36.838401620411084</v>
      </c>
      <c r="AL59" s="22">
        <f t="shared" si="4"/>
        <v>312.11363615554922</v>
      </c>
      <c r="AM59" s="62">
        <f t="shared" si="5"/>
        <v>605.44696948888259</v>
      </c>
      <c r="AN59" s="62">
        <f ca="1">AVERAGE(OFFSET($AM$3,0,0,'Données projet'!$E$10+1,1))-AVERAGE(OFFSET($H$3,0,0,'Données projet'!$E$10+1,1))</f>
        <v>360.17986641067279</v>
      </c>
      <c r="AO59" s="62">
        <f t="shared" si="36"/>
        <v>159.6134369231965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0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248.40000000000003</v>
      </c>
      <c r="BE59" s="14">
        <f>BD59*VLOOKUP('Données projet'!$B$11,Paramètres!$A$1:$I$88,3,0)*VLOOKUP('Données projet'!$B$11,Paramètres!$A$1:$I$88,5,0)</f>
        <v>236.37744000000006</v>
      </c>
      <c r="BF59" s="14">
        <f t="shared" si="37"/>
        <v>57.659430484223826</v>
      </c>
      <c r="BG59" s="22">
        <f t="shared" si="7"/>
        <v>512.1142160933565</v>
      </c>
      <c r="BH59" s="62">
        <f t="shared" si="8"/>
        <v>805.44754942668987</v>
      </c>
      <c r="BI59" s="62">
        <f ca="1">AVERAGE(OFFSET($BH$3,0,0,'Données projet'!$E$11+1,1))-AVERAGE(OFFSET($H$3,0,0,'Données projet'!$E$11+1,1))</f>
        <v>528.23058258425294</v>
      </c>
      <c r="BJ59" s="62">
        <f t="shared" si="38"/>
        <v>357.72390083433635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0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projet'!$B$9,Paramètres!$A$1:$I$88,3,0)*VLOOKUP('Données projet'!$B$9,Paramètres!$A$1:$I$88,5,0)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510.56580450928806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5.4</v>
      </c>
      <c r="AI60" s="14">
        <f>IF('Données projet'!$A$62&gt;35,AI59+AH60-AQ59,IF(A60&lt;'Données projet'!$A$62,$AF$205^A60,IF(A60='Données projet'!$A$62,'Données projet'!$B$62,AI59+AH60-AQ59)))</f>
        <v>145.79999999999995</v>
      </c>
      <c r="AJ60" s="14">
        <f>AI60*VLOOKUP('Données projet'!$B$10,Paramètres!$A$1:$I$88,3,0)*VLOOKUP('Données projet'!$B$10,Paramètres!$A$1:$I$88,5,0)</f>
        <v>147.84119999999996</v>
      </c>
      <c r="AK60" s="14">
        <f t="shared" si="35"/>
        <v>38.087577427074699</v>
      </c>
      <c r="AL60" s="22">
        <f t="shared" si="4"/>
        <v>323.82595401882173</v>
      </c>
      <c r="AM60" s="62">
        <f t="shared" si="5"/>
        <v>617.15928735215505</v>
      </c>
      <c r="AN60" s="62">
        <f ca="1">AVERAGE(OFFSET($AM$3,0,0,'Données projet'!$E$10+1,1))-AVERAGE(OFFSET($H$3,0,0,'Données projet'!$E$10+1,1))</f>
        <v>360.17986641067279</v>
      </c>
      <c r="AO60" s="62">
        <f t="shared" si="36"/>
        <v>159.6134369231965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0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255.80000000000004</v>
      </c>
      <c r="BE60" s="14">
        <f>BD60*VLOOKUP('Données projet'!$B$11,Paramètres!$A$1:$I$88,3,0)*VLOOKUP('Données projet'!$B$11,Paramètres!$A$1:$I$88,5,0)</f>
        <v>243.41928000000001</v>
      </c>
      <c r="BF60" s="14">
        <f t="shared" si="37"/>
        <v>59.174598437405322</v>
      </c>
      <c r="BG60" s="22">
        <f t="shared" si="7"/>
        <v>527.01767161181431</v>
      </c>
      <c r="BH60" s="62">
        <f t="shared" si="8"/>
        <v>820.35100494514768</v>
      </c>
      <c r="BI60" s="62">
        <f ca="1">AVERAGE(OFFSET($BH$3,0,0,'Données projet'!$E$11+1,1))-AVERAGE(OFFSET($H$3,0,0,'Données projet'!$E$11+1,1))</f>
        <v>528.23058258425294</v>
      </c>
      <c r="BJ60" s="62">
        <f t="shared" si="38"/>
        <v>357.72390083433635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0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projet'!$B$9,Paramètres!$A$1:$I$88,3,0)*VLOOKUP('Données projet'!$B$9,Paramètres!$A$1:$I$88,5,0)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510.56580450928806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5.4</v>
      </c>
      <c r="AI61" s="14">
        <f>IF('Données projet'!$A$62&gt;35,AI60+AH61-AQ60,IF(A61&lt;'Données projet'!$A$62,$AF$205^A61,IF(A61='Données projet'!$A$62,'Données projet'!$B$62,AI60+AH61-AQ60)))</f>
        <v>151.19999999999996</v>
      </c>
      <c r="AJ61" s="14">
        <f>AI61*VLOOKUP('Données projet'!$B$10,Paramètres!$A$1:$I$88,3,0)*VLOOKUP('Données projet'!$B$10,Paramètres!$A$1:$I$88,5,0)</f>
        <v>153.31679999999997</v>
      </c>
      <c r="AK61" s="14">
        <f t="shared" si="35"/>
        <v>39.331378191752755</v>
      </c>
      <c r="AL61" s="22">
        <f t="shared" si="4"/>
        <v>335.52891035063595</v>
      </c>
      <c r="AM61" s="62">
        <f t="shared" si="5"/>
        <v>628.86224368396927</v>
      </c>
      <c r="AN61" s="62">
        <f ca="1">AVERAGE(OFFSET($AM$3,0,0,'Données projet'!$E$10+1,1))-AVERAGE(OFFSET($H$3,0,0,'Données projet'!$E$10+1,1))</f>
        <v>360.17986641067279</v>
      </c>
      <c r="AO61" s="62">
        <f t="shared" si="36"/>
        <v>159.6134369231965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0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263.20000000000005</v>
      </c>
      <c r="BE61" s="14">
        <f>BD61*VLOOKUP('Données projet'!$B$11,Paramètres!$A$1:$I$88,3,0)*VLOOKUP('Données projet'!$B$11,Paramètres!$A$1:$I$88,5,0)</f>
        <v>250.46112000000005</v>
      </c>
      <c r="BF61" s="14">
        <f t="shared" si="37"/>
        <v>60.684672167637892</v>
      </c>
      <c r="BG61" s="22">
        <f t="shared" si="7"/>
        <v>541.91225469196945</v>
      </c>
      <c r="BH61" s="62">
        <f t="shared" si="8"/>
        <v>835.24558802530282</v>
      </c>
      <c r="BI61" s="62">
        <f ca="1">AVERAGE(OFFSET($BH$3,0,0,'Données projet'!$E$11+1,1))-AVERAGE(OFFSET($H$3,0,0,'Données projet'!$E$11+1,1))</f>
        <v>528.23058258425294</v>
      </c>
      <c r="BJ61" s="62">
        <f t="shared" si="38"/>
        <v>357.72390083433635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0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projet'!$B$9,Paramètres!$A$1:$I$88,3,0)*VLOOKUP('Données projet'!$B$9,Paramètres!$A$1:$I$88,5,0)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510.56580450928806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5.4</v>
      </c>
      <c r="AI62" s="14">
        <f>IF('Données projet'!$A$62&gt;35,AI61+AH62-AQ61,IF(A62&lt;'Données projet'!$A$62,$AF$205^A62,IF(A62='Données projet'!$A$62,'Données projet'!$B$62,AI61+AH62-AQ61)))</f>
        <v>156.59999999999997</v>
      </c>
      <c r="AJ62" s="14">
        <f>AI62*VLOOKUP('Données projet'!$B$10,Paramètres!$A$1:$I$88,3,0)*VLOOKUP('Données projet'!$B$10,Paramètres!$A$1:$I$88,5,0)</f>
        <v>158.79239999999996</v>
      </c>
      <c r="AK62" s="14">
        <f t="shared" si="35"/>
        <v>40.570017872698209</v>
      </c>
      <c r="AL62" s="22">
        <f t="shared" si="4"/>
        <v>347.22287779494928</v>
      </c>
      <c r="AM62" s="62">
        <f t="shared" si="5"/>
        <v>640.5562111282826</v>
      </c>
      <c r="AN62" s="62">
        <f ca="1">AVERAGE(OFFSET($AM$3,0,0,'Données projet'!$E$10+1,1))-AVERAGE(OFFSET($H$3,0,0,'Données projet'!$E$10+1,1))</f>
        <v>360.17986641067279</v>
      </c>
      <c r="AO62" s="62">
        <f t="shared" si="36"/>
        <v>159.6134369231965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0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270.60000000000002</v>
      </c>
      <c r="BE62" s="14">
        <f>BD62*VLOOKUP('Données projet'!$B$11,Paramètres!$A$1:$I$88,3,0)*VLOOKUP('Données projet'!$B$11,Paramètres!$A$1:$I$88,5,0)</f>
        <v>257.50296000000003</v>
      </c>
      <c r="BF62" s="14">
        <f t="shared" si="37"/>
        <v>62.189811354397172</v>
      </c>
      <c r="BG62" s="22">
        <f t="shared" si="7"/>
        <v>556.79824344224187</v>
      </c>
      <c r="BH62" s="62">
        <f t="shared" si="8"/>
        <v>850.13157677557524</v>
      </c>
      <c r="BI62" s="62">
        <f ca="1">AVERAGE(OFFSET($BH$3,0,0,'Données projet'!$E$11+1,1))-AVERAGE(OFFSET($H$3,0,0,'Données projet'!$E$11+1,1))</f>
        <v>528.23058258425294</v>
      </c>
      <c r="BJ62" s="62">
        <f t="shared" si="38"/>
        <v>357.72390083433635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0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projet'!$B$9,Paramètres!$A$1:$I$88,3,0)*VLOOKUP('Données projet'!$B$9,Paramètres!$A$1:$I$88,5,0)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510.56580450928806</v>
      </c>
      <c r="T63" s="62">
        <f t="shared" si="34"/>
        <v>278.21741231699929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162</v>
      </c>
      <c r="AG63" s="13">
        <f>VLOOKUP(A63,'Données projet'!$A$61:$I$81,9,0)</f>
        <v>5.4</v>
      </c>
      <c r="AH63" s="13">
        <f t="array" ref="AH63">INDEX(AG:AG,MIN(IF(ISNUMBER(AG63:AG259),ROW(AG63:AG259),"")))</f>
        <v>5.4</v>
      </c>
      <c r="AI63" s="14">
        <f>IF('Données projet'!$A$62&gt;35,AI62+AH63-AQ62,IF(A63&lt;'Données projet'!$A$62,$AF$205^A63,IF(A63='Données projet'!$A$62,'Données projet'!$B$62,AI62+AH63-AQ62)))</f>
        <v>161.99999999999997</v>
      </c>
      <c r="AJ63" s="14">
        <f>AI63*VLOOKUP('Données projet'!$B$10,Paramètres!$A$1:$I$88,3,0)*VLOOKUP('Données projet'!$B$10,Paramètres!$A$1:$I$88,5,0)</f>
        <v>164.26799999999997</v>
      </c>
      <c r="AK63" s="14">
        <f t="shared" si="35"/>
        <v>41.803694835525619</v>
      </c>
      <c r="AL63" s="22">
        <f t="shared" si="4"/>
        <v>358.90820183854038</v>
      </c>
      <c r="AM63" s="62">
        <f t="shared" si="5"/>
        <v>652.24153517187369</v>
      </c>
      <c r="AN63" s="62">
        <f ca="1">AVERAGE(OFFSET($AM$3,0,0,'Données projet'!$E$10+1,1))-AVERAGE(OFFSET($H$3,0,0,'Données projet'!$E$10+1,1))</f>
        <v>360.17986641067279</v>
      </c>
      <c r="AO63" s="62">
        <f t="shared" si="36"/>
        <v>159.6134369231965</v>
      </c>
      <c r="AP63" s="16">
        <f>IF(ISNA(VLOOKUP(A63,'Données projet'!$A$61:$I$81,3,0)),0,VLOOKUP(A63,'Données projet'!$A$61:$I$81,3,0))</f>
        <v>3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0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278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278</v>
      </c>
      <c r="BE63" s="14">
        <f>BD63*VLOOKUP('Données projet'!$B$11,Paramètres!$A$1:$I$88,3,0)*VLOOKUP('Données projet'!$B$11,Paramètres!$A$1:$I$88,5,0)</f>
        <v>264.54480000000001</v>
      </c>
      <c r="BF63" s="14">
        <f t="shared" si="37"/>
        <v>63.690166446698356</v>
      </c>
      <c r="BG63" s="22">
        <f t="shared" si="7"/>
        <v>571.67589989466626</v>
      </c>
      <c r="BH63" s="62">
        <f t="shared" si="8"/>
        <v>865.00923322799963</v>
      </c>
      <c r="BI63" s="62">
        <f ca="1">AVERAGE(OFFSET($BH$3,0,0,'Données projet'!$E$11+1,1))-AVERAGE(OFFSET($H$3,0,0,'Données projet'!$E$11+1,1))</f>
        <v>528.23058258425294</v>
      </c>
      <c r="BJ63" s="62">
        <f t="shared" si="38"/>
        <v>357.72390083433635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0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projet'!$B$9,Paramètres!$A$1:$I$88,3,0)*VLOOKUP('Données projet'!$B$9,Paramètres!$A$1:$I$88,5,0)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2">
        <f t="shared" si="0"/>
        <v>844.78361837999637</v>
      </c>
      <c r="S64" s="62">
        <f ca="1">AVERAGE(OFFSET($R$3,0,0,'Données projet'!$E$9+1,1))-AVERAGE(OFFSET($H$3,0,0,'Données projet'!$E$9+1,1))</f>
        <v>510.56580450928806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5.4</v>
      </c>
      <c r="AI64" s="14">
        <f>IF('Données projet'!$A$62&gt;35,AI63+AH64-AQ63,IF(A64&lt;'Données projet'!$A$62,$AF$205^A64,IF(A64='Données projet'!$A$62,'Données projet'!$B$62,AI63+AH64-AQ63)))</f>
        <v>139.39999999999998</v>
      </c>
      <c r="AJ64" s="14">
        <f>AI64*VLOOKUP('Données projet'!$B$10,Paramètres!$A$1:$I$88,3,0)*VLOOKUP('Données projet'!$B$10,Paramètres!$A$1:$I$88,5,0)</f>
        <v>141.35159999999999</v>
      </c>
      <c r="AK64" s="14">
        <f t="shared" si="35"/>
        <v>36.606464720907098</v>
      </c>
      <c r="AL64" s="22">
        <f t="shared" si="4"/>
        <v>309.94362938891317</v>
      </c>
      <c r="AM64" s="62">
        <f t="shared" si="5"/>
        <v>603.27696272224648</v>
      </c>
      <c r="AN64" s="62">
        <f ca="1">AVERAGE(OFFSET($AM$3,0,0,'Données projet'!$E$10+1,1))-AVERAGE(OFFSET($H$3,0,0,'Données projet'!$E$10+1,1))</f>
        <v>360.17986641067279</v>
      </c>
      <c r="AO64" s="62">
        <f t="shared" si="36"/>
        <v>159.6134369231965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0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</v>
      </c>
      <c r="BD64" s="13">
        <f>IF('Données projet'!$A$88&gt;35,BD63+BC64-BL63,IF(A64&lt;'Données projet'!$A$88,$BA$205^A64,IF(A64='Données projet'!$A$88,'Données projet'!$B$88,BD63+BC64-BL63)))</f>
        <v>285</v>
      </c>
      <c r="BE64" s="14">
        <f>BD64*VLOOKUP('Données projet'!$B$11,Paramètres!$A$1:$I$88,3,0)*VLOOKUP('Données projet'!$B$11,Paramètres!$A$1:$I$88,5,0)</f>
        <v>271.20600000000002</v>
      </c>
      <c r="BF64" s="14">
        <f t="shared" si="37"/>
        <v>65.105146500462041</v>
      </c>
      <c r="BG64" s="22">
        <f t="shared" si="7"/>
        <v>585.7419134883047</v>
      </c>
      <c r="BH64" s="62">
        <f t="shared" si="8"/>
        <v>879.07524682163807</v>
      </c>
      <c r="BI64" s="62">
        <f ca="1">AVERAGE(OFFSET($BH$3,0,0,'Données projet'!$E$11+1,1))-AVERAGE(OFFSET($H$3,0,0,'Données projet'!$E$11+1,1))</f>
        <v>528.23058258425294</v>
      </c>
      <c r="BJ64" s="62">
        <f t="shared" si="38"/>
        <v>357.72390083433635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0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projet'!$B$9,Paramètres!$A$1:$I$88,3,0)*VLOOKUP('Données projet'!$B$9,Paramètres!$A$1:$I$88,5,0)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2">
        <f t="shared" si="0"/>
        <v>861.60859430939536</v>
      </c>
      <c r="S65" s="62">
        <f ca="1">AVERAGE(OFFSET($R$3,0,0,'Données projet'!$E$9+1,1))-AVERAGE(OFFSET($H$3,0,0,'Données projet'!$E$9+1,1))</f>
        <v>510.56580450928806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5.4</v>
      </c>
      <c r="AI65" s="14">
        <f>IF('Données projet'!$A$62&gt;35,AI64+AH65-AQ64,IF(A65&lt;'Données projet'!$A$62,$AF$205^A65,IF(A65='Données projet'!$A$62,'Données projet'!$B$62,AI64+AH65-AQ64)))</f>
        <v>144.79999999999998</v>
      </c>
      <c r="AJ65" s="14">
        <f>AI65*VLOOKUP('Données projet'!$B$10,Paramètres!$A$1:$I$88,3,0)*VLOOKUP('Données projet'!$B$10,Paramètres!$A$1:$I$88,5,0)</f>
        <v>146.82719999999998</v>
      </c>
      <c r="AK65" s="14">
        <f t="shared" si="35"/>
        <v>37.856660748046984</v>
      </c>
      <c r="AL65" s="22">
        <f t="shared" si="4"/>
        <v>321.6577241361818</v>
      </c>
      <c r="AM65" s="62">
        <f t="shared" si="5"/>
        <v>614.99105746951511</v>
      </c>
      <c r="AN65" s="62">
        <f ca="1">AVERAGE(OFFSET($AM$3,0,0,'Données projet'!$E$10+1,1))-AVERAGE(OFFSET($H$3,0,0,'Données projet'!$E$10+1,1))</f>
        <v>360.17986641067279</v>
      </c>
      <c r="AO65" s="62">
        <f t="shared" si="36"/>
        <v>159.6134369231965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0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</v>
      </c>
      <c r="BD65" s="13">
        <f>IF('Données projet'!$A$88&gt;35,BD64+BC65-BL64,IF(A65&lt;'Données projet'!$A$88,$BA$205^A65,IF(A65='Données projet'!$A$88,'Données projet'!$B$88,BD64+BC65-BL64)))</f>
        <v>292</v>
      </c>
      <c r="BE65" s="14">
        <f>BD65*VLOOKUP('Données projet'!$B$11,Paramètres!$A$1:$I$88,3,0)*VLOOKUP('Données projet'!$B$11,Paramètres!$A$1:$I$88,5,0)</f>
        <v>277.86720000000003</v>
      </c>
      <c r="BF65" s="14">
        <f t="shared" si="37"/>
        <v>66.516086548657384</v>
      </c>
      <c r="BG65" s="22">
        <f t="shared" si="7"/>
        <v>599.80089073891156</v>
      </c>
      <c r="BH65" s="62">
        <f t="shared" si="8"/>
        <v>893.13422407224493</v>
      </c>
      <c r="BI65" s="62">
        <f ca="1">AVERAGE(OFFSET($BH$3,0,0,'Données projet'!$E$11+1,1))-AVERAGE(OFFSET($H$3,0,0,'Données projet'!$E$11+1,1))</f>
        <v>528.23058258425294</v>
      </c>
      <c r="BJ65" s="62">
        <f t="shared" si="38"/>
        <v>357.72390083433635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0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projet'!$B$9,Paramètres!$A$1:$I$88,3,0)*VLOOKUP('Données projet'!$B$9,Paramètres!$A$1:$I$88,5,0)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2">
        <f t="shared" si="0"/>
        <v>878.42316250379099</v>
      </c>
      <c r="S66" s="62">
        <f ca="1">AVERAGE(OFFSET($R$3,0,0,'Données projet'!$E$9+1,1))-AVERAGE(OFFSET($H$3,0,0,'Données projet'!$E$9+1,1))</f>
        <v>510.56580450928806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5.4</v>
      </c>
      <c r="AI66" s="14">
        <f>IF('Données projet'!$A$62&gt;35,AI65+AH66-AQ65,IF(A66&lt;'Données projet'!$A$62,$AF$205^A66,IF(A66='Données projet'!$A$62,'Données projet'!$B$62,AI65+AH66-AQ65)))</f>
        <v>150.19999999999999</v>
      </c>
      <c r="AJ66" s="14">
        <f>AI66*VLOOKUP('Données projet'!$B$10,Paramètres!$A$1:$I$88,3,0)*VLOOKUP('Données projet'!$B$10,Paramètres!$A$1:$I$88,5,0)</f>
        <v>152.30279999999999</v>
      </c>
      <c r="AK66" s="14">
        <f t="shared" si="35"/>
        <v>39.101440255006928</v>
      </c>
      <c r="AL66" s="22">
        <f t="shared" si="4"/>
        <v>333.3623851108037</v>
      </c>
      <c r="AM66" s="62">
        <f t="shared" si="5"/>
        <v>626.69571844413701</v>
      </c>
      <c r="AN66" s="62">
        <f ca="1">AVERAGE(OFFSET($AM$3,0,0,'Données projet'!$E$10+1,1))-AVERAGE(OFFSET($H$3,0,0,'Données projet'!$E$10+1,1))</f>
        <v>360.17986641067279</v>
      </c>
      <c r="AO66" s="62">
        <f t="shared" si="36"/>
        <v>159.6134369231965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0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</v>
      </c>
      <c r="BD66" s="13">
        <f>IF('Données projet'!$A$88&gt;35,BD65+BC66-BL65,IF(A66&lt;'Données projet'!$A$88,$BA$205^A66,IF(A66='Données projet'!$A$88,'Données projet'!$B$88,BD65+BC66-BL65)))</f>
        <v>299</v>
      </c>
      <c r="BE66" s="14">
        <f>BD66*VLOOKUP('Données projet'!$B$11,Paramètres!$A$1:$I$88,3,0)*VLOOKUP('Données projet'!$B$11,Paramètres!$A$1:$I$88,5,0)</f>
        <v>284.52839999999998</v>
      </c>
      <c r="BF66" s="14">
        <f t="shared" si="37"/>
        <v>67.923094584210872</v>
      </c>
      <c r="BG66" s="22">
        <f t="shared" si="7"/>
        <v>613.85301973416733</v>
      </c>
      <c r="BH66" s="62">
        <f t="shared" si="8"/>
        <v>907.1863530675007</v>
      </c>
      <c r="BI66" s="62">
        <f ca="1">AVERAGE(OFFSET($BH$3,0,0,'Données projet'!$E$11+1,1))-AVERAGE(OFFSET($H$3,0,0,'Données projet'!$E$11+1,1))</f>
        <v>528.23058258425294</v>
      </c>
      <c r="BJ66" s="62">
        <f t="shared" si="38"/>
        <v>357.72390083433635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0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projet'!$B$9,Paramètres!$A$1:$I$88,3,0)*VLOOKUP('Données projet'!$B$9,Paramètres!$A$1:$I$88,5,0)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2">
        <f t="shared" ref="R67:R130" si="55">Q67+(I67+J67)*44/12</f>
        <v>895.22766399195029</v>
      </c>
      <c r="S67" s="62">
        <f ca="1">AVERAGE(OFFSET($R$3,0,0,'Données projet'!$E$9+1,1))-AVERAGE(OFFSET($H$3,0,0,'Données projet'!$E$9+1,1))</f>
        <v>510.56580450928806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5.4</v>
      </c>
      <c r="AI67" s="14">
        <f>IF('Données projet'!$A$62&gt;35,AI66+AH67-AQ66,IF(A67&lt;'Données projet'!$A$62,$AF$205^A67,IF(A67='Données projet'!$A$62,'Données projet'!$B$62,AI66+AH67-AQ66)))</f>
        <v>155.6</v>
      </c>
      <c r="AJ67" s="14">
        <f>AI67*VLOOKUP('Données projet'!$B$10,Paramètres!$A$1:$I$88,3,0)*VLOOKUP('Données projet'!$B$10,Paramètres!$A$1:$I$88,5,0)</f>
        <v>157.7784</v>
      </c>
      <c r="AK67" s="14">
        <f t="shared" si="35"/>
        <v>40.341020284861102</v>
      </c>
      <c r="AL67" s="22">
        <f t="shared" si="4"/>
        <v>345.05799032946646</v>
      </c>
      <c r="AM67" s="62">
        <f t="shared" si="5"/>
        <v>638.39132366279978</v>
      </c>
      <c r="AN67" s="62">
        <f ca="1">AVERAGE(OFFSET($AM$3,0,0,'Données projet'!$E$10+1,1))-AVERAGE(OFFSET($H$3,0,0,'Données projet'!$E$10+1,1))</f>
        <v>360.17986641067279</v>
      </c>
      <c r="AO67" s="62">
        <f t="shared" si="36"/>
        <v>159.6134369231965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0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</v>
      </c>
      <c r="BD67" s="13">
        <f>IF('Données projet'!$A$88&gt;35,BD66+BC67-BL66,IF(A67&lt;'Données projet'!$A$88,$BA$205^A67,IF(A67='Données projet'!$A$88,'Données projet'!$B$88,BD66+BC67-BL66)))</f>
        <v>306</v>
      </c>
      <c r="BE67" s="14">
        <f>BD67*VLOOKUP('Données projet'!$B$11,Paramètres!$A$1:$I$88,3,0)*VLOOKUP('Données projet'!$B$11,Paramètres!$A$1:$I$88,5,0)</f>
        <v>291.18959999999998</v>
      </c>
      <c r="BF67" s="14">
        <f t="shared" si="37"/>
        <v>69.32627325504869</v>
      </c>
      <c r="BG67" s="22">
        <f t="shared" si="7"/>
        <v>627.8984792525431</v>
      </c>
      <c r="BH67" s="62">
        <f t="shared" si="8"/>
        <v>921.23181258587647</v>
      </c>
      <c r="BI67" s="62">
        <f ca="1">AVERAGE(OFFSET($BH$3,0,0,'Données projet'!$E$11+1,1))-AVERAGE(OFFSET($H$3,0,0,'Données projet'!$E$11+1,1))</f>
        <v>528.23058258425294</v>
      </c>
      <c r="BJ67" s="62">
        <f t="shared" si="38"/>
        <v>357.72390083433635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0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projet'!$B$9,Paramètres!$A$1:$I$88,3,0)*VLOOKUP('Données projet'!$B$9,Paramètres!$A$1:$I$88,5,0)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2">
        <f t="shared" si="55"/>
        <v>912.02241922024541</v>
      </c>
      <c r="S68" s="62">
        <f ca="1">AVERAGE(OFFSET($R$3,0,0,'Données projet'!$E$9+1,1))-AVERAGE(OFFSET($H$3,0,0,'Données projet'!$E$9+1,1))</f>
        <v>510.56580450928806</v>
      </c>
      <c r="T68" s="62">
        <f t="shared" si="34"/>
        <v>278.21741231699929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161</v>
      </c>
      <c r="AG68" s="13">
        <f>VLOOKUP(A68,'Données projet'!$A$61:$I$81,9,0)</f>
        <v>5.4</v>
      </c>
      <c r="AH68" s="13">
        <f t="array" ref="AH68">INDEX(AG:AG,MIN(IF(ISNUMBER(AG68:AG264),ROW(AG68:AG264),"")))</f>
        <v>5.4</v>
      </c>
      <c r="AI68" s="14">
        <f>IF('Données projet'!$A$62&gt;35,AI67+AH68-AQ67,IF(A68&lt;'Données projet'!$A$62,$AF$205^A68,IF(A68='Données projet'!$A$62,'Données projet'!$B$62,AI67+AH68-AQ67)))</f>
        <v>161</v>
      </c>
      <c r="AJ68" s="14">
        <f>AI68*VLOOKUP('Données projet'!$B$10,Paramètres!$A$1:$I$88,3,0)*VLOOKUP('Données projet'!$B$10,Paramètres!$A$1:$I$88,5,0)</f>
        <v>163.25400000000002</v>
      </c>
      <c r="AK68" s="14">
        <f t="shared" si="35"/>
        <v>41.575601961656915</v>
      </c>
      <c r="AL68" s="22">
        <f t="shared" ref="AL68:AL131" si="58">(AJ68+AK68)*0.475*44/12</f>
        <v>356.7448900832191</v>
      </c>
      <c r="AM68" s="62">
        <f t="shared" ref="AM68:AM131" si="59">AL68+(AD68+AE68)*44/12</f>
        <v>650.07822341655242</v>
      </c>
      <c r="AN68" s="62">
        <f ca="1">AVERAGE(OFFSET($AM$3,0,0,'Données projet'!$E$10+1,1))-AVERAGE(OFFSET($H$3,0,0,'Données projet'!$E$10+1,1))</f>
        <v>360.17986641067279</v>
      </c>
      <c r="AO68" s="62">
        <f t="shared" si="36"/>
        <v>159.6134369231965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0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313</v>
      </c>
      <c r="BB68" s="13">
        <f>VLOOKUP(A68,'Données projet'!$A$87:$I$107,9,0)</f>
        <v>7</v>
      </c>
      <c r="BC68" s="13">
        <f t="array" ref="BC68">INDEX(BB:BB,MIN(IF(ISNUMBER(BB68:BB264),ROW(BB68:BB264),"")))</f>
        <v>7</v>
      </c>
      <c r="BD68" s="13">
        <f>IF('Données projet'!$A$88&gt;35,BD67+BC68-BL67,IF(A68&lt;'Données projet'!$A$88,$BA$205^A68,IF(A68='Données projet'!$A$88,'Données projet'!$B$88,BD67+BC68-BL67)))</f>
        <v>313</v>
      </c>
      <c r="BE68" s="14">
        <f>BD68*VLOOKUP('Données projet'!$B$11,Paramètres!$A$1:$I$88,3,0)*VLOOKUP('Données projet'!$B$11,Paramètres!$A$1:$I$88,5,0)</f>
        <v>297.85079999999999</v>
      </c>
      <c r="BF68" s="14">
        <f t="shared" si="37"/>
        <v>70.725720244769349</v>
      </c>
      <c r="BG68" s="22">
        <f t="shared" ref="BG68:BG131" si="61">(BE68+BF68)*0.475*44/12</f>
        <v>641.93743942630658</v>
      </c>
      <c r="BH68" s="62">
        <f t="shared" ref="BH68:BH131" si="62">BG68+(AY68+AZ68)*44/12</f>
        <v>935.27077275963984</v>
      </c>
      <c r="BI68" s="62">
        <f ca="1">AVERAGE(OFFSET($BH$3,0,0,'Données projet'!$E$11+1,1))-AVERAGE(OFFSET($H$3,0,0,'Données projet'!$E$11+1,1))</f>
        <v>528.23058258425294</v>
      </c>
      <c r="BJ68" s="62">
        <f t="shared" si="38"/>
        <v>357.72390083433635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44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0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projet'!$B$9,Paramètres!$A$1:$I$88,3,0)*VLOOKUP('Données projet'!$B$9,Paramètres!$A$1:$I$88,5,0)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510.56580450928806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</v>
      </c>
      <c r="AI69" s="14">
        <f>IF('Données projet'!$A$62&gt;35,AI68+AH69-AQ68,IF(A69&lt;'Données projet'!$A$62,$AF$205^A69,IF(A69='Données projet'!$A$62,'Données projet'!$B$62,AI68+AH69-AQ68)))</f>
        <v>166</v>
      </c>
      <c r="AJ69" s="14">
        <f>AI69*VLOOKUP('Données projet'!$B$10,Paramètres!$A$1:$I$88,3,0)*VLOOKUP('Données projet'!$B$10,Paramètres!$A$1:$I$88,5,0)</f>
        <v>168.32400000000001</v>
      </c>
      <c r="AK69" s="14">
        <f t="shared" ref="AK69:AK132" si="89">EXP(-1.0587+0.8836*LN(AJ69)+0.284)</f>
        <v>42.71443916408608</v>
      </c>
      <c r="AL69" s="22">
        <f t="shared" si="58"/>
        <v>367.55861487745</v>
      </c>
      <c r="AM69" s="62">
        <f t="shared" si="59"/>
        <v>660.89194821078331</v>
      </c>
      <c r="AN69" s="62">
        <f ca="1">AVERAGE(OFFSET($AM$3,0,0,'Données projet'!$E$10+1,1))-AVERAGE(OFFSET($H$3,0,0,'Données projet'!$E$10+1,1))</f>
        <v>360.17986641067279</v>
      </c>
      <c r="AO69" s="62">
        <f t="shared" ref="AO69:AO132" si="90">$AO$3</f>
        <v>159.6134369231965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0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275.8</v>
      </c>
      <c r="BE69" s="14">
        <f>BD69*VLOOKUP('Données projet'!$B$11,Paramètres!$A$1:$I$88,3,0)*VLOOKUP('Données projet'!$B$11,Paramètres!$A$1:$I$88,5,0)</f>
        <v>262.45128</v>
      </c>
      <c r="BF69" s="14">
        <f t="shared" ref="BF69:BF132" si="91">EXP(-1.0587+0.8836*LN(BE69)+0.284)</f>
        <v>63.244606086255871</v>
      </c>
      <c r="BG69" s="22">
        <f t="shared" si="61"/>
        <v>567.2536682668956</v>
      </c>
      <c r="BH69" s="62">
        <f t="shared" si="62"/>
        <v>860.58700160022886</v>
      </c>
      <c r="BI69" s="62">
        <f ca="1">AVERAGE(OFFSET($BH$3,0,0,'Données projet'!$E$11+1,1))-AVERAGE(OFFSET($H$3,0,0,'Données projet'!$E$11+1,1))</f>
        <v>528.23058258425294</v>
      </c>
      <c r="BJ69" s="62">
        <f t="shared" ref="BJ69:BJ132" si="92">$BJ$3</f>
        <v>357.72390083433635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0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projet'!$B$9,Paramètres!$A$1:$I$88,3,0)*VLOOKUP('Données projet'!$B$9,Paramètres!$A$1:$I$88,5,0)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510.56580450928806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</v>
      </c>
      <c r="AI70" s="14">
        <f>IF('Données projet'!$A$62&gt;35,AI69+AH70-AQ69,IF(A70&lt;'Données projet'!$A$62,$AF$205^A70,IF(A70='Données projet'!$A$62,'Données projet'!$B$62,AI69+AH70-AQ69)))</f>
        <v>171</v>
      </c>
      <c r="AJ70" s="14">
        <f>AI70*VLOOKUP('Données projet'!$B$10,Paramètres!$A$1:$I$88,3,0)*VLOOKUP('Données projet'!$B$10,Paramètres!$A$1:$I$88,5,0)</f>
        <v>173.39400000000001</v>
      </c>
      <c r="AK70" s="14">
        <f t="shared" si="89"/>
        <v>43.849289930196633</v>
      </c>
      <c r="AL70" s="22">
        <f t="shared" si="58"/>
        <v>378.36539662842574</v>
      </c>
      <c r="AM70" s="62">
        <f t="shared" si="59"/>
        <v>671.698729961759</v>
      </c>
      <c r="AN70" s="62">
        <f ca="1">AVERAGE(OFFSET($AM$3,0,0,'Données projet'!$E$10+1,1))-AVERAGE(OFFSET($H$3,0,0,'Données projet'!$E$10+1,1))</f>
        <v>360.17986641067279</v>
      </c>
      <c r="AO70" s="62">
        <f t="shared" si="90"/>
        <v>159.6134369231965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0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282.60000000000002</v>
      </c>
      <c r="BE70" s="14">
        <f>BD70*VLOOKUP('Données projet'!$B$11,Paramètres!$A$1:$I$88,3,0)*VLOOKUP('Données projet'!$B$11,Paramètres!$A$1:$I$88,5,0)</f>
        <v>268.92216000000002</v>
      </c>
      <c r="BF70" s="14">
        <f t="shared" si="91"/>
        <v>64.620471212567352</v>
      </c>
      <c r="BG70" s="22">
        <f t="shared" si="61"/>
        <v>580.92008269522148</v>
      </c>
      <c r="BH70" s="62">
        <f t="shared" si="62"/>
        <v>874.25341602855474</v>
      </c>
      <c r="BI70" s="62">
        <f ca="1">AVERAGE(OFFSET($BH$3,0,0,'Données projet'!$E$11+1,1))-AVERAGE(OFFSET($H$3,0,0,'Données projet'!$E$11+1,1))</f>
        <v>528.23058258425294</v>
      </c>
      <c r="BJ70" s="62">
        <f t="shared" si="92"/>
        <v>357.72390083433635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0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projet'!$B$9,Paramètres!$A$1:$I$88,3,0)*VLOOKUP('Données projet'!$B$9,Paramètres!$A$1:$I$88,5,0)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510.56580450928806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</v>
      </c>
      <c r="AI71" s="14">
        <f>IF('Données projet'!$A$62&gt;35,AI70+AH71-AQ70,IF(A71&lt;'Données projet'!$A$62,$AF$205^A71,IF(A71='Données projet'!$A$62,'Données projet'!$B$62,AI70+AH71-AQ70)))</f>
        <v>176</v>
      </c>
      <c r="AJ71" s="14">
        <f>AI71*VLOOKUP('Données projet'!$B$10,Paramètres!$A$1:$I$88,3,0)*VLOOKUP('Données projet'!$B$10,Paramètres!$A$1:$I$88,5,0)</f>
        <v>178.46400000000003</v>
      </c>
      <c r="AK71" s="14">
        <f t="shared" si="89"/>
        <v>44.980284206661857</v>
      </c>
      <c r="AL71" s="22">
        <f t="shared" si="58"/>
        <v>389.16546165993606</v>
      </c>
      <c r="AM71" s="62">
        <f t="shared" si="59"/>
        <v>682.49879499326937</v>
      </c>
      <c r="AN71" s="62">
        <f ca="1">AVERAGE(OFFSET($AM$3,0,0,'Données projet'!$E$10+1,1))-AVERAGE(OFFSET($H$3,0,0,'Données projet'!$E$10+1,1))</f>
        <v>360.17986641067279</v>
      </c>
      <c r="AO71" s="62">
        <f t="shared" si="90"/>
        <v>159.6134369231965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0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289.40000000000003</v>
      </c>
      <c r="BE71" s="14">
        <f>BD71*VLOOKUP('Données projet'!$B$11,Paramètres!$A$1:$I$88,3,0)*VLOOKUP('Données projet'!$B$11,Paramètres!$A$1:$I$88,5,0)</f>
        <v>275.39304000000004</v>
      </c>
      <c r="BF71" s="14">
        <f t="shared" si="91"/>
        <v>65.992487747186416</v>
      </c>
      <c r="BG71" s="22">
        <f t="shared" si="61"/>
        <v>594.57979415968305</v>
      </c>
      <c r="BH71" s="62">
        <f t="shared" si="62"/>
        <v>887.91312749301642</v>
      </c>
      <c r="BI71" s="62">
        <f ca="1">AVERAGE(OFFSET($BH$3,0,0,'Données projet'!$E$11+1,1))-AVERAGE(OFFSET($H$3,0,0,'Données projet'!$E$11+1,1))</f>
        <v>528.23058258425294</v>
      </c>
      <c r="BJ71" s="62">
        <f t="shared" si="92"/>
        <v>357.72390083433635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0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projet'!$B$9,Paramètres!$A$1:$I$88,3,0)*VLOOKUP('Données projet'!$B$9,Paramètres!$A$1:$I$88,5,0)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510.56580450928806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</v>
      </c>
      <c r="AI72" s="14">
        <f>IF('Données projet'!$A$62&gt;35,AI71+AH72-AQ71,IF(A72&lt;'Données projet'!$A$62,$AF$205^A72,IF(A72='Données projet'!$A$62,'Données projet'!$B$62,AI71+AH72-AQ71)))</f>
        <v>181</v>
      </c>
      <c r="AJ72" s="14">
        <f>AI72*VLOOKUP('Données projet'!$B$10,Paramètres!$A$1:$I$88,3,0)*VLOOKUP('Données projet'!$B$10,Paramètres!$A$1:$I$88,5,0)</f>
        <v>183.53400000000002</v>
      </c>
      <c r="AK72" s="14">
        <f t="shared" si="89"/>
        <v>46.107544136839593</v>
      </c>
      <c r="AL72" s="22">
        <f t="shared" si="58"/>
        <v>399.95902270499568</v>
      </c>
      <c r="AM72" s="62">
        <f t="shared" si="59"/>
        <v>693.29235603832899</v>
      </c>
      <c r="AN72" s="62">
        <f ca="1">AVERAGE(OFFSET($AM$3,0,0,'Données projet'!$E$10+1,1))-AVERAGE(OFFSET($H$3,0,0,'Données projet'!$E$10+1,1))</f>
        <v>360.17986641067279</v>
      </c>
      <c r="AO72" s="62">
        <f t="shared" si="90"/>
        <v>159.6134369231965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0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296.20000000000005</v>
      </c>
      <c r="BE72" s="14">
        <f>BD72*VLOOKUP('Données projet'!$B$11,Paramètres!$A$1:$I$88,3,0)*VLOOKUP('Données projet'!$B$11,Paramètres!$A$1:$I$88,5,0)</f>
        <v>281.86392000000001</v>
      </c>
      <c r="BF72" s="14">
        <f t="shared" si="91"/>
        <v>67.360756526918038</v>
      </c>
      <c r="BG72" s="22">
        <f t="shared" si="61"/>
        <v>608.23297828438228</v>
      </c>
      <c r="BH72" s="62">
        <f t="shared" si="62"/>
        <v>901.56631161771566</v>
      </c>
      <c r="BI72" s="62">
        <f ca="1">AVERAGE(OFFSET($BH$3,0,0,'Données projet'!$E$11+1,1))-AVERAGE(OFFSET($H$3,0,0,'Données projet'!$E$11+1,1))</f>
        <v>528.23058258425294</v>
      </c>
      <c r="BJ72" s="62">
        <f t="shared" si="92"/>
        <v>357.72390083433635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0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projet'!$B$9,Paramètres!$A$1:$I$88,3,0)*VLOOKUP('Données projet'!$B$9,Paramètres!$A$1:$I$88,5,0)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510.56580450928806</v>
      </c>
      <c r="T73" s="62">
        <f t="shared" si="88"/>
        <v>278.21741231699929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186</v>
      </c>
      <c r="AG73" s="13">
        <f>VLOOKUP(A73,'Données projet'!$A$61:$I$81,9,0)</f>
        <v>5</v>
      </c>
      <c r="AH73" s="13">
        <f t="array" ref="AH73">INDEX(AG:AG,MIN(IF(ISNUMBER(AG73:AG269),ROW(AG73:AG269),"")))</f>
        <v>5</v>
      </c>
      <c r="AI73" s="14">
        <f>IF('Données projet'!$A$62&gt;35,AI72+AH73-AQ72,IF(A73&lt;'Données projet'!$A$62,$AF$205^A73,IF(A73='Données projet'!$A$62,'Données projet'!$B$62,AI72+AH73-AQ72)))</f>
        <v>186</v>
      </c>
      <c r="AJ73" s="14">
        <f>AI73*VLOOKUP('Données projet'!$B$10,Paramètres!$A$1:$I$88,3,0)*VLOOKUP('Données projet'!$B$10,Paramètres!$A$1:$I$88,5,0)</f>
        <v>188.60400000000001</v>
      </c>
      <c r="AK73" s="14">
        <f t="shared" si="89"/>
        <v>47.231184731814224</v>
      </c>
      <c r="AL73" s="22">
        <f t="shared" si="58"/>
        <v>410.74628007457642</v>
      </c>
      <c r="AM73" s="62">
        <f t="shared" si="59"/>
        <v>704.07961340790973</v>
      </c>
      <c r="AN73" s="62">
        <f ca="1">AVERAGE(OFFSET($AM$3,0,0,'Données projet'!$E$10+1,1))-AVERAGE(OFFSET($H$3,0,0,'Données projet'!$E$10+1,1))</f>
        <v>360.17986641067279</v>
      </c>
      <c r="AO73" s="62">
        <f t="shared" si="90"/>
        <v>159.6134369231965</v>
      </c>
      <c r="AP73" s="16">
        <f>IF(ISNA(VLOOKUP(A73,'Données projet'!$A$61:$I$81,3,0)),0,VLOOKUP(A73,'Données projet'!$A$61:$I$81,3,0))</f>
        <v>4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0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303.00000000000006</v>
      </c>
      <c r="BE73" s="14">
        <f>BD73*VLOOKUP('Données projet'!$B$11,Paramètres!$A$1:$I$88,3,0)*VLOOKUP('Données projet'!$B$11,Paramètres!$A$1:$I$88,5,0)</f>
        <v>288.33480000000009</v>
      </c>
      <c r="BF73" s="14">
        <f t="shared" si="91"/>
        <v>68.725373494438969</v>
      </c>
      <c r="BG73" s="22">
        <f t="shared" si="61"/>
        <v>621.8798021694812</v>
      </c>
      <c r="BH73" s="62">
        <f t="shared" si="62"/>
        <v>915.21313550281457</v>
      </c>
      <c r="BI73" s="62">
        <f ca="1">AVERAGE(OFFSET($BH$3,0,0,'Données projet'!$E$11+1,1))-AVERAGE(OFFSET($H$3,0,0,'Données projet'!$E$11+1,1))</f>
        <v>528.23058258425294</v>
      </c>
      <c r="BJ73" s="62">
        <f t="shared" si="92"/>
        <v>357.72390083433635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0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projet'!$B$9,Paramètres!$A$1:$I$88,3,0)*VLOOKUP('Données projet'!$B$9,Paramètres!$A$1:$I$88,5,0)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2">
        <f t="shared" si="55"/>
        <v>897.90020079058013</v>
      </c>
      <c r="S74" s="62">
        <f ca="1">AVERAGE(OFFSET($R$3,0,0,'Données projet'!$E$9+1,1))-AVERAGE(OFFSET($H$3,0,0,'Données projet'!$E$9+1,1))</f>
        <v>510.56580450928806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</v>
      </c>
      <c r="AI74" s="14">
        <f>IF('Données projet'!$A$62&gt;35,AI73+AH74-AQ73,IF(A74&lt;'Données projet'!$A$62,$AF$205^A74,IF(A74='Données projet'!$A$62,'Données projet'!$B$62,AI73+AH74-AQ73)))</f>
        <v>163</v>
      </c>
      <c r="AJ74" s="14">
        <f>AI74*VLOOKUP('Données projet'!$B$10,Paramètres!$A$1:$I$88,3,0)*VLOOKUP('Données projet'!$B$10,Paramètres!$A$1:$I$88,5,0)</f>
        <v>165.28200000000001</v>
      </c>
      <c r="AK74" s="14">
        <f t="shared" si="89"/>
        <v>42.031623878204442</v>
      </c>
      <c r="AL74" s="22">
        <f t="shared" si="58"/>
        <v>361.07122825453939</v>
      </c>
      <c r="AM74" s="62">
        <f t="shared" si="59"/>
        <v>654.40456158787265</v>
      </c>
      <c r="AN74" s="62">
        <f ca="1">AVERAGE(OFFSET($AM$3,0,0,'Données projet'!$E$10+1,1))-AVERAGE(OFFSET($H$3,0,0,'Données projet'!$E$10+1,1))</f>
        <v>360.17986641067279</v>
      </c>
      <c r="AO74" s="62">
        <f t="shared" si="90"/>
        <v>159.6134369231965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0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309.20000000000005</v>
      </c>
      <c r="BE74" s="14">
        <f>BD74*VLOOKUP('Données projet'!$B$11,Paramètres!$A$1:$I$88,3,0)*VLOOKUP('Données projet'!$B$11,Paramètres!$A$1:$I$88,5,0)</f>
        <v>294.23472000000004</v>
      </c>
      <c r="BF74" s="14">
        <f t="shared" si="91"/>
        <v>69.966477770945758</v>
      </c>
      <c r="BG74" s="22">
        <f t="shared" si="61"/>
        <v>634.31708611773058</v>
      </c>
      <c r="BH74" s="62">
        <f t="shared" si="62"/>
        <v>927.65041945106395</v>
      </c>
      <c r="BI74" s="62">
        <f ca="1">AVERAGE(OFFSET($BH$3,0,0,'Données projet'!$E$11+1,1))-AVERAGE(OFFSET($H$3,0,0,'Données projet'!$E$11+1,1))</f>
        <v>528.23058258425294</v>
      </c>
      <c r="BJ74" s="62">
        <f t="shared" si="92"/>
        <v>357.72390083433635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0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projet'!$B$9,Paramètres!$A$1:$I$88,3,0)*VLOOKUP('Données projet'!$B$9,Paramètres!$A$1:$I$88,5,0)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2">
        <f t="shared" si="55"/>
        <v>912.40400733040633</v>
      </c>
      <c r="S75" s="62">
        <f ca="1">AVERAGE(OFFSET($R$3,0,0,'Données projet'!$E$9+1,1))-AVERAGE(OFFSET($H$3,0,0,'Données projet'!$E$9+1,1))</f>
        <v>510.56580450928806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</v>
      </c>
      <c r="AI75" s="14">
        <f>IF('Données projet'!$A$62&gt;35,AI74+AH75-AQ74,IF(A75&lt;'Données projet'!$A$62,$AF$205^A75,IF(A75='Données projet'!$A$62,'Données projet'!$B$62,AI74+AH75-AQ74)))</f>
        <v>168</v>
      </c>
      <c r="AJ75" s="14">
        <f>AI75*VLOOKUP('Données projet'!$B$10,Paramètres!$A$1:$I$88,3,0)*VLOOKUP('Données projet'!$B$10,Paramètres!$A$1:$I$88,5,0)</f>
        <v>170.352</v>
      </c>
      <c r="AK75" s="14">
        <f t="shared" si="89"/>
        <v>43.168850382694451</v>
      </c>
      <c r="AL75" s="22">
        <f t="shared" si="58"/>
        <v>371.88214774985948</v>
      </c>
      <c r="AM75" s="62">
        <f t="shared" si="59"/>
        <v>665.2154810831928</v>
      </c>
      <c r="AN75" s="62">
        <f ca="1">AVERAGE(OFFSET($AM$3,0,0,'Données projet'!$E$10+1,1))-AVERAGE(OFFSET($H$3,0,0,'Données projet'!$E$10+1,1))</f>
        <v>360.17986641067279</v>
      </c>
      <c r="AO75" s="62">
        <f t="shared" si="90"/>
        <v>159.6134369231965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0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315.40000000000003</v>
      </c>
      <c r="BE75" s="14">
        <f>BD75*VLOOKUP('Données projet'!$B$11,Paramètres!$A$1:$I$88,3,0)*VLOOKUP('Données projet'!$B$11,Paramètres!$A$1:$I$88,5,0)</f>
        <v>300.13464000000005</v>
      </c>
      <c r="BF75" s="14">
        <f t="shared" si="91"/>
        <v>71.204688454130647</v>
      </c>
      <c r="BG75" s="22">
        <f t="shared" si="61"/>
        <v>646.74933039094424</v>
      </c>
      <c r="BH75" s="62">
        <f t="shared" si="62"/>
        <v>940.08266372427761</v>
      </c>
      <c r="BI75" s="62">
        <f ca="1">AVERAGE(OFFSET($BH$3,0,0,'Données projet'!$E$11+1,1))-AVERAGE(OFFSET($H$3,0,0,'Données projet'!$E$11+1,1))</f>
        <v>528.23058258425294</v>
      </c>
      <c r="BJ75" s="62">
        <f t="shared" si="92"/>
        <v>357.72390083433635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0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projet'!$B$9,Paramètres!$A$1:$I$88,3,0)*VLOOKUP('Données projet'!$B$9,Paramètres!$A$1:$I$88,5,0)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2">
        <f t="shared" si="55"/>
        <v>926.90077466569664</v>
      </c>
      <c r="S76" s="62">
        <f ca="1">AVERAGE(OFFSET($R$3,0,0,'Données projet'!$E$9+1,1))-AVERAGE(OFFSET($H$3,0,0,'Données projet'!$E$9+1,1))</f>
        <v>510.56580450928806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</v>
      </c>
      <c r="AI76" s="14">
        <f>IF('Données projet'!$A$62&gt;35,AI75+AH76-AQ75,IF(A76&lt;'Données projet'!$A$62,$AF$205^A76,IF(A76='Données projet'!$A$62,'Données projet'!$B$62,AI75+AH76-AQ75)))</f>
        <v>173</v>
      </c>
      <c r="AJ76" s="14">
        <f>AI76*VLOOKUP('Données projet'!$B$10,Paramètres!$A$1:$I$88,3,0)*VLOOKUP('Données projet'!$B$10,Paramètres!$A$1:$I$88,5,0)</f>
        <v>175.422</v>
      </c>
      <c r="AK76" s="14">
        <f t="shared" si="89"/>
        <v>44.302143412304737</v>
      </c>
      <c r="AL76" s="22">
        <f t="shared" si="58"/>
        <v>382.68621644309741</v>
      </c>
      <c r="AM76" s="62">
        <f t="shared" si="59"/>
        <v>676.01954977643072</v>
      </c>
      <c r="AN76" s="62">
        <f ca="1">AVERAGE(OFFSET($AM$3,0,0,'Données projet'!$E$10+1,1))-AVERAGE(OFFSET($H$3,0,0,'Données projet'!$E$10+1,1))</f>
        <v>360.17986641067279</v>
      </c>
      <c r="AO76" s="62">
        <f t="shared" si="90"/>
        <v>159.6134369231965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0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321.60000000000002</v>
      </c>
      <c r="BE76" s="14">
        <f>BD76*VLOOKUP('Données projet'!$B$11,Paramètres!$A$1:$I$88,3,0)*VLOOKUP('Données projet'!$B$11,Paramètres!$A$1:$I$88,5,0)</f>
        <v>306.03456000000006</v>
      </c>
      <c r="BF76" s="14">
        <f t="shared" si="91"/>
        <v>72.440068981630802</v>
      </c>
      <c r="BG76" s="22">
        <f t="shared" si="61"/>
        <v>659.17664547634035</v>
      </c>
      <c r="BH76" s="62">
        <f t="shared" si="62"/>
        <v>952.50997880967361</v>
      </c>
      <c r="BI76" s="62">
        <f ca="1">AVERAGE(OFFSET($BH$3,0,0,'Données projet'!$E$11+1,1))-AVERAGE(OFFSET($H$3,0,0,'Données projet'!$E$11+1,1))</f>
        <v>528.23058258425294</v>
      </c>
      <c r="BJ76" s="62">
        <f t="shared" si="92"/>
        <v>357.72390083433635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0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projet'!$B$9,Paramètres!$A$1:$I$88,3,0)*VLOOKUP('Données projet'!$B$9,Paramètres!$A$1:$I$88,5,0)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2">
        <f t="shared" si="55"/>
        <v>941.39068646288956</v>
      </c>
      <c r="S77" s="62">
        <f ca="1">AVERAGE(OFFSET($R$3,0,0,'Données projet'!$E$9+1,1))-AVERAGE(OFFSET($H$3,0,0,'Données projet'!$E$9+1,1))</f>
        <v>510.56580450928806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</v>
      </c>
      <c r="AI77" s="14">
        <f>IF('Données projet'!$A$62&gt;35,AI76+AH77-AQ76,IF(A77&lt;'Données projet'!$A$62,$AF$205^A77,IF(A77='Données projet'!$A$62,'Données projet'!$B$62,AI76+AH77-AQ76)))</f>
        <v>178</v>
      </c>
      <c r="AJ77" s="14">
        <f>AI77*VLOOKUP('Données projet'!$B$10,Paramètres!$A$1:$I$88,3,0)*VLOOKUP('Données projet'!$B$10,Paramètres!$A$1:$I$88,5,0)</f>
        <v>180.49200000000002</v>
      </c>
      <c r="AK77" s="14">
        <f t="shared" si="89"/>
        <v>45.431629706642653</v>
      </c>
      <c r="AL77" s="22">
        <f t="shared" si="58"/>
        <v>393.4836550724026</v>
      </c>
      <c r="AM77" s="62">
        <f t="shared" si="59"/>
        <v>686.81698840573586</v>
      </c>
      <c r="AN77" s="62">
        <f ca="1">AVERAGE(OFFSET($AM$3,0,0,'Données projet'!$E$10+1,1))-AVERAGE(OFFSET($H$3,0,0,'Données projet'!$E$10+1,1))</f>
        <v>360.17986641067279</v>
      </c>
      <c r="AO77" s="62">
        <f t="shared" si="90"/>
        <v>159.6134369231965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0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327.8</v>
      </c>
      <c r="BE77" s="14">
        <f>BD77*VLOOKUP('Données projet'!$B$11,Paramètres!$A$1:$I$88,3,0)*VLOOKUP('Données projet'!$B$11,Paramètres!$A$1:$I$88,5,0)</f>
        <v>311.93448000000001</v>
      </c>
      <c r="BF77" s="14">
        <f t="shared" si="91"/>
        <v>73.672680205170593</v>
      </c>
      <c r="BG77" s="22">
        <f t="shared" si="61"/>
        <v>671.59913735733869</v>
      </c>
      <c r="BH77" s="62">
        <f t="shared" si="62"/>
        <v>964.93247069067206</v>
      </c>
      <c r="BI77" s="62">
        <f ca="1">AVERAGE(OFFSET($BH$3,0,0,'Données projet'!$E$11+1,1))-AVERAGE(OFFSET($H$3,0,0,'Données projet'!$E$11+1,1))</f>
        <v>528.23058258425294</v>
      </c>
      <c r="BJ77" s="62">
        <f t="shared" si="92"/>
        <v>357.72390083433635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0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projet'!$B$9,Paramètres!$A$1:$I$88,3,0)*VLOOKUP('Données projet'!$B$9,Paramètres!$A$1:$I$88,5,0)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2">
        <f t="shared" si="55"/>
        <v>955.87391751040263</v>
      </c>
      <c r="S78" s="62">
        <f ca="1">AVERAGE(OFFSET($R$3,0,0,'Données projet'!$E$9+1,1))-AVERAGE(OFFSET($H$3,0,0,'Données projet'!$E$9+1,1))</f>
        <v>510.56580450928806</v>
      </c>
      <c r="T78" s="62">
        <f t="shared" si="88"/>
        <v>278.21741231699929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183</v>
      </c>
      <c r="AG78" s="13">
        <f>VLOOKUP(A78,'Données projet'!$A$61:$I$81,9,0)</f>
        <v>5</v>
      </c>
      <c r="AH78" s="13">
        <f t="array" ref="AH78">INDEX(AG:AG,MIN(IF(ISNUMBER(AG78:AG274),ROW(AG78:AG274),"")))</f>
        <v>5</v>
      </c>
      <c r="AI78" s="14">
        <f>IF('Données projet'!$A$62&gt;35,AI77+AH78-AQ77,IF(A78&lt;'Données projet'!$A$62,$AF$205^A78,IF(A78='Données projet'!$A$62,'Données projet'!$B$62,AI77+AH78-AQ77)))</f>
        <v>183</v>
      </c>
      <c r="AJ78" s="14">
        <f>AI78*VLOOKUP('Données projet'!$B$10,Paramètres!$A$1:$I$88,3,0)*VLOOKUP('Données projet'!$B$10,Paramètres!$A$1:$I$88,5,0)</f>
        <v>185.56200000000001</v>
      </c>
      <c r="AK78" s="14">
        <f t="shared" si="89"/>
        <v>46.557428480028591</v>
      </c>
      <c r="AL78" s="22">
        <f t="shared" si="58"/>
        <v>404.27467126938313</v>
      </c>
      <c r="AM78" s="62">
        <f t="shared" si="59"/>
        <v>697.60800460271639</v>
      </c>
      <c r="AN78" s="62">
        <f ca="1">AVERAGE(OFFSET($AM$3,0,0,'Données projet'!$E$10+1,1))-AVERAGE(OFFSET($H$3,0,0,'Données projet'!$E$10+1,1))</f>
        <v>360.17986641067279</v>
      </c>
      <c r="AO78" s="62">
        <f t="shared" si="90"/>
        <v>159.6134369231965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0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334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334</v>
      </c>
      <c r="BE78" s="14">
        <f>BD78*VLOOKUP('Données projet'!$B$11,Paramètres!$A$1:$I$88,3,0)*VLOOKUP('Données projet'!$B$11,Paramètres!$A$1:$I$88,5,0)</f>
        <v>317.83440000000002</v>
      </c>
      <c r="BF78" s="14">
        <f t="shared" si="91"/>
        <v>74.902580542853116</v>
      </c>
      <c r="BG78" s="22">
        <f t="shared" si="61"/>
        <v>684.01690777880265</v>
      </c>
      <c r="BH78" s="62">
        <f t="shared" si="62"/>
        <v>977.35024111213602</v>
      </c>
      <c r="BI78" s="62">
        <f ca="1">AVERAGE(OFFSET($BH$3,0,0,'Données projet'!$E$11+1,1))-AVERAGE(OFFSET($H$3,0,0,'Données projet'!$E$11+1,1))</f>
        <v>528.23058258425294</v>
      </c>
      <c r="BJ78" s="62">
        <f t="shared" si="92"/>
        <v>357.72390083433635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42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0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</v>
      </c>
      <c r="N79" s="14">
        <f>IF('Données projet'!$A$36&gt;35,N78+M79-V78,IF(A79&lt;'Données projet'!$A$36,$K$205^A79,IF(A79='Données projet'!$A$36,'Données projet'!$B$36,N78+M79-V78)))</f>
        <v>291.00000000000006</v>
      </c>
      <c r="O79" s="14">
        <f>N79*VLOOKUP('Données projet'!$B$9,Paramètres!$A$1:$I$88,3,0)*VLOOKUP('Données projet'!$B$9,Paramètres!$A$1:$I$88,5,0)</f>
        <v>263.29680000000008</v>
      </c>
      <c r="P79" s="14">
        <f t="shared" si="87"/>
        <v>63.424606311701645</v>
      </c>
      <c r="Q79" s="22">
        <f t="shared" si="54"/>
        <v>569.03978265954709</v>
      </c>
      <c r="R79" s="62">
        <f t="shared" si="55"/>
        <v>862.37311599288046</v>
      </c>
      <c r="S79" s="62">
        <f ca="1">AVERAGE(OFFSET($R$3,0,0,'Données projet'!$E$9+1,1))-AVERAGE(OFFSET($H$3,0,0,'Données projet'!$E$9+1,1))</f>
        <v>510.56580450928806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187.6</v>
      </c>
      <c r="AJ79" s="14">
        <f>AI79*VLOOKUP('Données projet'!$B$10,Paramètres!$A$1:$I$88,3,0)*VLOOKUP('Données projet'!$B$10,Paramètres!$A$1:$I$88,5,0)</f>
        <v>190.22640000000001</v>
      </c>
      <c r="AK79" s="14">
        <f t="shared" si="89"/>
        <v>47.590003207063162</v>
      </c>
      <c r="AL79" s="22">
        <f t="shared" si="58"/>
        <v>414.19690225230164</v>
      </c>
      <c r="AM79" s="62">
        <f t="shared" si="59"/>
        <v>707.53023558563495</v>
      </c>
      <c r="AN79" s="62">
        <f ca="1">AVERAGE(OFFSET($AM$3,0,0,'Données projet'!$E$10+1,1))-AVERAGE(OFFSET($H$3,0,0,'Données projet'!$E$10+1,1))</f>
        <v>360.17986641067279</v>
      </c>
      <c r="AO79" s="62">
        <f t="shared" si="90"/>
        <v>159.6134369231965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0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298</v>
      </c>
      <c r="BE79" s="14">
        <f>BD79*VLOOKUP('Données projet'!$B$11,Paramètres!$A$1:$I$88,3,0)*VLOOKUP('Données projet'!$B$11,Paramètres!$A$1:$I$88,5,0)</f>
        <v>283.57679999999999</v>
      </c>
      <c r="BF79" s="14">
        <f t="shared" si="91"/>
        <v>67.722330225853455</v>
      </c>
      <c r="BG79" s="22">
        <f t="shared" si="61"/>
        <v>611.84598514336142</v>
      </c>
      <c r="BH79" s="62">
        <f t="shared" si="62"/>
        <v>905.17931847669479</v>
      </c>
      <c r="BI79" s="62">
        <f ca="1">AVERAGE(OFFSET($BH$3,0,0,'Données projet'!$E$11+1,1))-AVERAGE(OFFSET($H$3,0,0,'Données projet'!$E$11+1,1))</f>
        <v>528.23058258425294</v>
      </c>
      <c r="BJ79" s="62">
        <f t="shared" si="92"/>
        <v>357.72390083433635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0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</v>
      </c>
      <c r="N80" s="14">
        <f>IF('Données projet'!$A$36&gt;35,N79+M80-V79,IF(A80&lt;'Données projet'!$A$36,$K$205^A80,IF(A80='Données projet'!$A$36,'Données projet'!$B$36,N79+M80-V79)))</f>
        <v>298.00000000000006</v>
      </c>
      <c r="O80" s="14">
        <f>N80*VLOOKUP('Données projet'!$B$9,Paramètres!$A$1:$I$88,3,0)*VLOOKUP('Données projet'!$B$9,Paramètres!$A$1:$I$88,5,0)</f>
        <v>269.63040000000007</v>
      </c>
      <c r="P80" s="14">
        <f t="shared" si="87"/>
        <v>64.770824587436138</v>
      </c>
      <c r="Q80" s="22">
        <f t="shared" si="54"/>
        <v>582.41546615645132</v>
      </c>
      <c r="R80" s="62">
        <f t="shared" si="55"/>
        <v>875.74879948978469</v>
      </c>
      <c r="S80" s="62">
        <f ca="1">AVERAGE(OFFSET($R$3,0,0,'Données projet'!$E$9+1,1))-AVERAGE(OFFSET($H$3,0,0,'Données projet'!$E$9+1,1))</f>
        <v>510.56580450928806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192.2</v>
      </c>
      <c r="AJ80" s="14">
        <f>AI80*VLOOKUP('Données projet'!$B$10,Paramètres!$A$1:$I$88,3,0)*VLOOKUP('Données projet'!$B$10,Paramètres!$A$1:$I$88,5,0)</f>
        <v>194.89079999999998</v>
      </c>
      <c r="AK80" s="14">
        <f t="shared" si="89"/>
        <v>48.619634692995454</v>
      </c>
      <c r="AL80" s="22">
        <f t="shared" si="58"/>
        <v>424.11400709030039</v>
      </c>
      <c r="AM80" s="62">
        <f t="shared" si="59"/>
        <v>717.4473404236337</v>
      </c>
      <c r="AN80" s="62">
        <f ca="1">AVERAGE(OFFSET($AM$3,0,0,'Données projet'!$E$10+1,1))-AVERAGE(OFFSET($H$3,0,0,'Données projet'!$E$10+1,1))</f>
        <v>360.17986641067279</v>
      </c>
      <c r="AO80" s="62">
        <f t="shared" si="90"/>
        <v>159.6134369231965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0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304</v>
      </c>
      <c r="BE80" s="14">
        <f>BD80*VLOOKUP('Données projet'!$B$11,Paramètres!$A$1:$I$88,3,0)*VLOOKUP('Données projet'!$B$11,Paramètres!$A$1:$I$88,5,0)</f>
        <v>289.28640000000001</v>
      </c>
      <c r="BF80" s="14">
        <f t="shared" si="91"/>
        <v>68.925750029647361</v>
      </c>
      <c r="BG80" s="22">
        <f t="shared" si="61"/>
        <v>623.88616130163575</v>
      </c>
      <c r="BH80" s="62">
        <f t="shared" si="62"/>
        <v>917.21949463496912</v>
      </c>
      <c r="BI80" s="62">
        <f ca="1">AVERAGE(OFFSET($BH$3,0,0,'Données projet'!$E$11+1,1))-AVERAGE(OFFSET($H$3,0,0,'Données projet'!$E$11+1,1))</f>
        <v>528.23058258425294</v>
      </c>
      <c r="BJ80" s="62">
        <f t="shared" si="92"/>
        <v>357.72390083433635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0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</v>
      </c>
      <c r="N81" s="14">
        <f>IF('Données projet'!$A$36&gt;35,N80+M81-V80,IF(A81&lt;'Données projet'!$A$36,$K$205^A81,IF(A81='Données projet'!$A$36,'Données projet'!$B$36,N80+M81-V80)))</f>
        <v>305.00000000000006</v>
      </c>
      <c r="O81" s="14">
        <f>N81*VLOOKUP('Données projet'!$B$9,Paramètres!$A$1:$I$88,3,0)*VLOOKUP('Données projet'!$B$9,Paramètres!$A$1:$I$88,5,0)</f>
        <v>275.96400000000006</v>
      </c>
      <c r="P81" s="14">
        <f t="shared" si="87"/>
        <v>66.113366665488911</v>
      </c>
      <c r="Q81" s="22">
        <f t="shared" si="54"/>
        <v>595.78474694239321</v>
      </c>
      <c r="R81" s="62">
        <f t="shared" si="55"/>
        <v>889.11808027572647</v>
      </c>
      <c r="S81" s="62">
        <f ca="1">AVERAGE(OFFSET($R$3,0,0,'Données projet'!$E$9+1,1))-AVERAGE(OFFSET($H$3,0,0,'Données projet'!$E$9+1,1))</f>
        <v>510.56580450928806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196.79999999999998</v>
      </c>
      <c r="AJ81" s="14">
        <f>AI81*VLOOKUP('Données projet'!$B$10,Paramètres!$A$1:$I$88,3,0)*VLOOKUP('Données projet'!$B$10,Paramètres!$A$1:$I$88,5,0)</f>
        <v>199.55519999999999</v>
      </c>
      <c r="AK81" s="14">
        <f t="shared" si="89"/>
        <v>49.646401484745567</v>
      </c>
      <c r="AL81" s="22">
        <f t="shared" si="58"/>
        <v>434.02612258593177</v>
      </c>
      <c r="AM81" s="62">
        <f t="shared" si="59"/>
        <v>727.35945591926509</v>
      </c>
      <c r="AN81" s="62">
        <f ca="1">AVERAGE(OFFSET($AM$3,0,0,'Données projet'!$E$10+1,1))-AVERAGE(OFFSET($H$3,0,0,'Données projet'!$E$10+1,1))</f>
        <v>360.17986641067279</v>
      </c>
      <c r="AO81" s="62">
        <f t="shared" si="90"/>
        <v>159.6134369231965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0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310</v>
      </c>
      <c r="BE81" s="14">
        <f>BD81*VLOOKUP('Données projet'!$B$11,Paramètres!$A$1:$I$88,3,0)*VLOOKUP('Données projet'!$B$11,Paramètres!$A$1:$I$88,5,0)</f>
        <v>294.99599999999998</v>
      </c>
      <c r="BF81" s="14">
        <f t="shared" si="91"/>
        <v>70.126408118585388</v>
      </c>
      <c r="BG81" s="22">
        <f t="shared" si="61"/>
        <v>635.9215274732029</v>
      </c>
      <c r="BH81" s="62">
        <f t="shared" si="62"/>
        <v>929.25486080653627</v>
      </c>
      <c r="BI81" s="62">
        <f ca="1">AVERAGE(OFFSET($BH$3,0,0,'Données projet'!$E$11+1,1))-AVERAGE(OFFSET($H$3,0,0,'Données projet'!$E$11+1,1))</f>
        <v>528.23058258425294</v>
      </c>
      <c r="BJ81" s="62">
        <f t="shared" si="92"/>
        <v>357.72390083433635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0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</v>
      </c>
      <c r="N82" s="14">
        <f>IF('Données projet'!$A$36&gt;35,N81+M82-V81,IF(A82&lt;'Données projet'!$A$36,$K$205^A82,IF(A82='Données projet'!$A$36,'Données projet'!$B$36,N81+M82-V81)))</f>
        <v>312.00000000000006</v>
      </c>
      <c r="O82" s="14">
        <f>N82*VLOOKUP('Données projet'!$B$9,Paramètres!$A$1:$I$88,3,0)*VLOOKUP('Données projet'!$B$9,Paramètres!$A$1:$I$88,5,0)</f>
        <v>282.29760000000005</v>
      </c>
      <c r="P82" s="14">
        <f t="shared" si="87"/>
        <v>67.452326629470178</v>
      </c>
      <c r="Q82" s="22">
        <f t="shared" si="54"/>
        <v>609.14778887966054</v>
      </c>
      <c r="R82" s="62">
        <f t="shared" si="55"/>
        <v>902.4811222129938</v>
      </c>
      <c r="S82" s="62">
        <f ca="1">AVERAGE(OFFSET($R$3,0,0,'Données projet'!$E$9+1,1))-AVERAGE(OFFSET($H$3,0,0,'Données projet'!$E$9+1,1))</f>
        <v>510.56580450928806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201.39999999999998</v>
      </c>
      <c r="AJ82" s="14">
        <f>AI82*VLOOKUP('Données projet'!$B$10,Paramètres!$A$1:$I$88,3,0)*VLOOKUP('Données projet'!$B$10,Paramètres!$A$1:$I$88,5,0)</f>
        <v>204.21960000000001</v>
      </c>
      <c r="AK82" s="14">
        <f t="shared" si="89"/>
        <v>50.67037824783668</v>
      </c>
      <c r="AL82" s="22">
        <f t="shared" si="58"/>
        <v>443.93337878164886</v>
      </c>
      <c r="AM82" s="62">
        <f t="shared" si="59"/>
        <v>737.26671211498217</v>
      </c>
      <c r="AN82" s="62">
        <f ca="1">AVERAGE(OFFSET($AM$3,0,0,'Données projet'!$E$10+1,1))-AVERAGE(OFFSET($H$3,0,0,'Données projet'!$E$10+1,1))</f>
        <v>360.17986641067279</v>
      </c>
      <c r="AO82" s="62">
        <f t="shared" si="90"/>
        <v>159.6134369231965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0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316</v>
      </c>
      <c r="BE82" s="14">
        <f>BD82*VLOOKUP('Données projet'!$B$11,Paramètres!$A$1:$I$88,3,0)*VLOOKUP('Données projet'!$B$11,Paramètres!$A$1:$I$88,5,0)</f>
        <v>300.7056</v>
      </c>
      <c r="BF82" s="14">
        <f t="shared" si="91"/>
        <v>71.32436410742946</v>
      </c>
      <c r="BG82" s="22">
        <f t="shared" si="61"/>
        <v>647.95218748710624</v>
      </c>
      <c r="BH82" s="62">
        <f t="shared" si="62"/>
        <v>941.28552082043961</v>
      </c>
      <c r="BI82" s="62">
        <f ca="1">AVERAGE(OFFSET($BH$3,0,0,'Données projet'!$E$11+1,1))-AVERAGE(OFFSET($H$3,0,0,'Données projet'!$E$11+1,1))</f>
        <v>528.23058258425294</v>
      </c>
      <c r="BJ82" s="62">
        <f t="shared" si="92"/>
        <v>357.72390083433635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0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7</v>
      </c>
      <c r="N83" s="14">
        <f>IF('Données projet'!$A$36&gt;35,N82+M83-V82,IF(A83&lt;'Données projet'!$A$36,$K$205^A83,IF(A83='Données projet'!$A$36,'Données projet'!$B$36,N82+M83-V82)))</f>
        <v>319.00000000000006</v>
      </c>
      <c r="O83" s="14">
        <f>N83*VLOOKUP('Données projet'!$B$9,Paramètres!$A$1:$I$88,3,0)*VLOOKUP('Données projet'!$B$9,Paramètres!$A$1:$I$88,5,0)</f>
        <v>288.63120000000004</v>
      </c>
      <c r="P83" s="14">
        <f t="shared" si="87"/>
        <v>68.787794100289275</v>
      </c>
      <c r="Q83" s="22">
        <f t="shared" si="54"/>
        <v>622.50474805800388</v>
      </c>
      <c r="R83" s="62">
        <f t="shared" si="55"/>
        <v>915.83808139133725</v>
      </c>
      <c r="S83" s="62">
        <f ca="1">AVERAGE(OFFSET($R$3,0,0,'Données projet'!$E$9+1,1))-AVERAGE(OFFSET($H$3,0,0,'Données projet'!$E$9+1,1))</f>
        <v>510.56580450928806</v>
      </c>
      <c r="T83" s="62">
        <f t="shared" si="88"/>
        <v>278.21741231699929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206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205.99999999999997</v>
      </c>
      <c r="AJ83" s="14">
        <f>AI83*VLOOKUP('Données projet'!$B$10,Paramètres!$A$1:$I$88,3,0)*VLOOKUP('Données projet'!$B$10,Paramètres!$A$1:$I$88,5,0)</f>
        <v>208.88399999999996</v>
      </c>
      <c r="AK83" s="14">
        <f t="shared" si="89"/>
        <v>51.691636042398741</v>
      </c>
      <c r="AL83" s="22">
        <f t="shared" si="58"/>
        <v>453.83589944051101</v>
      </c>
      <c r="AM83" s="62">
        <f t="shared" si="59"/>
        <v>747.16923277384433</v>
      </c>
      <c r="AN83" s="62">
        <f ca="1">AVERAGE(OFFSET($AM$3,0,0,'Données projet'!$E$10+1,1))-AVERAGE(OFFSET($H$3,0,0,'Données projet'!$E$10+1,1))</f>
        <v>360.17986641067279</v>
      </c>
      <c r="AO83" s="62">
        <f t="shared" si="90"/>
        <v>159.6134369231965</v>
      </c>
      <c r="AP83" s="16">
        <f>IF(ISNA(VLOOKUP(A83,'Données projet'!$A$61:$I$81,3,0)),0,VLOOKUP(A83,'Données projet'!$A$61:$I$81,3,0))</f>
        <v>5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0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322</v>
      </c>
      <c r="BE83" s="14">
        <f>BD83*VLOOKUP('Données projet'!$B$11,Paramètres!$A$1:$I$88,3,0)*VLOOKUP('Données projet'!$B$11,Paramètres!$A$1:$I$88,5,0)</f>
        <v>306.41519999999997</v>
      </c>
      <c r="BF83" s="14">
        <f t="shared" si="91"/>
        <v>72.519675217547672</v>
      </c>
      <c r="BG83" s="22">
        <f t="shared" si="61"/>
        <v>659.9782410038955</v>
      </c>
      <c r="BH83" s="62">
        <f t="shared" si="62"/>
        <v>953.31157433722888</v>
      </c>
      <c r="BI83" s="62">
        <f ca="1">AVERAGE(OFFSET($BH$3,0,0,'Données projet'!$E$11+1,1))-AVERAGE(OFFSET($H$3,0,0,'Données projet'!$E$11+1,1))</f>
        <v>528.23058258425294</v>
      </c>
      <c r="BJ83" s="62">
        <f t="shared" si="92"/>
        <v>357.72390083433635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0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7</v>
      </c>
      <c r="N84" s="14">
        <f>IF('Données projet'!$A$36&gt;35,N83+M84-V83,IF(A84&lt;'Données projet'!$A$36,$K$205^A84,IF(A84='Données projet'!$A$36,'Données projet'!$B$36,N83+M84-V83)))</f>
        <v>326.00000000000006</v>
      </c>
      <c r="O84" s="14">
        <f>N84*VLOOKUP('Données projet'!$B$9,Paramètres!$A$1:$I$88,3,0)*VLOOKUP('Données projet'!$B$9,Paramètres!$A$1:$I$88,5,0)</f>
        <v>294.96480000000003</v>
      </c>
      <c r="P84" s="14">
        <f t="shared" si="87"/>
        <v>70.119854541045001</v>
      </c>
      <c r="Q84" s="22">
        <f t="shared" si="54"/>
        <v>635.85577332565333</v>
      </c>
      <c r="R84" s="62">
        <f t="shared" si="55"/>
        <v>929.1891066589867</v>
      </c>
      <c r="S84" s="62">
        <f ca="1">AVERAGE(OFFSET($R$3,0,0,'Données projet'!$E$9+1,1))-AVERAGE(OFFSET($H$3,0,0,'Données projet'!$E$9+1,1))</f>
        <v>510.56580450928806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182.39999999999998</v>
      </c>
      <c r="AJ84" s="14">
        <f>AI84*VLOOKUP('Données projet'!$B$10,Paramètres!$A$1:$I$88,3,0)*VLOOKUP('Données projet'!$B$10,Paramètres!$A$1:$I$88,5,0)</f>
        <v>184.95359999999999</v>
      </c>
      <c r="AK84" s="14">
        <f t="shared" si="89"/>
        <v>46.42252355095799</v>
      </c>
      <c r="AL84" s="22">
        <f t="shared" si="58"/>
        <v>402.98008185125178</v>
      </c>
      <c r="AM84" s="62">
        <f t="shared" si="59"/>
        <v>696.3134151845851</v>
      </c>
      <c r="AN84" s="62">
        <f ca="1">AVERAGE(OFFSET($AM$3,0,0,'Données projet'!$E$10+1,1))-AVERAGE(OFFSET($H$3,0,0,'Données projet'!$E$10+1,1))</f>
        <v>360.17986641067279</v>
      </c>
      <c r="AO84" s="62">
        <f t="shared" si="90"/>
        <v>159.6134369231965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0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5.8</v>
      </c>
      <c r="BD84" s="13">
        <f>IF('Données projet'!$A$88&gt;35,BD83+BC84-BL83,IF(A84&lt;'Données projet'!$A$88,$BA$205^A84,IF(A84='Données projet'!$A$88,'Données projet'!$B$88,BD83+BC84-BL83)))</f>
        <v>327.8</v>
      </c>
      <c r="BE84" s="14">
        <f>BD84*VLOOKUP('Données projet'!$B$11,Paramètres!$A$1:$I$88,3,0)*VLOOKUP('Données projet'!$B$11,Paramètres!$A$1:$I$88,5,0)</f>
        <v>311.93448000000001</v>
      </c>
      <c r="BF84" s="14">
        <f t="shared" si="91"/>
        <v>73.672680205170593</v>
      </c>
      <c r="BG84" s="22">
        <f t="shared" si="61"/>
        <v>671.59913735733869</v>
      </c>
      <c r="BH84" s="62">
        <f t="shared" si="62"/>
        <v>964.93247069067206</v>
      </c>
      <c r="BI84" s="62">
        <f ca="1">AVERAGE(OFFSET($BH$3,0,0,'Données projet'!$E$11+1,1))-AVERAGE(OFFSET($H$3,0,0,'Données projet'!$E$11+1,1))</f>
        <v>528.23058258425294</v>
      </c>
      <c r="BJ84" s="62">
        <f t="shared" si="92"/>
        <v>357.72390083433635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0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7</v>
      </c>
      <c r="N85" s="14">
        <f>IF('Données projet'!$A$36&gt;35,N84+M85-V84,IF(A85&lt;'Données projet'!$A$36,$K$205^A85,IF(A85='Données projet'!$A$36,'Données projet'!$B$36,N84+M85-V84)))</f>
        <v>333.00000000000006</v>
      </c>
      <c r="O85" s="14">
        <f>N85*VLOOKUP('Données projet'!$B$9,Paramètres!$A$1:$I$88,3,0)*VLOOKUP('Données projet'!$B$9,Paramètres!$A$1:$I$88,5,0)</f>
        <v>301.29840000000002</v>
      </c>
      <c r="P85" s="14">
        <f t="shared" si="87"/>
        <v>71.448589534990518</v>
      </c>
      <c r="Q85" s="22">
        <f t="shared" si="54"/>
        <v>649.2010067734418</v>
      </c>
      <c r="R85" s="62">
        <f t="shared" si="55"/>
        <v>942.53434010677506</v>
      </c>
      <c r="S85" s="62">
        <f ca="1">AVERAGE(OFFSET($R$3,0,0,'Données projet'!$E$9+1,1))-AVERAGE(OFFSET($H$3,0,0,'Données projet'!$E$9+1,1))</f>
        <v>510.56580450928806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186.79999999999998</v>
      </c>
      <c r="AJ85" s="14">
        <f>AI85*VLOOKUP('Données projet'!$B$10,Paramètres!$A$1:$I$88,3,0)*VLOOKUP('Données projet'!$B$10,Paramètres!$A$1:$I$88,5,0)</f>
        <v>189.4152</v>
      </c>
      <c r="AK85" s="14">
        <f t="shared" si="89"/>
        <v>47.410638687430918</v>
      </c>
      <c r="AL85" s="22">
        <f t="shared" si="58"/>
        <v>412.4716690472755</v>
      </c>
      <c r="AM85" s="62">
        <f t="shared" si="59"/>
        <v>705.80500238060881</v>
      </c>
      <c r="AN85" s="62">
        <f ca="1">AVERAGE(OFFSET($AM$3,0,0,'Données projet'!$E$10+1,1))-AVERAGE(OFFSET($H$3,0,0,'Données projet'!$E$10+1,1))</f>
        <v>360.17986641067279</v>
      </c>
      <c r="AO85" s="62">
        <f t="shared" si="90"/>
        <v>159.6134369231965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0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5.8</v>
      </c>
      <c r="BD85" s="13">
        <f>IF('Données projet'!$A$88&gt;35,BD84+BC85-BL84,IF(A85&lt;'Données projet'!$A$88,$BA$205^A85,IF(A85='Données projet'!$A$88,'Données projet'!$B$88,BD84+BC85-BL84)))</f>
        <v>333.6</v>
      </c>
      <c r="BE85" s="14">
        <f>BD85*VLOOKUP('Données projet'!$B$11,Paramètres!$A$1:$I$88,3,0)*VLOOKUP('Données projet'!$B$11,Paramètres!$A$1:$I$88,5,0)</f>
        <v>317.45376000000005</v>
      </c>
      <c r="BF85" s="14">
        <f t="shared" si="91"/>
        <v>74.823312835926544</v>
      </c>
      <c r="BG85" s="22">
        <f t="shared" si="61"/>
        <v>683.21590185590537</v>
      </c>
      <c r="BH85" s="62">
        <f t="shared" si="62"/>
        <v>976.54923518923874</v>
      </c>
      <c r="BI85" s="62">
        <f ca="1">AVERAGE(OFFSET($BH$3,0,0,'Données projet'!$E$11+1,1))-AVERAGE(OFFSET($H$3,0,0,'Données projet'!$E$11+1,1))</f>
        <v>528.23058258425294</v>
      </c>
      <c r="BJ85" s="62">
        <f t="shared" si="92"/>
        <v>357.72390083433635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0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7</v>
      </c>
      <c r="N86" s="14">
        <f>IF('Données projet'!$A$36&gt;35,N85+M86-V85,IF(A86&lt;'Données projet'!$A$36,$K$205^A86,IF(A86='Données projet'!$A$36,'Données projet'!$B$36,N85+M86-V85)))</f>
        <v>340.00000000000006</v>
      </c>
      <c r="O86" s="14">
        <f>N86*VLOOKUP('Données projet'!$B$9,Paramètres!$A$1:$I$88,3,0)*VLOOKUP('Données projet'!$B$9,Paramètres!$A$1:$I$88,5,0)</f>
        <v>307.63200000000006</v>
      </c>
      <c r="P86" s="14">
        <f t="shared" si="87"/>
        <v>72.774077039465567</v>
      </c>
      <c r="Q86" s="22">
        <f t="shared" si="54"/>
        <v>662.54058417706926</v>
      </c>
      <c r="R86" s="62">
        <f t="shared" si="55"/>
        <v>955.87391751040263</v>
      </c>
      <c r="S86" s="62">
        <f ca="1">AVERAGE(OFFSET($R$3,0,0,'Données projet'!$E$9+1,1))-AVERAGE(OFFSET($H$3,0,0,'Données projet'!$E$9+1,1))</f>
        <v>510.56580450928806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191.2</v>
      </c>
      <c r="AJ86" s="14">
        <f>AI86*VLOOKUP('Données projet'!$B$10,Paramètres!$A$1:$I$88,3,0)*VLOOKUP('Données projet'!$B$10,Paramètres!$A$1:$I$88,5,0)</f>
        <v>193.8768</v>
      </c>
      <c r="AK86" s="14">
        <f t="shared" si="89"/>
        <v>48.396048099527611</v>
      </c>
      <c r="AL86" s="22">
        <f t="shared" si="58"/>
        <v>421.95854377334393</v>
      </c>
      <c r="AM86" s="62">
        <f t="shared" si="59"/>
        <v>715.29187710667725</v>
      </c>
      <c r="AN86" s="62">
        <f ca="1">AVERAGE(OFFSET($AM$3,0,0,'Données projet'!$E$10+1,1))-AVERAGE(OFFSET($H$3,0,0,'Données projet'!$E$10+1,1))</f>
        <v>360.17986641067279</v>
      </c>
      <c r="AO86" s="62">
        <f t="shared" si="90"/>
        <v>159.6134369231965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0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5.8</v>
      </c>
      <c r="BD86" s="13">
        <f>IF('Données projet'!$A$88&gt;35,BD85+BC86-BL85,IF(A86&lt;'Données projet'!$A$88,$BA$205^A86,IF(A86='Données projet'!$A$88,'Données projet'!$B$88,BD85+BC86-BL85)))</f>
        <v>339.40000000000003</v>
      </c>
      <c r="BE86" s="14">
        <f>BD86*VLOOKUP('Données projet'!$B$11,Paramètres!$A$1:$I$88,3,0)*VLOOKUP('Données projet'!$B$11,Paramètres!$A$1:$I$88,5,0)</f>
        <v>322.97304000000003</v>
      </c>
      <c r="BF86" s="14">
        <f t="shared" si="91"/>
        <v>75.97161911497389</v>
      </c>
      <c r="BG86" s="22">
        <f t="shared" si="61"/>
        <v>694.82861462524625</v>
      </c>
      <c r="BH86" s="62">
        <f t="shared" si="62"/>
        <v>988.1619479585795</v>
      </c>
      <c r="BI86" s="62">
        <f ca="1">AVERAGE(OFFSET($BH$3,0,0,'Données projet'!$E$11+1,1))-AVERAGE(OFFSET($H$3,0,0,'Données projet'!$E$11+1,1))</f>
        <v>528.23058258425294</v>
      </c>
      <c r="BJ86" s="62">
        <f t="shared" si="92"/>
        <v>357.72390083433635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0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7</v>
      </c>
      <c r="N87" s="14">
        <f>IF('Données projet'!$A$36&gt;35,N86+M87-V86,IF(A87&lt;'Données projet'!$A$36,$K$205^A87,IF(A87='Données projet'!$A$36,'Données projet'!$B$36,N86+M87-V86)))</f>
        <v>347.00000000000006</v>
      </c>
      <c r="O87" s="14">
        <f>N87*VLOOKUP('Données projet'!$B$9,Paramètres!$A$1:$I$88,3,0)*VLOOKUP('Données projet'!$B$9,Paramètres!$A$1:$I$88,5,0)</f>
        <v>313.96560000000005</v>
      </c>
      <c r="P87" s="14">
        <f t="shared" si="87"/>
        <v>74.096391618326777</v>
      </c>
      <c r="Q87" s="22">
        <f t="shared" si="54"/>
        <v>675.87463540191914</v>
      </c>
      <c r="R87" s="62">
        <f t="shared" si="55"/>
        <v>969.20796873525251</v>
      </c>
      <c r="S87" s="62">
        <f ca="1">AVERAGE(OFFSET($R$3,0,0,'Données projet'!$E$9+1,1))-AVERAGE(OFFSET($H$3,0,0,'Données projet'!$E$9+1,1))</f>
        <v>510.56580450928806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195.6</v>
      </c>
      <c r="AJ87" s="14">
        <f>AI87*VLOOKUP('Données projet'!$B$10,Paramètres!$A$1:$I$88,3,0)*VLOOKUP('Données projet'!$B$10,Paramètres!$A$1:$I$88,5,0)</f>
        <v>198.33840000000001</v>
      </c>
      <c r="AK87" s="14">
        <f t="shared" si="89"/>
        <v>49.378821219958084</v>
      </c>
      <c r="AL87" s="22">
        <f t="shared" si="58"/>
        <v>431.44082695809374</v>
      </c>
      <c r="AM87" s="62">
        <f t="shared" si="59"/>
        <v>724.77416029142705</v>
      </c>
      <c r="AN87" s="62">
        <f ca="1">AVERAGE(OFFSET($AM$3,0,0,'Données projet'!$E$10+1,1))-AVERAGE(OFFSET($H$3,0,0,'Données projet'!$E$10+1,1))</f>
        <v>360.17986641067279</v>
      </c>
      <c r="AO87" s="62">
        <f t="shared" si="90"/>
        <v>159.6134369231965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0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5.8</v>
      </c>
      <c r="BD87" s="13">
        <f>IF('Données projet'!$A$88&gt;35,BD86+BC87-BL86,IF(A87&lt;'Données projet'!$A$88,$BA$205^A87,IF(A87='Données projet'!$A$88,'Données projet'!$B$88,BD86+BC87-BL86)))</f>
        <v>345.20000000000005</v>
      </c>
      <c r="BE87" s="14">
        <f>BD87*VLOOKUP('Données projet'!$B$11,Paramètres!$A$1:$I$88,3,0)*VLOOKUP('Données projet'!$B$11,Paramètres!$A$1:$I$88,5,0)</f>
        <v>328.49232000000006</v>
      </c>
      <c r="BF87" s="14">
        <f t="shared" si="91"/>
        <v>77.117643385008606</v>
      </c>
      <c r="BG87" s="22">
        <f t="shared" si="61"/>
        <v>706.43735289555673</v>
      </c>
      <c r="BH87" s="62">
        <f t="shared" si="62"/>
        <v>999.7706862288901</v>
      </c>
      <c r="BI87" s="62">
        <f ca="1">AVERAGE(OFFSET($BH$3,0,0,'Données projet'!$E$11+1,1))-AVERAGE(OFFSET($H$3,0,0,'Données projet'!$E$11+1,1))</f>
        <v>528.23058258425294</v>
      </c>
      <c r="BJ87" s="62">
        <f t="shared" si="92"/>
        <v>357.72390083433635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0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354</v>
      </c>
      <c r="L88" s="13">
        <f>VLOOKUP(A88,'Données projet'!$A$35:$I$55,9,0)</f>
        <v>7</v>
      </c>
      <c r="M88" s="13">
        <f t="array" ref="M88">INDEX(L:L,MIN(IF(ISNUMBER(L88:L284),ROW(L88:L284),"")))</f>
        <v>7</v>
      </c>
      <c r="N88" s="14">
        <f>IF('Données projet'!$A$36&gt;35,N87+M88-V87,IF(A88&lt;'Données projet'!$A$36,$K$205^A88,IF(A88='Données projet'!$A$36,'Données projet'!$B$36,N87+M88-V87)))</f>
        <v>354.00000000000006</v>
      </c>
      <c r="O88" s="14">
        <f>N88*VLOOKUP('Données projet'!$B$9,Paramètres!$A$1:$I$88,3,0)*VLOOKUP('Données projet'!$B$9,Paramètres!$A$1:$I$88,5,0)</f>
        <v>320.29920000000004</v>
      </c>
      <c r="P88" s="14">
        <f t="shared" si="87"/>
        <v>75.415604655092991</v>
      </c>
      <c r="Q88" s="22">
        <f t="shared" si="54"/>
        <v>689.203284774287</v>
      </c>
      <c r="R88" s="62">
        <f t="shared" si="55"/>
        <v>982.53661810762037</v>
      </c>
      <c r="S88" s="62">
        <f ca="1">AVERAGE(OFFSET($R$3,0,0,'Données projet'!$E$9+1,1))-AVERAGE(OFFSET($H$3,0,0,'Données projet'!$E$9+1,1))</f>
        <v>510.56580450928806</v>
      </c>
      <c r="T88" s="62">
        <f t="shared" si="88"/>
        <v>278.21741231699929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56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200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200</v>
      </c>
      <c r="AJ88" s="14">
        <f>AI88*VLOOKUP('Données projet'!$B$10,Paramètres!$A$1:$I$88,3,0)*VLOOKUP('Données projet'!$B$10,Paramètres!$A$1:$I$88,5,0)</f>
        <v>202.8</v>
      </c>
      <c r="AK88" s="14">
        <f t="shared" si="89"/>
        <v>50.359024179354016</v>
      </c>
      <c r="AL88" s="22">
        <f t="shared" si="58"/>
        <v>440.91863377904156</v>
      </c>
      <c r="AM88" s="62">
        <f t="shared" si="59"/>
        <v>734.25196711237481</v>
      </c>
      <c r="AN88" s="62">
        <f ca="1">AVERAGE(OFFSET($AM$3,0,0,'Données projet'!$E$10+1,1))-AVERAGE(OFFSET($H$3,0,0,'Données projet'!$E$10+1,1))</f>
        <v>360.17986641067279</v>
      </c>
      <c r="AO88" s="62">
        <f t="shared" si="90"/>
        <v>159.6134369231965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0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351</v>
      </c>
      <c r="BB88" s="13">
        <f>VLOOKUP(A88,'Données projet'!$A$87:$I$107,9,0)</f>
        <v>5.8</v>
      </c>
      <c r="BC88" s="13">
        <f t="array" ref="BC88">INDEX(BB:BB,MIN(IF(ISNUMBER(BB88:BB284),ROW(BB88:BB284),"")))</f>
        <v>5.8</v>
      </c>
      <c r="BD88" s="13">
        <f>IF('Données projet'!$A$88&gt;35,BD87+BC88-BL87,IF(A88&lt;'Données projet'!$A$88,$BA$205^A88,IF(A88='Données projet'!$A$88,'Données projet'!$B$88,BD87+BC88-BL87)))</f>
        <v>351.00000000000006</v>
      </c>
      <c r="BE88" s="14">
        <f>BD88*VLOOKUP('Données projet'!$B$11,Paramètres!$A$1:$I$88,3,0)*VLOOKUP('Données projet'!$B$11,Paramètres!$A$1:$I$88,5,0)</f>
        <v>334.0116000000001</v>
      </c>
      <c r="BF88" s="14">
        <f t="shared" si="91"/>
        <v>78.261428413244573</v>
      </c>
      <c r="BG88" s="22">
        <f t="shared" si="61"/>
        <v>718.04219115306762</v>
      </c>
      <c r="BH88" s="62">
        <f t="shared" si="62"/>
        <v>1011.375524486401</v>
      </c>
      <c r="BI88" s="62">
        <f ca="1">AVERAGE(OFFSET($BH$3,0,0,'Données projet'!$E$11+1,1))-AVERAGE(OFFSET($H$3,0,0,'Données projet'!$E$11+1,1))</f>
        <v>528.23058258425294</v>
      </c>
      <c r="BJ88" s="62">
        <f t="shared" si="92"/>
        <v>357.72390083433635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40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0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6.3</v>
      </c>
      <c r="N89" s="14">
        <f>IF('Données projet'!$A$36&gt;35,N88+M89-V88,IF(A89&lt;'Données projet'!$A$36,$K$205^A89,IF(A89='Données projet'!$A$36,'Données projet'!$B$36,N88+M89-V88)))</f>
        <v>304.30000000000007</v>
      </c>
      <c r="O89" s="14">
        <f>N89*VLOOKUP('Données projet'!$B$9,Paramètres!$A$1:$I$88,3,0)*VLOOKUP('Données projet'!$B$9,Paramètres!$A$1:$I$88,5,0)</f>
        <v>275.33064000000007</v>
      </c>
      <c r="P89" s="14">
        <f t="shared" si="87"/>
        <v>65.979275169167465</v>
      </c>
      <c r="Q89" s="22">
        <f t="shared" si="54"/>
        <v>594.44810225296681</v>
      </c>
      <c r="R89" s="62">
        <f t="shared" si="55"/>
        <v>887.78143558630018</v>
      </c>
      <c r="S89" s="62">
        <f ca="1">AVERAGE(OFFSET($R$3,0,0,'Données projet'!$E$9+1,1))-AVERAGE(OFFSET($H$3,0,0,'Données projet'!$E$9+1,1))</f>
        <v>510.56580450928806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4.2</v>
      </c>
      <c r="AI89" s="14">
        <f>IF('Données projet'!$A$62&gt;35,AI88+AH89-AQ88,IF(A89&lt;'Données projet'!$A$62,$AF$205^A89,IF(A89='Données projet'!$A$62,'Données projet'!$B$62,AI88+AH89-AQ88)))</f>
        <v>204.2</v>
      </c>
      <c r="AJ89" s="14">
        <f>AI89*VLOOKUP('Données projet'!$B$10,Paramètres!$A$1:$I$88,3,0)*VLOOKUP('Données projet'!$B$10,Paramètres!$A$1:$I$88,5,0)</f>
        <v>207.05879999999999</v>
      </c>
      <c r="AK89" s="14">
        <f t="shared" si="89"/>
        <v>51.292332840714117</v>
      </c>
      <c r="AL89" s="22">
        <f t="shared" si="58"/>
        <v>449.96155636424373</v>
      </c>
      <c r="AM89" s="62">
        <f t="shared" si="59"/>
        <v>743.29488969757699</v>
      </c>
      <c r="AN89" s="62">
        <f ca="1">AVERAGE(OFFSET($AM$3,0,0,'Données projet'!$E$10+1,1))-AVERAGE(OFFSET($H$3,0,0,'Données projet'!$E$10+1,1))</f>
        <v>360.17986641067279</v>
      </c>
      <c r="AO89" s="62">
        <f t="shared" si="90"/>
        <v>159.6134369231965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0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316.60000000000008</v>
      </c>
      <c r="BE89" s="14">
        <f>BD89*VLOOKUP('Données projet'!$B$11,Paramètres!$A$1:$I$88,3,0)*VLOOKUP('Données projet'!$B$11,Paramètres!$A$1:$I$88,5,0)</f>
        <v>301.27656000000007</v>
      </c>
      <c r="BF89" s="14">
        <f t="shared" si="91"/>
        <v>71.4440133137998</v>
      </c>
      <c r="BG89" s="22">
        <f t="shared" si="61"/>
        <v>649.15499852153482</v>
      </c>
      <c r="BH89" s="62">
        <f t="shared" si="62"/>
        <v>942.48833185486819</v>
      </c>
      <c r="BI89" s="62">
        <f ca="1">AVERAGE(OFFSET($BH$3,0,0,'Données projet'!$E$11+1,1))-AVERAGE(OFFSET($H$3,0,0,'Données projet'!$E$11+1,1))</f>
        <v>528.23058258425294</v>
      </c>
      <c r="BJ89" s="62">
        <f t="shared" si="92"/>
        <v>357.72390083433635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0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6.3</v>
      </c>
      <c r="N90" s="14">
        <f>IF('Données projet'!$A$36&gt;35,N89+M90-V89,IF(A90&lt;'Données projet'!$A$36,$K$205^A90,IF(A90='Données projet'!$A$36,'Données projet'!$B$36,N89+M90-V89)))</f>
        <v>310.60000000000008</v>
      </c>
      <c r="O90" s="14">
        <f>N90*VLOOKUP('Données projet'!$B$9,Paramètres!$A$1:$I$88,3,0)*VLOOKUP('Données projet'!$B$9,Paramètres!$A$1:$I$88,5,0)</f>
        <v>281.03088000000002</v>
      </c>
      <c r="P90" s="14">
        <f t="shared" si="87"/>
        <v>67.184816842275524</v>
      </c>
      <c r="Q90" s="22">
        <f t="shared" si="54"/>
        <v>606.47567200029653</v>
      </c>
      <c r="R90" s="62">
        <f t="shared" si="55"/>
        <v>899.80900533362978</v>
      </c>
      <c r="S90" s="62">
        <f ca="1">AVERAGE(OFFSET($R$3,0,0,'Données projet'!$E$9+1,1))-AVERAGE(OFFSET($H$3,0,0,'Données projet'!$E$9+1,1))</f>
        <v>510.56580450928806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4.2</v>
      </c>
      <c r="AI90" s="14">
        <f>IF('Données projet'!$A$62&gt;35,AI89+AH90-AQ89,IF(A90&lt;'Données projet'!$A$62,$AF$205^A90,IF(A90='Données projet'!$A$62,'Données projet'!$B$62,AI89+AH90-AQ89)))</f>
        <v>208.39999999999998</v>
      </c>
      <c r="AJ90" s="14">
        <f>AI90*VLOOKUP('Données projet'!$B$10,Paramètres!$A$1:$I$88,3,0)*VLOOKUP('Données projet'!$B$10,Paramètres!$A$1:$I$88,5,0)</f>
        <v>211.31759999999997</v>
      </c>
      <c r="AK90" s="14">
        <f t="shared" si="89"/>
        <v>52.223409552263242</v>
      </c>
      <c r="AL90" s="22">
        <f t="shared" si="58"/>
        <v>459.00059163685847</v>
      </c>
      <c r="AM90" s="62">
        <f t="shared" si="59"/>
        <v>752.33392497019179</v>
      </c>
      <c r="AN90" s="62">
        <f ca="1">AVERAGE(OFFSET($AM$3,0,0,'Données projet'!$E$10+1,1))-AVERAGE(OFFSET($H$3,0,0,'Données projet'!$E$10+1,1))</f>
        <v>360.17986641067279</v>
      </c>
      <c r="AO90" s="62">
        <f t="shared" si="90"/>
        <v>159.6134369231965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0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322.2000000000001</v>
      </c>
      <c r="BE90" s="14">
        <f>BD90*VLOOKUP('Données projet'!$B$11,Paramètres!$A$1:$I$88,3,0)*VLOOKUP('Données projet'!$B$11,Paramètres!$A$1:$I$88,5,0)</f>
        <v>306.60552000000013</v>
      </c>
      <c r="BF90" s="14">
        <f t="shared" si="91"/>
        <v>72.559474018282856</v>
      </c>
      <c r="BG90" s="22">
        <f t="shared" si="61"/>
        <v>660.37903124850948</v>
      </c>
      <c r="BH90" s="62">
        <f t="shared" si="62"/>
        <v>953.71236458184285</v>
      </c>
      <c r="BI90" s="62">
        <f ca="1">AVERAGE(OFFSET($BH$3,0,0,'Données projet'!$E$11+1,1))-AVERAGE(OFFSET($H$3,0,0,'Données projet'!$E$11+1,1))</f>
        <v>528.23058258425294</v>
      </c>
      <c r="BJ90" s="62">
        <f t="shared" si="92"/>
        <v>357.72390083433635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0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6.3</v>
      </c>
      <c r="N91" s="14">
        <f>IF('Données projet'!$A$36&gt;35,N90+M91-V90,IF(A91&lt;'Données projet'!$A$36,$K$205^A91,IF(A91='Données projet'!$A$36,'Données projet'!$B$36,N90+M91-V90)))</f>
        <v>316.90000000000009</v>
      </c>
      <c r="O91" s="14">
        <f>N91*VLOOKUP('Données projet'!$B$9,Paramètres!$A$1:$I$88,3,0)*VLOOKUP('Données projet'!$B$9,Paramètres!$A$1:$I$88,5,0)</f>
        <v>286.73112000000009</v>
      </c>
      <c r="P91" s="14">
        <f t="shared" si="87"/>
        <v>68.387515408373432</v>
      </c>
      <c r="Q91" s="22">
        <f t="shared" si="54"/>
        <v>618.4982900029172</v>
      </c>
      <c r="R91" s="62">
        <f t="shared" si="55"/>
        <v>911.83162333625046</v>
      </c>
      <c r="S91" s="62">
        <f ca="1">AVERAGE(OFFSET($R$3,0,0,'Données projet'!$E$9+1,1))-AVERAGE(OFFSET($H$3,0,0,'Données projet'!$E$9+1,1))</f>
        <v>510.56580450928806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4.2</v>
      </c>
      <c r="AI91" s="14">
        <f>IF('Données projet'!$A$62&gt;35,AI90+AH91-AQ90,IF(A91&lt;'Données projet'!$A$62,$AF$205^A91,IF(A91='Données projet'!$A$62,'Données projet'!$B$62,AI90+AH91-AQ90)))</f>
        <v>212.59999999999997</v>
      </c>
      <c r="AJ91" s="14">
        <f>AI91*VLOOKUP('Données projet'!$B$10,Paramètres!$A$1:$I$88,3,0)*VLOOKUP('Données projet'!$B$10,Paramètres!$A$1:$I$88,5,0)</f>
        <v>215.57639999999995</v>
      </c>
      <c r="AK91" s="14">
        <f t="shared" si="89"/>
        <v>53.152304479585219</v>
      </c>
      <c r="AL91" s="22">
        <f t="shared" si="58"/>
        <v>468.03582696861082</v>
      </c>
      <c r="AM91" s="62">
        <f t="shared" si="59"/>
        <v>761.36916030194413</v>
      </c>
      <c r="AN91" s="62">
        <f ca="1">AVERAGE(OFFSET($AM$3,0,0,'Données projet'!$E$10+1,1))-AVERAGE(OFFSET($H$3,0,0,'Données projet'!$E$10+1,1))</f>
        <v>360.17986641067279</v>
      </c>
      <c r="AO91" s="62">
        <f t="shared" si="90"/>
        <v>159.6134369231965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0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327.80000000000013</v>
      </c>
      <c r="BE91" s="14">
        <f>BD91*VLOOKUP('Données projet'!$B$11,Paramètres!$A$1:$I$88,3,0)*VLOOKUP('Données projet'!$B$11,Paramètres!$A$1:$I$88,5,0)</f>
        <v>311.93448000000012</v>
      </c>
      <c r="BF91" s="14">
        <f t="shared" si="91"/>
        <v>73.672680205170593</v>
      </c>
      <c r="BG91" s="22">
        <f t="shared" si="61"/>
        <v>671.59913735733892</v>
      </c>
      <c r="BH91" s="62">
        <f t="shared" si="62"/>
        <v>964.93247069067229</v>
      </c>
      <c r="BI91" s="62">
        <f ca="1">AVERAGE(OFFSET($BH$3,0,0,'Données projet'!$E$11+1,1))-AVERAGE(OFFSET($H$3,0,0,'Données projet'!$E$11+1,1))</f>
        <v>528.23058258425294</v>
      </c>
      <c r="BJ91" s="62">
        <f t="shared" si="92"/>
        <v>357.72390083433635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0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6.3</v>
      </c>
      <c r="N92" s="14">
        <f>IF('Données projet'!$A$36&gt;35,N91+M92-V91,IF(A92&lt;'Données projet'!$A$36,$K$205^A92,IF(A92='Données projet'!$A$36,'Données projet'!$B$36,N91+M92-V91)))</f>
        <v>323.2000000000001</v>
      </c>
      <c r="O92" s="14">
        <f>N92*VLOOKUP('Données projet'!$B$9,Paramètres!$A$1:$I$88,3,0)*VLOOKUP('Données projet'!$B$9,Paramètres!$A$1:$I$88,5,0)</f>
        <v>292.4313600000001</v>
      </c>
      <c r="P92" s="14">
        <f t="shared" si="87"/>
        <v>69.587433903176986</v>
      </c>
      <c r="Q92" s="22">
        <f t="shared" si="54"/>
        <v>630.51606604803339</v>
      </c>
      <c r="R92" s="62">
        <f t="shared" si="55"/>
        <v>923.84939938136677</v>
      </c>
      <c r="S92" s="62">
        <f ca="1">AVERAGE(OFFSET($R$3,0,0,'Données projet'!$E$9+1,1))-AVERAGE(OFFSET($H$3,0,0,'Données projet'!$E$9+1,1))</f>
        <v>510.56580450928806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4.2</v>
      </c>
      <c r="AI92" s="14">
        <f>IF('Données projet'!$A$62&gt;35,AI91+AH92-AQ91,IF(A92&lt;'Données projet'!$A$62,$AF$205^A92,IF(A92='Données projet'!$A$62,'Données projet'!$B$62,AI91+AH92-AQ91)))</f>
        <v>216.79999999999995</v>
      </c>
      <c r="AJ92" s="14">
        <f>AI92*VLOOKUP('Données projet'!$B$10,Paramètres!$A$1:$I$88,3,0)*VLOOKUP('Données projet'!$B$10,Paramètres!$A$1:$I$88,5,0)</f>
        <v>219.83519999999999</v>
      </c>
      <c r="AK92" s="14">
        <f t="shared" si="89"/>
        <v>54.079065692824393</v>
      </c>
      <c r="AL92" s="22">
        <f t="shared" si="58"/>
        <v>477.06734608166909</v>
      </c>
      <c r="AM92" s="62">
        <f t="shared" si="59"/>
        <v>770.4006794150024</v>
      </c>
      <c r="AN92" s="62">
        <f ca="1">AVERAGE(OFFSET($AM$3,0,0,'Données projet'!$E$10+1,1))-AVERAGE(OFFSET($H$3,0,0,'Données projet'!$E$10+1,1))</f>
        <v>360.17986641067279</v>
      </c>
      <c r="AO92" s="62">
        <f t="shared" si="90"/>
        <v>159.6134369231965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0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333.40000000000015</v>
      </c>
      <c r="BE92" s="14">
        <f>BD92*VLOOKUP('Données projet'!$B$11,Paramètres!$A$1:$I$88,3,0)*VLOOKUP('Données projet'!$B$11,Paramètres!$A$1:$I$88,5,0)</f>
        <v>317.26344000000012</v>
      </c>
      <c r="BF92" s="14">
        <f t="shared" si="91"/>
        <v>74.783674834375091</v>
      </c>
      <c r="BG92" s="22">
        <f t="shared" si="61"/>
        <v>682.81539166987011</v>
      </c>
      <c r="BH92" s="62">
        <f t="shared" si="62"/>
        <v>976.14872500320348</v>
      </c>
      <c r="BI92" s="62">
        <f ca="1">AVERAGE(OFFSET($BH$3,0,0,'Données projet'!$E$11+1,1))-AVERAGE(OFFSET($H$3,0,0,'Données projet'!$E$11+1,1))</f>
        <v>528.23058258425294</v>
      </c>
      <c r="BJ92" s="62">
        <f t="shared" si="92"/>
        <v>357.72390083433635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0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6.3</v>
      </c>
      <c r="N93" s="14">
        <f>IF('Données projet'!$A$36&gt;35,N92+M93-V92,IF(A93&lt;'Données projet'!$A$36,$K$205^A93,IF(A93='Données projet'!$A$36,'Données projet'!$B$36,N92+M93-V92)))</f>
        <v>329.50000000000011</v>
      </c>
      <c r="O93" s="14">
        <f>N93*VLOOKUP('Données projet'!$B$9,Paramètres!$A$1:$I$88,3,0)*VLOOKUP('Données projet'!$B$9,Paramètres!$A$1:$I$88,5,0)</f>
        <v>298.13160000000005</v>
      </c>
      <c r="P93" s="14">
        <f t="shared" si="87"/>
        <v>70.784632764376099</v>
      </c>
      <c r="Q93" s="22">
        <f t="shared" si="54"/>
        <v>642.52910539795516</v>
      </c>
      <c r="R93" s="62">
        <f t="shared" si="55"/>
        <v>935.86243873128842</v>
      </c>
      <c r="S93" s="62">
        <f ca="1">AVERAGE(OFFSET($R$3,0,0,'Données projet'!$E$9+1,1))-AVERAGE(OFFSET($H$3,0,0,'Données projet'!$E$9+1,1))</f>
        <v>510.56580450928806</v>
      </c>
      <c r="T93" s="62">
        <f t="shared" si="88"/>
        <v>278.21741231699929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221</v>
      </c>
      <c r="AG93" s="13">
        <f>VLOOKUP(A93,'Données projet'!$A$61:$I$81,9,0)</f>
        <v>4.2</v>
      </c>
      <c r="AH93" s="13">
        <f t="array" ref="AH93">INDEX(AG:AG,MIN(IF(ISNUMBER(AG93:AG289),ROW(AG93:AG289),"")))</f>
        <v>4.2</v>
      </c>
      <c r="AI93" s="14">
        <f>IF('Données projet'!$A$62&gt;35,AI92+AH93-AQ92,IF(A93&lt;'Données projet'!$A$62,$AF$205^A93,IF(A93='Données projet'!$A$62,'Données projet'!$B$62,AI92+AH93-AQ92)))</f>
        <v>220.99999999999994</v>
      </c>
      <c r="AJ93" s="14">
        <f>AI93*VLOOKUP('Données projet'!$B$10,Paramètres!$A$1:$I$88,3,0)*VLOOKUP('Données projet'!$B$10,Paramètres!$A$1:$I$88,5,0)</f>
        <v>224.09399999999997</v>
      </c>
      <c r="AK93" s="14">
        <f t="shared" si="89"/>
        <v>55.003739293082717</v>
      </c>
      <c r="AL93" s="22">
        <f t="shared" si="58"/>
        <v>486.09522926878566</v>
      </c>
      <c r="AM93" s="62">
        <f t="shared" si="59"/>
        <v>779.42856260211897</v>
      </c>
      <c r="AN93" s="62">
        <f ca="1">AVERAGE(OFFSET($AM$3,0,0,'Données projet'!$E$10+1,1))-AVERAGE(OFFSET($H$3,0,0,'Données projet'!$E$10+1,1))</f>
        <v>360.17986641067279</v>
      </c>
      <c r="AO93" s="62">
        <f t="shared" si="90"/>
        <v>159.6134369231965</v>
      </c>
      <c r="AP93" s="16">
        <f>IF(ISNA(VLOOKUP(A93,'Données projet'!$A$61:$I$81,3,0)),0,VLOOKUP(A93,'Données projet'!$A$61:$I$81,3,0))</f>
        <v>6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0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339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339.00000000000017</v>
      </c>
      <c r="BE93" s="14">
        <f>BD93*VLOOKUP('Données projet'!$B$11,Paramètres!$A$1:$I$88,3,0)*VLOOKUP('Données projet'!$B$11,Paramètres!$A$1:$I$88,5,0)</f>
        <v>322.59240000000017</v>
      </c>
      <c r="BF93" s="14">
        <f t="shared" si="91"/>
        <v>75.892499339928975</v>
      </c>
      <c r="BG93" s="22">
        <f t="shared" si="61"/>
        <v>694.02786635037648</v>
      </c>
      <c r="BH93" s="62">
        <f t="shared" si="62"/>
        <v>987.36119968370986</v>
      </c>
      <c r="BI93" s="62">
        <f ca="1">AVERAGE(OFFSET($BH$3,0,0,'Données projet'!$E$11+1,1))-AVERAGE(OFFSET($H$3,0,0,'Données projet'!$E$11+1,1))</f>
        <v>528.23058258425294</v>
      </c>
      <c r="BJ93" s="62">
        <f t="shared" si="92"/>
        <v>357.72390083433635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0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6.3</v>
      </c>
      <c r="N94" s="14">
        <f>IF('Données projet'!$A$36&gt;35,N93+M94-V93,IF(A94&lt;'Données projet'!$A$36,$K$205^A94,IF(A94='Données projet'!$A$36,'Données projet'!$B$36,N93+M94-V93)))</f>
        <v>335.80000000000013</v>
      </c>
      <c r="O94" s="14">
        <f>N94*VLOOKUP('Données projet'!$B$9,Paramètres!$A$1:$I$88,3,0)*VLOOKUP('Données projet'!$B$9,Paramètres!$A$1:$I$88,5,0)</f>
        <v>303.83184000000011</v>
      </c>
      <c r="P94" s="14">
        <f t="shared" si="87"/>
        <v>71.979169986303972</v>
      </c>
      <c r="Q94" s="22">
        <f t="shared" si="54"/>
        <v>654.5375090594797</v>
      </c>
      <c r="R94" s="62">
        <f t="shared" si="55"/>
        <v>947.87084239281307</v>
      </c>
      <c r="S94" s="62">
        <f ca="1">AVERAGE(OFFSET($R$3,0,0,'Données projet'!$E$9+1,1))-AVERAGE(OFFSET($H$3,0,0,'Données projet'!$E$9+1,1))</f>
        <v>510.56580450928806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3.7</v>
      </c>
      <c r="AI94" s="14">
        <f>IF('Données projet'!$A$62&gt;35,AI93+AH94-AQ93,IF(A94&lt;'Données projet'!$A$62,$AF$205^A94,IF(A94='Données projet'!$A$62,'Données projet'!$B$62,AI93+AH94-AQ93)))</f>
        <v>196.69999999999993</v>
      </c>
      <c r="AJ94" s="14">
        <f>AI94*VLOOKUP('Données projet'!$B$10,Paramètres!$A$1:$I$88,3,0)*VLOOKUP('Données projet'!$B$10,Paramètres!$A$1:$I$88,5,0)</f>
        <v>199.45379999999994</v>
      </c>
      <c r="AK94" s="14">
        <f t="shared" si="89"/>
        <v>49.624110398414182</v>
      </c>
      <c r="AL94" s="22">
        <f t="shared" si="58"/>
        <v>433.8106939439046</v>
      </c>
      <c r="AM94" s="62">
        <f t="shared" si="59"/>
        <v>727.14402727723791</v>
      </c>
      <c r="AN94" s="62">
        <f ca="1">AVERAGE(OFFSET($AM$3,0,0,'Données projet'!$E$10+1,1))-AVERAGE(OFFSET($H$3,0,0,'Données projet'!$E$10+1,1))</f>
        <v>360.17986641067279</v>
      </c>
      <c r="AO94" s="62">
        <f t="shared" si="90"/>
        <v>159.6134369231965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0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5.2</v>
      </c>
      <c r="BD94" s="13">
        <f>IF('Données projet'!$A$88&gt;35,BD93+BC94-BL93,IF(A94&lt;'Données projet'!$A$88,$BA$205^A94,IF(A94='Données projet'!$A$88,'Données projet'!$B$88,BD93+BC94-BL93)))</f>
        <v>344.20000000000016</v>
      </c>
      <c r="BE94" s="14">
        <f>BD94*VLOOKUP('Données projet'!$B$11,Paramètres!$A$1:$I$88,3,0)*VLOOKUP('Données projet'!$B$11,Paramètres!$A$1:$I$88,5,0)</f>
        <v>327.54072000000019</v>
      </c>
      <c r="BF94" s="14">
        <f t="shared" si="91"/>
        <v>76.920213922220341</v>
      </c>
      <c r="BG94" s="22">
        <f t="shared" si="61"/>
        <v>704.43612658120071</v>
      </c>
      <c r="BH94" s="62">
        <f t="shared" si="62"/>
        <v>997.76945991453408</v>
      </c>
      <c r="BI94" s="62">
        <f ca="1">AVERAGE(OFFSET($BH$3,0,0,'Données projet'!$E$11+1,1))-AVERAGE(OFFSET($H$3,0,0,'Données projet'!$E$11+1,1))</f>
        <v>528.23058258425294</v>
      </c>
      <c r="BJ94" s="62">
        <f t="shared" si="92"/>
        <v>357.72390083433635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0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6.3</v>
      </c>
      <c r="N95" s="14">
        <f>IF('Données projet'!$A$36&gt;35,N94+M95-V94,IF(A95&lt;'Données projet'!$A$36,$K$205^A95,IF(A95='Données projet'!$A$36,'Données projet'!$B$36,N94+M95-V94)))</f>
        <v>342.10000000000014</v>
      </c>
      <c r="O95" s="14">
        <f>N95*VLOOKUP('Données projet'!$B$9,Paramètres!$A$1:$I$88,3,0)*VLOOKUP('Données projet'!$B$9,Paramètres!$A$1:$I$88,5,0)</f>
        <v>309.53208000000012</v>
      </c>
      <c r="P95" s="14">
        <f t="shared" si="87"/>
        <v>73.171101262671257</v>
      </c>
      <c r="Q95" s="22">
        <f t="shared" si="54"/>
        <v>666.54137403248592</v>
      </c>
      <c r="R95" s="62">
        <f t="shared" si="55"/>
        <v>959.87470736581918</v>
      </c>
      <c r="S95" s="62">
        <f ca="1">AVERAGE(OFFSET($R$3,0,0,'Données projet'!$E$9+1,1))-AVERAGE(OFFSET($H$3,0,0,'Données projet'!$E$9+1,1))</f>
        <v>510.56580450928806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3.7</v>
      </c>
      <c r="AI95" s="14">
        <f>IF('Données projet'!$A$62&gt;35,AI94+AH95-AQ94,IF(A95&lt;'Données projet'!$A$62,$AF$205^A95,IF(A95='Données projet'!$A$62,'Données projet'!$B$62,AI94+AH95-AQ94)))</f>
        <v>200.39999999999992</v>
      </c>
      <c r="AJ95" s="14">
        <f>AI95*VLOOKUP('Données projet'!$B$10,Paramètres!$A$1:$I$88,3,0)*VLOOKUP('Données projet'!$B$10,Paramètres!$A$1:$I$88,5,0)</f>
        <v>203.20559999999995</v>
      </c>
      <c r="AK95" s="14">
        <f t="shared" si="89"/>
        <v>50.448008295629371</v>
      </c>
      <c r="AL95" s="22">
        <f t="shared" si="58"/>
        <v>441.78003444822099</v>
      </c>
      <c r="AM95" s="62">
        <f t="shared" si="59"/>
        <v>735.1133677815543</v>
      </c>
      <c r="AN95" s="62">
        <f ca="1">AVERAGE(OFFSET($AM$3,0,0,'Données projet'!$E$10+1,1))-AVERAGE(OFFSET($H$3,0,0,'Données projet'!$E$10+1,1))</f>
        <v>360.17986641067279</v>
      </c>
      <c r="AO95" s="62">
        <f t="shared" si="90"/>
        <v>159.6134369231965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0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5.2</v>
      </c>
      <c r="BD95" s="13">
        <f>IF('Données projet'!$A$88&gt;35,BD94+BC95-BL94,IF(A95&lt;'Données projet'!$A$88,$BA$205^A95,IF(A95='Données projet'!$A$88,'Données projet'!$B$88,BD94+BC95-BL94)))</f>
        <v>349.40000000000015</v>
      </c>
      <c r="BE95" s="14">
        <f>BD95*VLOOKUP('Données projet'!$B$11,Paramètres!$A$1:$I$88,3,0)*VLOOKUP('Données projet'!$B$11,Paramètres!$A$1:$I$88,5,0)</f>
        <v>332.4890400000001</v>
      </c>
      <c r="BF95" s="14">
        <f t="shared" si="91"/>
        <v>77.946122771056707</v>
      </c>
      <c r="BG95" s="22">
        <f t="shared" si="61"/>
        <v>714.84124182625726</v>
      </c>
      <c r="BH95" s="62">
        <f t="shared" si="62"/>
        <v>1008.1745751595906</v>
      </c>
      <c r="BI95" s="62">
        <f ca="1">AVERAGE(OFFSET($BH$3,0,0,'Données projet'!$E$11+1,1))-AVERAGE(OFFSET($H$3,0,0,'Données projet'!$E$11+1,1))</f>
        <v>528.23058258425294</v>
      </c>
      <c r="BJ95" s="62">
        <f t="shared" si="92"/>
        <v>357.72390083433635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0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6.3</v>
      </c>
      <c r="N96" s="14">
        <f>IF('Données projet'!$A$36&gt;35,N95+M96-V95,IF(A96&lt;'Données projet'!$A$36,$K$205^A96,IF(A96='Données projet'!$A$36,'Données projet'!$B$36,N95+M96-V95)))</f>
        <v>348.40000000000015</v>
      </c>
      <c r="O96" s="14">
        <f>N96*VLOOKUP('Données projet'!$B$9,Paramètres!$A$1:$I$88,3,0)*VLOOKUP('Données projet'!$B$9,Paramètres!$A$1:$I$88,5,0)</f>
        <v>315.23232000000013</v>
      </c>
      <c r="P96" s="14">
        <f t="shared" si="87"/>
        <v>74.360480118488482</v>
      </c>
      <c r="Q96" s="22">
        <f t="shared" si="54"/>
        <v>678.54079353970099</v>
      </c>
      <c r="R96" s="62">
        <f t="shared" si="55"/>
        <v>971.87412687303436</v>
      </c>
      <c r="S96" s="62">
        <f ca="1">AVERAGE(OFFSET($R$3,0,0,'Données projet'!$E$9+1,1))-AVERAGE(OFFSET($H$3,0,0,'Données projet'!$E$9+1,1))</f>
        <v>510.56580450928806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3.7</v>
      </c>
      <c r="AI96" s="14">
        <f>IF('Données projet'!$A$62&gt;35,AI95+AH96-AQ95,IF(A96&lt;'Données projet'!$A$62,$AF$205^A96,IF(A96='Données projet'!$A$62,'Données projet'!$B$62,AI95+AH96-AQ95)))</f>
        <v>204.09999999999991</v>
      </c>
      <c r="AJ96" s="14">
        <f>AI96*VLOOKUP('Données projet'!$B$10,Paramètres!$A$1:$I$88,3,0)*VLOOKUP('Données projet'!$B$10,Paramètres!$A$1:$I$88,5,0)</f>
        <v>206.95739999999989</v>
      </c>
      <c r="AK96" s="14">
        <f t="shared" si="89"/>
        <v>51.27013734743575</v>
      </c>
      <c r="AL96" s="22">
        <f t="shared" si="58"/>
        <v>449.74629421345043</v>
      </c>
      <c r="AM96" s="62">
        <f t="shared" si="59"/>
        <v>743.07962754678374</v>
      </c>
      <c r="AN96" s="62">
        <f ca="1">AVERAGE(OFFSET($AM$3,0,0,'Données projet'!$E$10+1,1))-AVERAGE(OFFSET($H$3,0,0,'Données projet'!$E$10+1,1))</f>
        <v>360.17986641067279</v>
      </c>
      <c r="AO96" s="62">
        <f t="shared" si="90"/>
        <v>159.6134369231965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0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5.2</v>
      </c>
      <c r="BD96" s="13">
        <f>IF('Données projet'!$A$88&gt;35,BD95+BC96-BL95,IF(A96&lt;'Données projet'!$A$88,$BA$205^A96,IF(A96='Données projet'!$A$88,'Données projet'!$B$88,BD95+BC96-BL95)))</f>
        <v>354.60000000000014</v>
      </c>
      <c r="BE96" s="14">
        <f>BD96*VLOOKUP('Données projet'!$B$11,Paramètres!$A$1:$I$88,3,0)*VLOOKUP('Données projet'!$B$11,Paramètres!$A$1:$I$88,5,0)</f>
        <v>337.43736000000013</v>
      </c>
      <c r="BF96" s="14">
        <f t="shared" si="91"/>
        <v>78.970255864950602</v>
      </c>
      <c r="BG96" s="22">
        <f t="shared" si="61"/>
        <v>725.24326429812243</v>
      </c>
      <c r="BH96" s="62">
        <f t="shared" si="62"/>
        <v>1018.5765976314558</v>
      </c>
      <c r="BI96" s="62">
        <f ca="1">AVERAGE(OFFSET($BH$3,0,0,'Données projet'!$E$11+1,1))-AVERAGE(OFFSET($H$3,0,0,'Données projet'!$E$11+1,1))</f>
        <v>528.23058258425294</v>
      </c>
      <c r="BJ96" s="62">
        <f t="shared" si="92"/>
        <v>357.72390083433635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0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6.3</v>
      </c>
      <c r="N97" s="14">
        <f>IF('Données projet'!$A$36&gt;35,N96+M97-V96,IF(A97&lt;'Données projet'!$A$36,$K$205^A97,IF(A97='Données projet'!$A$36,'Données projet'!$B$36,N96+M97-V96)))</f>
        <v>354.70000000000016</v>
      </c>
      <c r="O97" s="14">
        <f>N97*VLOOKUP('Données projet'!$B$9,Paramètres!$A$1:$I$88,3,0)*VLOOKUP('Données projet'!$B$9,Paramètres!$A$1:$I$88,5,0)</f>
        <v>320.93256000000014</v>
      </c>
      <c r="P97" s="14">
        <f t="shared" si="87"/>
        <v>75.54735803217622</v>
      </c>
      <c r="Q97" s="22">
        <f t="shared" si="54"/>
        <v>690.53585723937374</v>
      </c>
      <c r="R97" s="62">
        <f t="shared" si="55"/>
        <v>983.86919057270711</v>
      </c>
      <c r="S97" s="62">
        <f ca="1">AVERAGE(OFFSET($R$3,0,0,'Données projet'!$E$9+1,1))-AVERAGE(OFFSET($H$3,0,0,'Données projet'!$E$9+1,1))</f>
        <v>510.56580450928806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3.7</v>
      </c>
      <c r="AI97" s="14">
        <f>IF('Données projet'!$A$62&gt;35,AI96+AH97-AQ96,IF(A97&lt;'Données projet'!$A$62,$AF$205^A97,IF(A97='Données projet'!$A$62,'Données projet'!$B$62,AI96+AH97-AQ96)))</f>
        <v>207.7999999999999</v>
      </c>
      <c r="AJ97" s="14">
        <f>AI97*VLOOKUP('Données projet'!$B$10,Paramètres!$A$1:$I$88,3,0)*VLOOKUP('Données projet'!$B$10,Paramètres!$A$1:$I$88,5,0)</f>
        <v>210.7091999999999</v>
      </c>
      <c r="AK97" s="14">
        <f t="shared" si="89"/>
        <v>52.090533318836208</v>
      </c>
      <c r="AL97" s="22">
        <f t="shared" si="58"/>
        <v>457.70953553030614</v>
      </c>
      <c r="AM97" s="62">
        <f t="shared" si="59"/>
        <v>751.04286886363946</v>
      </c>
      <c r="AN97" s="62">
        <f ca="1">AVERAGE(OFFSET($AM$3,0,0,'Données projet'!$E$10+1,1))-AVERAGE(OFFSET($H$3,0,0,'Données projet'!$E$10+1,1))</f>
        <v>360.17986641067279</v>
      </c>
      <c r="AO97" s="62">
        <f t="shared" si="90"/>
        <v>159.6134369231965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0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5.2</v>
      </c>
      <c r="BD97" s="13">
        <f>IF('Données projet'!$A$88&gt;35,BD96+BC97-BL96,IF(A97&lt;'Données projet'!$A$88,$BA$205^A97,IF(A97='Données projet'!$A$88,'Données projet'!$B$88,BD96+BC97-BL96)))</f>
        <v>359.80000000000013</v>
      </c>
      <c r="BE97" s="14">
        <f>BD97*VLOOKUP('Données projet'!$B$11,Paramètres!$A$1:$I$88,3,0)*VLOOKUP('Données projet'!$B$11,Paramètres!$A$1:$I$88,5,0)</f>
        <v>342.38568000000009</v>
      </c>
      <c r="BF97" s="14">
        <f t="shared" si="91"/>
        <v>79.992642252702566</v>
      </c>
      <c r="BG97" s="22">
        <f t="shared" si="61"/>
        <v>735.64224459012382</v>
      </c>
      <c r="BH97" s="62">
        <f t="shared" si="62"/>
        <v>1028.9755779234572</v>
      </c>
      <c r="BI97" s="62">
        <f ca="1">AVERAGE(OFFSET($BH$3,0,0,'Données projet'!$E$11+1,1))-AVERAGE(OFFSET($H$3,0,0,'Données projet'!$E$11+1,1))</f>
        <v>528.23058258425294</v>
      </c>
      <c r="BJ97" s="62">
        <f t="shared" si="92"/>
        <v>357.72390083433635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0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361</v>
      </c>
      <c r="L98" s="13">
        <f>VLOOKUP(A98,'Données projet'!$A$35:$I$55,9,0)</f>
        <v>6.3</v>
      </c>
      <c r="M98" s="13">
        <f t="array" ref="M98">INDEX(L:L,MIN(IF(ISNUMBER(L98:L294),ROW(L98:L294),"")))</f>
        <v>6.3</v>
      </c>
      <c r="N98" s="14">
        <f>IF('Données projet'!$A$36&gt;35,N97+M98-V97,IF(A98&lt;'Données projet'!$A$36,$K$205^A98,IF(A98='Données projet'!$A$36,'Données projet'!$B$36,N97+M98-V97)))</f>
        <v>361.00000000000017</v>
      </c>
      <c r="O98" s="14">
        <f>N98*VLOOKUP('Données projet'!$B$9,Paramètres!$A$1:$I$88,3,0)*VLOOKUP('Données projet'!$B$9,Paramètres!$A$1:$I$88,5,0)</f>
        <v>326.63280000000015</v>
      </c>
      <c r="P98" s="14">
        <f t="shared" si="87"/>
        <v>76.731784548754845</v>
      </c>
      <c r="Q98" s="22">
        <f t="shared" si="54"/>
        <v>702.52665142241483</v>
      </c>
      <c r="R98" s="62">
        <f t="shared" si="55"/>
        <v>995.8599847557482</v>
      </c>
      <c r="S98" s="62">
        <f ca="1">AVERAGE(OFFSET($R$3,0,0,'Données projet'!$E$9+1,1))-AVERAGE(OFFSET($H$3,0,0,'Données projet'!$E$9+1,1))</f>
        <v>510.56580450928806</v>
      </c>
      <c r="T98" s="62">
        <f t="shared" si="88"/>
        <v>278.21741231699929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56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3.7</v>
      </c>
      <c r="AI98" s="14">
        <f>IF('Données projet'!$A$62&gt;35,AI97+AH98-AQ97,IF(A98&lt;'Données projet'!$A$62,$AF$205^A98,IF(A98='Données projet'!$A$62,'Données projet'!$B$62,AI97+AH98-AQ97)))</f>
        <v>211.49999999999989</v>
      </c>
      <c r="AJ98" s="14">
        <f>AI98*VLOOKUP('Données projet'!$B$10,Paramètres!$A$1:$I$88,3,0)*VLOOKUP('Données projet'!$B$10,Paramètres!$A$1:$I$88,5,0)</f>
        <v>214.4609999999999</v>
      </c>
      <c r="AK98" s="14">
        <f t="shared" si="89"/>
        <v>52.909230628257546</v>
      </c>
      <c r="AL98" s="22">
        <f t="shared" si="58"/>
        <v>465.669818344215</v>
      </c>
      <c r="AM98" s="62">
        <f t="shared" si="59"/>
        <v>759.00315167754832</v>
      </c>
      <c r="AN98" s="62">
        <f ca="1">AVERAGE(OFFSET($AM$3,0,0,'Données projet'!$E$10+1,1))-AVERAGE(OFFSET($H$3,0,0,'Données projet'!$E$10+1,1))</f>
        <v>360.17986641067279</v>
      </c>
      <c r="AO98" s="62">
        <f t="shared" si="90"/>
        <v>159.6134369231965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0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365</v>
      </c>
      <c r="BB98" s="13">
        <f>VLOOKUP(A98,'Données projet'!$A$87:$I$107,9,0)</f>
        <v>5.2</v>
      </c>
      <c r="BC98" s="13">
        <f t="array" ref="BC98">INDEX(BB:BB,MIN(IF(ISNUMBER(BB98:BB294),ROW(BB98:BB294),"")))</f>
        <v>5.2</v>
      </c>
      <c r="BD98" s="13">
        <f>IF('Données projet'!$A$88&gt;35,BD97+BC98-BL97,IF(A98&lt;'Données projet'!$A$88,$BA$205^A98,IF(A98='Données projet'!$A$88,'Données projet'!$B$88,BD97+BC98-BL97)))</f>
        <v>365.00000000000011</v>
      </c>
      <c r="BE98" s="14">
        <f>BD98*VLOOKUP('Données projet'!$B$11,Paramètres!$A$1:$I$88,3,0)*VLOOKUP('Données projet'!$B$11,Paramètres!$A$1:$I$88,5,0)</f>
        <v>347.33400000000012</v>
      </c>
      <c r="BF98" s="14">
        <f t="shared" si="91"/>
        <v>81.01331009524614</v>
      </c>
      <c r="BG98" s="22">
        <f t="shared" si="61"/>
        <v>746.03823174922047</v>
      </c>
      <c r="BH98" s="62">
        <f t="shared" si="62"/>
        <v>1039.3715650825538</v>
      </c>
      <c r="BI98" s="62">
        <f ca="1">AVERAGE(OFFSET($BH$3,0,0,'Données projet'!$E$11+1,1))-AVERAGE(OFFSET($H$3,0,0,'Données projet'!$E$11+1,1))</f>
        <v>528.23058258425294</v>
      </c>
      <c r="BJ98" s="62">
        <f t="shared" si="92"/>
        <v>357.72390083433635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37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0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5.5</v>
      </c>
      <c r="N99" s="14">
        <f>IF('Données projet'!$A$36&gt;35,N98+M99-V98,IF(A99&lt;'Données projet'!$A$36,$K$205^A99,IF(A99='Données projet'!$A$36,'Données projet'!$B$36,N98+M99-V98)))</f>
        <v>310.50000000000017</v>
      </c>
      <c r="O99" s="14">
        <f>N99*VLOOKUP('Données projet'!$B$9,Paramètres!$A$1:$I$88,3,0)*VLOOKUP('Données projet'!$B$9,Paramètres!$A$1:$I$88,5,0)</f>
        <v>280.94040000000012</v>
      </c>
      <c r="P99" s="14">
        <f t="shared" si="87"/>
        <v>67.165703636653262</v>
      </c>
      <c r="Q99" s="22">
        <f t="shared" ref="Q99:Q130" si="107">(O99+P99)*0.475*44/12</f>
        <v>606.2847971671714</v>
      </c>
      <c r="R99" s="62">
        <f t="shared" si="55"/>
        <v>899.61813050050478</v>
      </c>
      <c r="S99" s="62">
        <f ca="1">AVERAGE(OFFSET($R$3,0,0,'Données projet'!$E$9+1,1))-AVERAGE(OFFSET($H$3,0,0,'Données projet'!$E$9+1,1))</f>
        <v>510.56580450928806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3.7</v>
      </c>
      <c r="AI99" s="14">
        <f>IF('Données projet'!$A$62&gt;35,AI98+AH99-AQ98,IF(A99&lt;'Données projet'!$A$62,$AF$205^A99,IF(A99='Données projet'!$A$62,'Données projet'!$B$62,AI98+AH99-AQ98)))</f>
        <v>215.19999999999987</v>
      </c>
      <c r="AJ99" s="14">
        <f>AI99*VLOOKUP('Données projet'!$B$10,Paramètres!$A$1:$I$88,3,0)*VLOOKUP('Données projet'!$B$10,Paramètres!$A$1:$I$88,5,0)</f>
        <v>218.21279999999987</v>
      </c>
      <c r="AK99" s="14">
        <f t="shared" si="89"/>
        <v>53.726262420904163</v>
      </c>
      <c r="AL99" s="22">
        <f t="shared" si="58"/>
        <v>473.62720038307458</v>
      </c>
      <c r="AM99" s="62">
        <f t="shared" si="59"/>
        <v>766.96053371640789</v>
      </c>
      <c r="AN99" s="62">
        <f ca="1">AVERAGE(OFFSET($AM$3,0,0,'Données projet'!$E$10+1,1))-AVERAGE(OFFSET($H$3,0,0,'Données projet'!$E$10+1,1))</f>
        <v>360.17986641067279</v>
      </c>
      <c r="AO99" s="62">
        <f t="shared" si="90"/>
        <v>159.6134369231965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0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</v>
      </c>
      <c r="BD99" s="13">
        <f>IF('Données projet'!$A$88&gt;35,BD98+BC99-BL98,IF(A99&lt;'Données projet'!$A$88,$BA$205^A99,IF(A99='Données projet'!$A$88,'Données projet'!$B$88,BD98+BC99-BL98)))</f>
        <v>333.00000000000011</v>
      </c>
      <c r="BE99" s="14">
        <f>BD99*VLOOKUP('Données projet'!$B$11,Paramètres!$A$1:$I$88,3,0)*VLOOKUP('Données projet'!$B$11,Paramètres!$A$1:$I$88,5,0)</f>
        <v>316.88280000000009</v>
      </c>
      <c r="BF99" s="14">
        <f t="shared" si="91"/>
        <v>74.70439052583346</v>
      </c>
      <c r="BG99" s="22">
        <f t="shared" si="61"/>
        <v>682.01435683249338</v>
      </c>
      <c r="BH99" s="62">
        <f t="shared" si="62"/>
        <v>975.34769016582663</v>
      </c>
      <c r="BI99" s="62">
        <f ca="1">AVERAGE(OFFSET($BH$3,0,0,'Données projet'!$E$11+1,1))-AVERAGE(OFFSET($H$3,0,0,'Données projet'!$E$11+1,1))</f>
        <v>528.23058258425294</v>
      </c>
      <c r="BJ99" s="62">
        <f t="shared" si="92"/>
        <v>357.72390083433635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0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5.5</v>
      </c>
      <c r="N100" s="14">
        <f>IF('Données projet'!$A$36&gt;35,N99+M100-V99,IF(A100&lt;'Données projet'!$A$36,$K$205^A100,IF(A100='Données projet'!$A$36,'Données projet'!$B$36,N99+M100-V99)))</f>
        <v>316.00000000000017</v>
      </c>
      <c r="O100" s="14">
        <f>N100*VLOOKUP('Données projet'!$B$9,Paramètres!$A$1:$I$88,3,0)*VLOOKUP('Données projet'!$B$9,Paramètres!$A$1:$I$88,5,0)</f>
        <v>285.91680000000014</v>
      </c>
      <c r="P100" s="14">
        <f t="shared" si="87"/>
        <v>68.215872977287603</v>
      </c>
      <c r="Q100" s="22">
        <f t="shared" si="107"/>
        <v>616.78107210210942</v>
      </c>
      <c r="R100" s="62">
        <f t="shared" si="55"/>
        <v>910.11440543544268</v>
      </c>
      <c r="S100" s="62">
        <f ca="1">AVERAGE(OFFSET($R$3,0,0,'Données projet'!$E$9+1,1))-AVERAGE(OFFSET($H$3,0,0,'Données projet'!$E$9+1,1))</f>
        <v>510.56580450928806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3.7</v>
      </c>
      <c r="AI100" s="14">
        <f>IF('Données projet'!$A$62&gt;35,AI99+AH100-AQ99,IF(A100&lt;'Données projet'!$A$62,$AF$205^A100,IF(A100='Données projet'!$A$62,'Données projet'!$B$62,AI99+AH100-AQ99)))</f>
        <v>218.89999999999986</v>
      </c>
      <c r="AJ100" s="14">
        <f>AI100*VLOOKUP('Données projet'!$B$10,Paramètres!$A$1:$I$88,3,0)*VLOOKUP('Données projet'!$B$10,Paramètres!$A$1:$I$88,5,0)</f>
        <v>221.96459999999988</v>
      </c>
      <c r="AK100" s="14">
        <f t="shared" si="89"/>
        <v>54.54166063692373</v>
      </c>
      <c r="AL100" s="22">
        <f t="shared" si="58"/>
        <v>481.58173727597529</v>
      </c>
      <c r="AM100" s="62">
        <f t="shared" si="59"/>
        <v>774.9150706093086</v>
      </c>
      <c r="AN100" s="62">
        <f ca="1">AVERAGE(OFFSET($AM$3,0,0,'Données projet'!$E$10+1,1))-AVERAGE(OFFSET($H$3,0,0,'Données projet'!$E$10+1,1))</f>
        <v>360.17986641067279</v>
      </c>
      <c r="AO100" s="62">
        <f t="shared" si="90"/>
        <v>159.6134369231965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0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</v>
      </c>
      <c r="BD100" s="13">
        <f>IF('Données projet'!$A$88&gt;35,BD99+BC100-BL99,IF(A100&lt;'Données projet'!$A$88,$BA$205^A100,IF(A100='Données projet'!$A$88,'Données projet'!$B$88,BD99+BC100-BL99)))</f>
        <v>338.00000000000011</v>
      </c>
      <c r="BE100" s="14">
        <f>BD100*VLOOKUP('Données projet'!$B$11,Paramètres!$A$1:$I$88,3,0)*VLOOKUP('Données projet'!$B$11,Paramètres!$A$1:$I$88,5,0)</f>
        <v>321.64080000000013</v>
      </c>
      <c r="BF100" s="14">
        <f t="shared" si="91"/>
        <v>75.694652325793228</v>
      </c>
      <c r="BG100" s="22">
        <f t="shared" si="61"/>
        <v>692.02591280075683</v>
      </c>
      <c r="BH100" s="62">
        <f t="shared" si="62"/>
        <v>985.3592461340902</v>
      </c>
      <c r="BI100" s="62">
        <f ca="1">AVERAGE(OFFSET($BH$3,0,0,'Données projet'!$E$11+1,1))-AVERAGE(OFFSET($H$3,0,0,'Données projet'!$E$11+1,1))</f>
        <v>528.23058258425294</v>
      </c>
      <c r="BJ100" s="62">
        <f t="shared" si="92"/>
        <v>357.72390083433635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0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5.5</v>
      </c>
      <c r="N101" s="14">
        <f>IF('Données projet'!$A$36&gt;35,N100+M101-V100,IF(A101&lt;'Données projet'!$A$36,$K$205^A101,IF(A101='Données projet'!$A$36,'Données projet'!$B$36,N100+M101-V100)))</f>
        <v>321.50000000000017</v>
      </c>
      <c r="O101" s="14">
        <f>N101*VLOOKUP('Données projet'!$B$9,Paramètres!$A$1:$I$88,3,0)*VLOOKUP('Données projet'!$B$9,Paramètres!$A$1:$I$88,5,0)</f>
        <v>290.89320000000015</v>
      </c>
      <c r="P101" s="14">
        <f t="shared" si="87"/>
        <v>69.263916768293996</v>
      </c>
      <c r="Q101" s="22">
        <f t="shared" si="107"/>
        <v>627.27364503811225</v>
      </c>
      <c r="R101" s="62">
        <f t="shared" si="55"/>
        <v>920.60697837144562</v>
      </c>
      <c r="S101" s="62">
        <f ca="1">AVERAGE(OFFSET($R$3,0,0,'Données projet'!$E$9+1,1))-AVERAGE(OFFSET($H$3,0,0,'Données projet'!$E$9+1,1))</f>
        <v>510.56580450928806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3.7</v>
      </c>
      <c r="AI101" s="14">
        <f>IF('Données projet'!$A$62&gt;35,AI100+AH101-AQ100,IF(A101&lt;'Données projet'!$A$62,$AF$205^A101,IF(A101='Données projet'!$A$62,'Données projet'!$B$62,AI100+AH101-AQ100)))</f>
        <v>222.59999999999985</v>
      </c>
      <c r="AJ101" s="14">
        <f>AI101*VLOOKUP('Données projet'!$B$10,Paramètres!$A$1:$I$88,3,0)*VLOOKUP('Données projet'!$B$10,Paramètres!$A$1:$I$88,5,0)</f>
        <v>225.71639999999988</v>
      </c>
      <c r="AK101" s="14">
        <f t="shared" si="89"/>
        <v>55.355456074834237</v>
      </c>
      <c r="AL101" s="22">
        <f t="shared" si="58"/>
        <v>489.53348266366942</v>
      </c>
      <c r="AM101" s="62">
        <f t="shared" si="59"/>
        <v>782.86681599700273</v>
      </c>
      <c r="AN101" s="62">
        <f ca="1">AVERAGE(OFFSET($AM$3,0,0,'Données projet'!$E$10+1,1))-AVERAGE(OFFSET($H$3,0,0,'Données projet'!$E$10+1,1))</f>
        <v>360.17986641067279</v>
      </c>
      <c r="AO101" s="62">
        <f t="shared" si="90"/>
        <v>159.6134369231965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0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</v>
      </c>
      <c r="BD101" s="13">
        <f>IF('Données projet'!$A$88&gt;35,BD100+BC101-BL100,IF(A101&lt;'Données projet'!$A$88,$BA$205^A101,IF(A101='Données projet'!$A$88,'Données projet'!$B$88,BD100+BC101-BL100)))</f>
        <v>343.00000000000011</v>
      </c>
      <c r="BE101" s="14">
        <f>BD101*VLOOKUP('Données projet'!$B$11,Paramètres!$A$1:$I$88,3,0)*VLOOKUP('Données projet'!$B$11,Paramètres!$A$1:$I$88,5,0)</f>
        <v>326.39880000000011</v>
      </c>
      <c r="BF101" s="14">
        <f t="shared" si="91"/>
        <v>76.683210401884168</v>
      </c>
      <c r="BG101" s="22">
        <f t="shared" si="61"/>
        <v>702.03450144994849</v>
      </c>
      <c r="BH101" s="62">
        <f t="shared" si="62"/>
        <v>995.36783478328175</v>
      </c>
      <c r="BI101" s="62">
        <f ca="1">AVERAGE(OFFSET($BH$3,0,0,'Données projet'!$E$11+1,1))-AVERAGE(OFFSET($H$3,0,0,'Données projet'!$E$11+1,1))</f>
        <v>528.23058258425294</v>
      </c>
      <c r="BJ101" s="62">
        <f t="shared" si="92"/>
        <v>357.72390083433635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0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5.5</v>
      </c>
      <c r="N102" s="14">
        <f>IF('Données projet'!$A$36&gt;35,N101+M102-V101,IF(A102&lt;'Données projet'!$A$36,$K$205^A102,IF(A102='Données projet'!$A$36,'Données projet'!$B$36,N101+M102-V101)))</f>
        <v>327.00000000000017</v>
      </c>
      <c r="O102" s="14">
        <f>N102*VLOOKUP('Données projet'!$B$9,Paramètres!$A$1:$I$88,3,0)*VLOOKUP('Données projet'!$B$9,Paramètres!$A$1:$I$88,5,0)</f>
        <v>295.86960000000016</v>
      </c>
      <c r="P102" s="14">
        <f t="shared" si="87"/>
        <v>70.309875568291275</v>
      </c>
      <c r="Q102" s="22">
        <f t="shared" si="107"/>
        <v>637.76258661477414</v>
      </c>
      <c r="R102" s="62">
        <f t="shared" si="55"/>
        <v>931.09591994810739</v>
      </c>
      <c r="S102" s="62">
        <f ca="1">AVERAGE(OFFSET($R$3,0,0,'Données projet'!$E$9+1,1))-AVERAGE(OFFSET($H$3,0,0,'Données projet'!$E$9+1,1))</f>
        <v>510.56580450928806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3.7</v>
      </c>
      <c r="AI102" s="14">
        <f>IF('Données projet'!$A$62&gt;35,AI101+AH102-AQ101,IF(A102&lt;'Données projet'!$A$62,$AF$205^A102,IF(A102='Données projet'!$A$62,'Données projet'!$B$62,AI101+AH102-AQ101)))</f>
        <v>226.29999999999984</v>
      </c>
      <c r="AJ102" s="14">
        <f>AI102*VLOOKUP('Données projet'!$B$10,Paramètres!$A$1:$I$88,3,0)*VLOOKUP('Données projet'!$B$10,Paramètres!$A$1:$I$88,5,0)</f>
        <v>229.46819999999988</v>
      </c>
      <c r="AK102" s="14">
        <f t="shared" si="89"/>
        <v>56.167678450613906</v>
      </c>
      <c r="AL102" s="22">
        <f t="shared" si="58"/>
        <v>497.48248830148572</v>
      </c>
      <c r="AM102" s="62">
        <f t="shared" si="59"/>
        <v>790.81582163481903</v>
      </c>
      <c r="AN102" s="62">
        <f ca="1">AVERAGE(OFFSET($AM$3,0,0,'Données projet'!$E$10+1,1))-AVERAGE(OFFSET($H$3,0,0,'Données projet'!$E$10+1,1))</f>
        <v>360.17986641067279</v>
      </c>
      <c r="AO102" s="62">
        <f t="shared" si="90"/>
        <v>159.6134369231965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0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</v>
      </c>
      <c r="BD102" s="13">
        <f>IF('Données projet'!$A$88&gt;35,BD101+BC102-BL101,IF(A102&lt;'Données projet'!$A$88,$BA$205^A102,IF(A102='Données projet'!$A$88,'Données projet'!$B$88,BD101+BC102-BL101)))</f>
        <v>348.00000000000011</v>
      </c>
      <c r="BE102" s="14">
        <f>BD102*VLOOKUP('Données projet'!$B$11,Paramètres!$A$1:$I$88,3,0)*VLOOKUP('Données projet'!$B$11,Paramètres!$A$1:$I$88,5,0)</f>
        <v>331.15680000000009</v>
      </c>
      <c r="BF102" s="14">
        <f t="shared" si="91"/>
        <v>77.670092459063341</v>
      </c>
      <c r="BG102" s="22">
        <f t="shared" si="61"/>
        <v>712.04017103286878</v>
      </c>
      <c r="BH102" s="62">
        <f t="shared" si="62"/>
        <v>1005.373504366202</v>
      </c>
      <c r="BI102" s="62">
        <f ca="1">AVERAGE(OFFSET($BH$3,0,0,'Données projet'!$E$11+1,1))-AVERAGE(OFFSET($H$3,0,0,'Données projet'!$E$11+1,1))</f>
        <v>528.23058258425294</v>
      </c>
      <c r="BJ102" s="62">
        <f t="shared" si="92"/>
        <v>357.72390083433635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0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5.5</v>
      </c>
      <c r="N103" s="14">
        <f>IF('Données projet'!$A$36&gt;35,N102+M103-V102,IF(A103&lt;'Données projet'!$A$36,$K$205^A103,IF(A103='Données projet'!$A$36,'Données projet'!$B$36,N102+M103-V102)))</f>
        <v>332.50000000000017</v>
      </c>
      <c r="O103" s="14">
        <f>N103*VLOOKUP('Données projet'!$B$9,Paramètres!$A$1:$I$88,3,0)*VLOOKUP('Données projet'!$B$9,Paramètres!$A$1:$I$88,5,0)</f>
        <v>300.84600000000012</v>
      </c>
      <c r="P103" s="14">
        <f t="shared" si="87"/>
        <v>71.353788493344268</v>
      </c>
      <c r="Q103" s="22">
        <f t="shared" si="107"/>
        <v>648.24796495924147</v>
      </c>
      <c r="R103" s="62">
        <f t="shared" si="55"/>
        <v>941.58129829257473</v>
      </c>
      <c r="S103" s="62">
        <f ca="1">AVERAGE(OFFSET($R$3,0,0,'Données projet'!$E$9+1,1))-AVERAGE(OFFSET($H$3,0,0,'Données projet'!$E$9+1,1))</f>
        <v>510.56580450928806</v>
      </c>
      <c r="T103" s="62">
        <f t="shared" si="88"/>
        <v>278.21741231699929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230</v>
      </c>
      <c r="AG103" s="13">
        <f>VLOOKUP(A103,'Données projet'!$A$61:$I$81,9,0)</f>
        <v>3.7</v>
      </c>
      <c r="AH103" s="13">
        <f t="array" ref="AH103">INDEX(AG:AG,MIN(IF(ISNUMBER(AG103:AG299),ROW(AG103:AG299),"")))</f>
        <v>3.7</v>
      </c>
      <c r="AI103" s="14">
        <f>IF('Données projet'!$A$62&gt;35,AI102+AH103-AQ102,IF(A103&lt;'Données projet'!$A$62,$AF$205^A103,IF(A103='Données projet'!$A$62,'Données projet'!$B$62,AI102+AH103-AQ102)))</f>
        <v>229.99999999999983</v>
      </c>
      <c r="AJ103" s="14">
        <f>AI103*VLOOKUP('Données projet'!$B$10,Paramètres!$A$1:$I$88,3,0)*VLOOKUP('Données projet'!$B$10,Paramètres!$A$1:$I$88,5,0)</f>
        <v>233.21999999999983</v>
      </c>
      <c r="AK103" s="14">
        <f t="shared" si="89"/>
        <v>56.978356452817216</v>
      </c>
      <c r="AL103" s="22">
        <f t="shared" si="58"/>
        <v>505.42880415532295</v>
      </c>
      <c r="AM103" s="62">
        <f t="shared" si="59"/>
        <v>798.76213748865621</v>
      </c>
      <c r="AN103" s="62">
        <f ca="1">AVERAGE(OFFSET($AM$3,0,0,'Données projet'!$E$10+1,1))-AVERAGE(OFFSET($H$3,0,0,'Données projet'!$E$10+1,1))</f>
        <v>360.17986641067279</v>
      </c>
      <c r="AO103" s="62">
        <f t="shared" si="90"/>
        <v>159.6134369231965</v>
      </c>
      <c r="AP103" s="16">
        <f>IF(ISNA(VLOOKUP(A103,'Données projet'!$A$61:$I$81,3,0)),0,VLOOKUP(A103,'Données projet'!$A$61:$I$81,3,0))</f>
        <v>7</v>
      </c>
      <c r="AQ103" s="16">
        <f>IF(ISNA(VLOOKUP(A103,'Données projet'!$A$61:$I$81,4,0)),0,VLOOKUP(A103,'Données projet'!$A$61:$I$81,4,0))</f>
        <v>28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0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5</v>
      </c>
      <c r="BD103" s="13">
        <f>IF('Données projet'!$A$88&gt;35,BD102+BC103-BL102,IF(A103&lt;'Données projet'!$A$88,$BA$205^A103,IF(A103='Données projet'!$A$88,'Données projet'!$B$88,BD102+BC103-BL102)))</f>
        <v>353.00000000000011</v>
      </c>
      <c r="BE103" s="14">
        <f>BD103*VLOOKUP('Données projet'!$B$11,Paramètres!$A$1:$I$88,3,0)*VLOOKUP('Données projet'!$B$11,Paramètres!$A$1:$I$88,5,0)</f>
        <v>335.91480000000013</v>
      </c>
      <c r="BF103" s="14">
        <f t="shared" si="91"/>
        <v>78.655325360452125</v>
      </c>
      <c r="BG103" s="22">
        <f t="shared" si="61"/>
        <v>722.04296833612113</v>
      </c>
      <c r="BH103" s="62">
        <f t="shared" si="62"/>
        <v>1015.3763016694545</v>
      </c>
      <c r="BI103" s="62">
        <f ca="1">AVERAGE(OFFSET($BH$3,0,0,'Données projet'!$E$11+1,1))-AVERAGE(OFFSET($H$3,0,0,'Données projet'!$E$11+1,1))</f>
        <v>528.23058258425294</v>
      </c>
      <c r="BJ103" s="62">
        <f t="shared" si="92"/>
        <v>357.72390083433635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0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5.5</v>
      </c>
      <c r="N104" s="14">
        <f>IF('Données projet'!$A$36&gt;35,N103+M104-V103,IF(A104&lt;'Données projet'!$A$36,$K$205^A104,IF(A104='Données projet'!$A$36,'Données projet'!$B$36,N103+M104-V103)))</f>
        <v>338.00000000000017</v>
      </c>
      <c r="O104" s="14">
        <f>N104*VLOOKUP('Données projet'!$B$9,Paramètres!$A$1:$I$88,3,0)*VLOOKUP('Données projet'!$B$9,Paramètres!$A$1:$I$88,5,0)</f>
        <v>305.82240000000013</v>
      </c>
      <c r="P104" s="14">
        <f t="shared" si="87"/>
        <v>72.395693291268998</v>
      </c>
      <c r="Q104" s="22">
        <f t="shared" si="107"/>
        <v>658.72984581562707</v>
      </c>
      <c r="R104" s="62">
        <f t="shared" si="55"/>
        <v>952.06317914896044</v>
      </c>
      <c r="S104" s="62">
        <f ca="1">AVERAGE(OFFSET($R$3,0,0,'Données projet'!$E$9+1,1))-AVERAGE(OFFSET($H$3,0,0,'Données projet'!$E$9+1,1))</f>
        <v>510.56580450928806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3.1</v>
      </c>
      <c r="AI104" s="14">
        <f>IF('Données projet'!$A$62&gt;35,AI103+AH104-AQ103,IF(A104&lt;'Données projet'!$A$62,$AF$205^A104,IF(A104='Données projet'!$A$62,'Données projet'!$B$62,AI103+AH104-AQ103)))</f>
        <v>205.09999999999982</v>
      </c>
      <c r="AJ104" s="14">
        <f>AI104*VLOOKUP('Données projet'!$B$10,Paramètres!$A$1:$I$88,3,0)*VLOOKUP('Données projet'!$B$10,Paramètres!$A$1:$I$88,5,0)</f>
        <v>207.97139999999982</v>
      </c>
      <c r="AK104" s="14">
        <f t="shared" si="89"/>
        <v>51.492035430274768</v>
      </c>
      <c r="AL104" s="22">
        <f t="shared" si="58"/>
        <v>451.8988167077282</v>
      </c>
      <c r="AM104" s="62">
        <f t="shared" si="59"/>
        <v>745.23215004106146</v>
      </c>
      <c r="AN104" s="62">
        <f ca="1">AVERAGE(OFFSET($AM$3,0,0,'Données projet'!$E$10+1,1))-AVERAGE(OFFSET($H$3,0,0,'Données projet'!$E$10+1,1))</f>
        <v>360.17986641067279</v>
      </c>
      <c r="AO104" s="62">
        <f t="shared" si="90"/>
        <v>159.6134369231965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0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</v>
      </c>
      <c r="BD104" s="13">
        <f>IF('Données projet'!$A$88&gt;35,BD103+BC104-BL103,IF(A104&lt;'Données projet'!$A$88,$BA$205^A104,IF(A104='Données projet'!$A$88,'Données projet'!$B$88,BD103+BC104-BL103)))</f>
        <v>358.00000000000011</v>
      </c>
      <c r="BE104" s="14">
        <f>BD104*VLOOKUP('Données projet'!$B$11,Paramètres!$A$1:$I$88,3,0)*VLOOKUP('Données projet'!$B$11,Paramètres!$A$1:$I$88,5,0)</f>
        <v>340.67280000000011</v>
      </c>
      <c r="BF104" s="14">
        <f t="shared" si="91"/>
        <v>79.638935164470269</v>
      </c>
      <c r="BG104" s="22">
        <f t="shared" si="61"/>
        <v>732.04293874478583</v>
      </c>
      <c r="BH104" s="62">
        <f t="shared" si="62"/>
        <v>1025.3762720781192</v>
      </c>
      <c r="BI104" s="62">
        <f ca="1">AVERAGE(OFFSET($BH$3,0,0,'Données projet'!$E$11+1,1))-AVERAGE(OFFSET($H$3,0,0,'Données projet'!$E$11+1,1))</f>
        <v>528.23058258425294</v>
      </c>
      <c r="BJ104" s="62">
        <f t="shared" si="92"/>
        <v>357.72390083433635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0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5.5</v>
      </c>
      <c r="N105" s="14">
        <f>IF('Données projet'!$A$36&gt;35,N104+M105-V104,IF(A105&lt;'Données projet'!$A$36,$K$205^A105,IF(A105='Données projet'!$A$36,'Données projet'!$B$36,N104+M105-V104)))</f>
        <v>343.50000000000017</v>
      </c>
      <c r="O105" s="14">
        <f>N105*VLOOKUP('Données projet'!$B$9,Paramètres!$A$1:$I$88,3,0)*VLOOKUP('Données projet'!$B$9,Paramètres!$A$1:$I$88,5,0)</f>
        <v>310.79880000000014</v>
      </c>
      <c r="P105" s="14">
        <f t="shared" si="87"/>
        <v>73.435626410963707</v>
      </c>
      <c r="Q105" s="22">
        <f t="shared" si="107"/>
        <v>669.20829266576197</v>
      </c>
      <c r="R105" s="62">
        <f t="shared" si="55"/>
        <v>962.54162599909523</v>
      </c>
      <c r="S105" s="62">
        <f ca="1">AVERAGE(OFFSET($R$3,0,0,'Données projet'!$E$9+1,1))-AVERAGE(OFFSET($H$3,0,0,'Données projet'!$E$9+1,1))</f>
        <v>510.56580450928806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3.1</v>
      </c>
      <c r="AI105" s="14">
        <f>IF('Données projet'!$A$62&gt;35,AI104+AH105-AQ104,IF(A105&lt;'Données projet'!$A$62,$AF$205^A105,IF(A105='Données projet'!$A$62,'Données projet'!$B$62,AI104+AH105-AQ104)))</f>
        <v>208.19999999999982</v>
      </c>
      <c r="AJ105" s="14">
        <f>AI105*VLOOKUP('Données projet'!$B$10,Paramètres!$A$1:$I$88,3,0)*VLOOKUP('Données projet'!$B$10,Paramètres!$A$1:$I$88,5,0)</f>
        <v>211.11479999999986</v>
      </c>
      <c r="AK105" s="14">
        <f t="shared" si="89"/>
        <v>52.179122428493628</v>
      </c>
      <c r="AL105" s="22">
        <f t="shared" si="58"/>
        <v>458.57024822962609</v>
      </c>
      <c r="AM105" s="62">
        <f t="shared" si="59"/>
        <v>751.9035815629594</v>
      </c>
      <c r="AN105" s="62">
        <f ca="1">AVERAGE(OFFSET($AM$3,0,0,'Données projet'!$E$10+1,1))-AVERAGE(OFFSET($H$3,0,0,'Données projet'!$E$10+1,1))</f>
        <v>360.17986641067279</v>
      </c>
      <c r="AO105" s="62">
        <f t="shared" si="90"/>
        <v>159.6134369231965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0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</v>
      </c>
      <c r="BD105" s="13">
        <f>IF('Données projet'!$A$88&gt;35,BD104+BC105-BL104,IF(A105&lt;'Données projet'!$A$88,$BA$205^A105,IF(A105='Données projet'!$A$88,'Données projet'!$B$88,BD104+BC105-BL104)))</f>
        <v>363.00000000000011</v>
      </c>
      <c r="BE105" s="14">
        <f>BD105*VLOOKUP('Données projet'!$B$11,Paramètres!$A$1:$I$88,3,0)*VLOOKUP('Données projet'!$B$11,Paramètres!$A$1:$I$88,5,0)</f>
        <v>345.43080000000009</v>
      </c>
      <c r="BF105" s="14">
        <f t="shared" si="91"/>
        <v>80.620947159836533</v>
      </c>
      <c r="BG105" s="22">
        <f t="shared" si="61"/>
        <v>742.04012630338218</v>
      </c>
      <c r="BH105" s="62">
        <f t="shared" si="62"/>
        <v>1035.3734596367156</v>
      </c>
      <c r="BI105" s="62">
        <f ca="1">AVERAGE(OFFSET($BH$3,0,0,'Données projet'!$E$11+1,1))-AVERAGE(OFFSET($H$3,0,0,'Données projet'!$E$11+1,1))</f>
        <v>528.23058258425294</v>
      </c>
      <c r="BJ105" s="62">
        <f t="shared" si="92"/>
        <v>357.72390083433635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0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5.5</v>
      </c>
      <c r="N106" s="14">
        <f>IF('Données projet'!$A$36&gt;35,N105+M106-V105,IF(A106&lt;'Données projet'!$A$36,$K$205^A106,IF(A106='Données projet'!$A$36,'Données projet'!$B$36,N105+M106-V105)))</f>
        <v>349.00000000000017</v>
      </c>
      <c r="O106" s="14">
        <f>N106*VLOOKUP('Données projet'!$B$9,Paramètres!$A$1:$I$88,3,0)*VLOOKUP('Données projet'!$B$9,Paramètres!$A$1:$I$88,5,0)</f>
        <v>315.7752000000001</v>
      </c>
      <c r="P106" s="14">
        <f t="shared" si="87"/>
        <v>74.473623067174074</v>
      </c>
      <c r="Q106" s="22">
        <f t="shared" si="107"/>
        <v>679.68336684199494</v>
      </c>
      <c r="R106" s="62">
        <f t="shared" si="55"/>
        <v>973.0167001753282</v>
      </c>
      <c r="S106" s="62">
        <f ca="1">AVERAGE(OFFSET($R$3,0,0,'Données projet'!$E$9+1,1))-AVERAGE(OFFSET($H$3,0,0,'Données projet'!$E$9+1,1))</f>
        <v>510.56580450928806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3.1</v>
      </c>
      <c r="AI106" s="14">
        <f>IF('Données projet'!$A$62&gt;35,AI105+AH106-AQ105,IF(A106&lt;'Données projet'!$A$62,$AF$205^A106,IF(A106='Données projet'!$A$62,'Données projet'!$B$62,AI105+AH106-AQ105)))</f>
        <v>211.29999999999981</v>
      </c>
      <c r="AJ106" s="14">
        <f>AI106*VLOOKUP('Données projet'!$B$10,Paramètres!$A$1:$I$88,3,0)*VLOOKUP('Données projet'!$B$10,Paramètres!$A$1:$I$88,5,0)</f>
        <v>214.25819999999982</v>
      </c>
      <c r="AK106" s="14">
        <f t="shared" si="89"/>
        <v>52.86501959276859</v>
      </c>
      <c r="AL106" s="22">
        <f t="shared" si="58"/>
        <v>465.23960745740493</v>
      </c>
      <c r="AM106" s="62">
        <f t="shared" si="59"/>
        <v>758.57294079073824</v>
      </c>
      <c r="AN106" s="62">
        <f ca="1">AVERAGE(OFFSET($AM$3,0,0,'Données projet'!$E$10+1,1))-AVERAGE(OFFSET($H$3,0,0,'Données projet'!$E$10+1,1))</f>
        <v>360.17986641067279</v>
      </c>
      <c r="AO106" s="62">
        <f t="shared" si="90"/>
        <v>159.6134369231965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0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</v>
      </c>
      <c r="BD106" s="13">
        <f>IF('Données projet'!$A$88&gt;35,BD105+BC106-BL105,IF(A106&lt;'Données projet'!$A$88,$BA$205^A106,IF(A106='Données projet'!$A$88,'Données projet'!$B$88,BD105+BC106-BL105)))</f>
        <v>368.00000000000011</v>
      </c>
      <c r="BE106" s="14">
        <f>BD106*VLOOKUP('Données projet'!$B$11,Paramètres!$A$1:$I$88,3,0)*VLOOKUP('Données projet'!$B$11,Paramètres!$A$1:$I$88,5,0)</f>
        <v>350.18880000000013</v>
      </c>
      <c r="BF106" s="14">
        <f t="shared" si="91"/>
        <v>81.601385898586713</v>
      </c>
      <c r="BG106" s="22">
        <f t="shared" si="61"/>
        <v>752.03457377337202</v>
      </c>
      <c r="BH106" s="62">
        <f t="shared" si="62"/>
        <v>1045.3679071067054</v>
      </c>
      <c r="BI106" s="62">
        <f ca="1">AVERAGE(OFFSET($BH$3,0,0,'Données projet'!$E$11+1,1))-AVERAGE(OFFSET($H$3,0,0,'Données projet'!$E$11+1,1))</f>
        <v>528.23058258425294</v>
      </c>
      <c r="BJ106" s="62">
        <f t="shared" si="92"/>
        <v>357.72390083433635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0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5.5</v>
      </c>
      <c r="N107" s="14">
        <f>IF('Données projet'!$A$36&gt;35,N106+M107-V106,IF(A107&lt;'Données projet'!$A$36,$K$205^A107,IF(A107='Données projet'!$A$36,'Données projet'!$B$36,N106+M107-V106)))</f>
        <v>354.50000000000017</v>
      </c>
      <c r="O107" s="14">
        <f>N107*VLOOKUP('Données projet'!$B$9,Paramètres!$A$1:$I$88,3,0)*VLOOKUP('Données projet'!$B$9,Paramètres!$A$1:$I$88,5,0)</f>
        <v>320.75160000000017</v>
      </c>
      <c r="P107" s="14">
        <f t="shared" si="87"/>
        <v>75.509717301059425</v>
      </c>
      <c r="Q107" s="22">
        <f t="shared" si="107"/>
        <v>690.15512763267873</v>
      </c>
      <c r="R107" s="62">
        <f t="shared" si="55"/>
        <v>983.4884609660121</v>
      </c>
      <c r="S107" s="62">
        <f ca="1">AVERAGE(OFFSET($R$3,0,0,'Données projet'!$E$9+1,1))-AVERAGE(OFFSET($H$3,0,0,'Données projet'!$E$9+1,1))</f>
        <v>510.56580450928806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3.1</v>
      </c>
      <c r="AI107" s="14">
        <f>IF('Données projet'!$A$62&gt;35,AI106+AH107-AQ106,IF(A107&lt;'Données projet'!$A$62,$AF$205^A107,IF(A107='Données projet'!$A$62,'Données projet'!$B$62,AI106+AH107-AQ106)))</f>
        <v>214.39999999999981</v>
      </c>
      <c r="AJ107" s="14">
        <f>AI107*VLOOKUP('Données projet'!$B$10,Paramètres!$A$1:$I$88,3,0)*VLOOKUP('Données projet'!$B$10,Paramètres!$A$1:$I$88,5,0)</f>
        <v>217.4015999999998</v>
      </c>
      <c r="AK107" s="14">
        <f t="shared" si="89"/>
        <v>53.549746395925069</v>
      </c>
      <c r="AL107" s="22">
        <f t="shared" si="58"/>
        <v>471.90692830623578</v>
      </c>
      <c r="AM107" s="62">
        <f t="shared" si="59"/>
        <v>765.2402616395691</v>
      </c>
      <c r="AN107" s="62">
        <f ca="1">AVERAGE(OFFSET($AM$3,0,0,'Données projet'!$E$10+1,1))-AVERAGE(OFFSET($H$3,0,0,'Données projet'!$E$10+1,1))</f>
        <v>360.17986641067279</v>
      </c>
      <c r="AO107" s="62">
        <f t="shared" si="90"/>
        <v>159.6134369231965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0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</v>
      </c>
      <c r="BD107" s="13">
        <f>IF('Données projet'!$A$88&gt;35,BD106+BC107-BL106,IF(A107&lt;'Données projet'!$A$88,$BA$205^A107,IF(A107='Données projet'!$A$88,'Données projet'!$B$88,BD106+BC107-BL106)))</f>
        <v>373.00000000000011</v>
      </c>
      <c r="BE107" s="14">
        <f>BD107*VLOOKUP('Données projet'!$B$11,Paramètres!$A$1:$I$88,3,0)*VLOOKUP('Données projet'!$B$11,Paramètres!$A$1:$I$88,5,0)</f>
        <v>354.94680000000011</v>
      </c>
      <c r="BF107" s="14">
        <f t="shared" si="91"/>
        <v>82.580275227245139</v>
      </c>
      <c r="BG107" s="22">
        <f t="shared" si="61"/>
        <v>762.02632268745208</v>
      </c>
      <c r="BH107" s="62">
        <f t="shared" si="62"/>
        <v>1055.3596560207855</v>
      </c>
      <c r="BI107" s="62">
        <f ca="1">AVERAGE(OFFSET($BH$3,0,0,'Données projet'!$E$11+1,1))-AVERAGE(OFFSET($H$3,0,0,'Données projet'!$E$11+1,1))</f>
        <v>528.23058258425294</v>
      </c>
      <c r="BJ107" s="62">
        <f t="shared" si="92"/>
        <v>357.72390083433635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0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360</v>
      </c>
      <c r="L108" s="13">
        <f>VLOOKUP(A108,'Données projet'!$A$35:$I$55,9,0)</f>
        <v>5.5</v>
      </c>
      <c r="M108" s="13">
        <f t="array" ref="M108">INDEX(L:L,MIN(IF(ISNUMBER(L108:L304),ROW(L108:L304),"")))</f>
        <v>5.5</v>
      </c>
      <c r="N108" s="14">
        <f>IF('Données projet'!$A$36&gt;35,N107+M108-V107,IF(A108&lt;'Données projet'!$A$36,$K$205^A108,IF(A108='Données projet'!$A$36,'Données projet'!$B$36,N107+M108-V107)))</f>
        <v>360.00000000000017</v>
      </c>
      <c r="O108" s="14">
        <f>N108*VLOOKUP('Données projet'!$B$9,Paramètres!$A$1:$I$88,3,0)*VLOOKUP('Données projet'!$B$9,Paramètres!$A$1:$I$88,5,0)</f>
        <v>325.72800000000018</v>
      </c>
      <c r="P108" s="14">
        <f t="shared" si="87"/>
        <v>76.543942036894109</v>
      </c>
      <c r="Q108" s="22">
        <f t="shared" si="107"/>
        <v>700.62363238092428</v>
      </c>
      <c r="R108" s="62">
        <f t="shared" si="55"/>
        <v>993.95696571425765</v>
      </c>
      <c r="S108" s="62">
        <f ca="1">AVERAGE(OFFSET($R$3,0,0,'Données projet'!$E$9+1,1))-AVERAGE(OFFSET($H$3,0,0,'Données projet'!$E$9+1,1))</f>
        <v>510.56580450928806</v>
      </c>
      <c r="T108" s="62">
        <f t="shared" si="88"/>
        <v>278.21741231699929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53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3.1</v>
      </c>
      <c r="AI108" s="14">
        <f>IF('Données projet'!$A$62&gt;35,AI107+AH108-AQ107,IF(A108&lt;'Données projet'!$A$62,$AF$205^A108,IF(A108='Données projet'!$A$62,'Données projet'!$B$62,AI107+AH108-AQ107)))</f>
        <v>217.4999999999998</v>
      </c>
      <c r="AJ108" s="14">
        <f>AI108*VLOOKUP('Données projet'!$B$10,Paramètres!$A$1:$I$88,3,0)*VLOOKUP('Données projet'!$B$10,Paramètres!$A$1:$I$88,5,0)</f>
        <v>220.54499999999982</v>
      </c>
      <c r="AK108" s="14">
        <f t="shared" si="89"/>
        <v>54.233321715341418</v>
      </c>
      <c r="AL108" s="22">
        <f t="shared" si="58"/>
        <v>478.57224365421933</v>
      </c>
      <c r="AM108" s="62">
        <f t="shared" si="59"/>
        <v>771.90557698755265</v>
      </c>
      <c r="AN108" s="62">
        <f ca="1">AVERAGE(OFFSET($AM$3,0,0,'Données projet'!$E$10+1,1))-AVERAGE(OFFSET($H$3,0,0,'Données projet'!$E$10+1,1))</f>
        <v>360.17986641067279</v>
      </c>
      <c r="AO108" s="62">
        <f t="shared" si="90"/>
        <v>159.6134369231965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0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378</v>
      </c>
      <c r="BB108" s="13">
        <f>VLOOKUP(A108,'Données projet'!$A$87:$I$107,9,0)</f>
        <v>5</v>
      </c>
      <c r="BC108" s="13">
        <f t="array" ref="BC108">INDEX(BB:BB,MIN(IF(ISNUMBER(BB108:BB304),ROW(BB108:BB304),"")))</f>
        <v>5</v>
      </c>
      <c r="BD108" s="13">
        <f>IF('Données projet'!$A$88&gt;35,BD107+BC108-BL107,IF(A108&lt;'Données projet'!$A$88,$BA$205^A108,IF(A108='Données projet'!$A$88,'Données projet'!$B$88,BD107+BC108-BL107)))</f>
        <v>378.00000000000011</v>
      </c>
      <c r="BE108" s="14">
        <f>BD108*VLOOKUP('Données projet'!$B$11,Paramètres!$A$1:$I$88,3,0)*VLOOKUP('Données projet'!$B$11,Paramètres!$A$1:$I$88,5,0)</f>
        <v>359.70480000000015</v>
      </c>
      <c r="BF108" s="14">
        <f t="shared" si="91"/>
        <v>83.557638316278229</v>
      </c>
      <c r="BG108" s="22">
        <f t="shared" si="61"/>
        <v>772.01541340085134</v>
      </c>
      <c r="BH108" s="62">
        <f t="shared" si="62"/>
        <v>1065.3487467341847</v>
      </c>
      <c r="BI108" s="62">
        <f ca="1">AVERAGE(OFFSET($BH$3,0,0,'Données projet'!$E$11+1,1))-AVERAGE(OFFSET($H$3,0,0,'Données projet'!$E$11+1,1))</f>
        <v>528.23058258425294</v>
      </c>
      <c r="BJ108" s="62">
        <f t="shared" si="92"/>
        <v>357.72390083433635</v>
      </c>
      <c r="BK108" s="16">
        <f>IF(ISNA(VLOOKUP(A108,'Données projet'!$A$87:$I$107,3,0)),0,VLOOKUP(A108,'Données projet'!$A$87:$I$107,3,0))</f>
        <v>9</v>
      </c>
      <c r="BL108" s="16">
        <f>IF(ISNA(VLOOKUP(A108,'Données projet'!$A$87:$I$107,4,0)),0,VLOOKUP(A108,'Données projet'!$A$87:$I$107,4,0))</f>
        <v>35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0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4.9000000000000004</v>
      </c>
      <c r="N109" s="14">
        <f>IF('Données projet'!$A$36&gt;35,N108+M109-V108,IF(A109&lt;'Données projet'!$A$36,$K$205^A109,IF(A109='Données projet'!$A$36,'Données projet'!$B$36,N108+M109-V108)))</f>
        <v>311.90000000000015</v>
      </c>
      <c r="O109" s="14">
        <f>N109*VLOOKUP('Données projet'!$B$9,Paramètres!$A$1:$I$88,3,0)*VLOOKUP('Données projet'!$B$9,Paramètres!$A$1:$I$88,5,0)</f>
        <v>282.20712000000015</v>
      </c>
      <c r="P109" s="14">
        <f t="shared" si="87"/>
        <v>67.433223428275326</v>
      </c>
      <c r="Q109" s="22">
        <f t="shared" si="107"/>
        <v>608.95693147091299</v>
      </c>
      <c r="R109" s="62">
        <f t="shared" si="55"/>
        <v>902.29026480424636</v>
      </c>
      <c r="S109" s="62">
        <f ca="1">AVERAGE(OFFSET($R$3,0,0,'Données projet'!$E$9+1,1))-AVERAGE(OFFSET($H$3,0,0,'Données projet'!$E$9+1,1))</f>
        <v>510.56580450928806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3.1</v>
      </c>
      <c r="AI109" s="14">
        <f>IF('Données projet'!$A$62&gt;35,AI108+AH109-AQ108,IF(A109&lt;'Données projet'!$A$62,$AF$205^A109,IF(A109='Données projet'!$A$62,'Données projet'!$B$62,AI108+AH109-AQ108)))</f>
        <v>220.5999999999998</v>
      </c>
      <c r="AJ109" s="14">
        <f>AI109*VLOOKUP('Données projet'!$B$10,Paramètres!$A$1:$I$88,3,0)*VLOOKUP('Données projet'!$B$10,Paramètres!$A$1:$I$88,5,0)</f>
        <v>223.6883999999998</v>
      </c>
      <c r="AK109" s="14">
        <f t="shared" si="89"/>
        <v>54.915763859378451</v>
      </c>
      <c r="AL109" s="22">
        <f t="shared" si="58"/>
        <v>485.23558538841718</v>
      </c>
      <c r="AM109" s="62">
        <f t="shared" si="59"/>
        <v>778.56891872175049</v>
      </c>
      <c r="AN109" s="62">
        <f ca="1">AVERAGE(OFFSET($AM$3,0,0,'Données projet'!$E$10+1,1))-AVERAGE(OFFSET($H$3,0,0,'Données projet'!$E$10+1,1))</f>
        <v>360.17986641067279</v>
      </c>
      <c r="AO109" s="62">
        <f t="shared" si="90"/>
        <v>159.6134369231965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0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4.5</v>
      </c>
      <c r="BD109" s="13">
        <f>IF('Données projet'!$A$88&gt;35,BD108+BC109-BL108,IF(A109&lt;'Données projet'!$A$88,$BA$205^A109,IF(A109='Données projet'!$A$88,'Données projet'!$B$88,BD108+BC109-BL108)))</f>
        <v>347.50000000000011</v>
      </c>
      <c r="BE109" s="14">
        <f>BD109*VLOOKUP('Données projet'!$B$11,Paramètres!$A$1:$I$88,3,0)*VLOOKUP('Données projet'!$B$11,Paramètres!$A$1:$I$88,5,0)</f>
        <v>330.6810000000001</v>
      </c>
      <c r="BF109" s="14">
        <f t="shared" si="91"/>
        <v>77.571478902171876</v>
      </c>
      <c r="BG109" s="22">
        <f t="shared" si="61"/>
        <v>711.03973408794945</v>
      </c>
      <c r="BH109" s="62">
        <f t="shared" si="62"/>
        <v>1004.3730674212827</v>
      </c>
      <c r="BI109" s="62">
        <f ca="1">AVERAGE(OFFSET($BH$3,0,0,'Données projet'!$E$11+1,1))-AVERAGE(OFFSET($H$3,0,0,'Données projet'!$E$11+1,1))</f>
        <v>528.23058258425294</v>
      </c>
      <c r="BJ109" s="62">
        <f t="shared" si="92"/>
        <v>357.72390083433635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0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4.9000000000000004</v>
      </c>
      <c r="N110" s="14">
        <f>IF('Données projet'!$A$36&gt;35,N109+M110-V109,IF(A110&lt;'Données projet'!$A$36,$K$205^A110,IF(A110='Données projet'!$A$36,'Données projet'!$B$36,N109+M110-V109)))</f>
        <v>316.80000000000013</v>
      </c>
      <c r="O110" s="14">
        <f>N110*VLOOKUP('Données projet'!$B$9,Paramètres!$A$1:$I$88,3,0)*VLOOKUP('Données projet'!$B$9,Paramètres!$A$1:$I$88,5,0)</f>
        <v>286.64064000000008</v>
      </c>
      <c r="P110" s="14">
        <f t="shared" si="87"/>
        <v>68.368446832003599</v>
      </c>
      <c r="Q110" s="22">
        <f t="shared" si="107"/>
        <v>618.30749289907305</v>
      </c>
      <c r="R110" s="62">
        <f t="shared" si="55"/>
        <v>911.64082623240643</v>
      </c>
      <c r="S110" s="62">
        <f ca="1">AVERAGE(OFFSET($R$3,0,0,'Données projet'!$E$9+1,1))-AVERAGE(OFFSET($H$3,0,0,'Données projet'!$E$9+1,1))</f>
        <v>510.56580450928806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3.1</v>
      </c>
      <c r="AI110" s="14">
        <f>IF('Données projet'!$A$62&gt;35,AI109+AH110-AQ109,IF(A110&lt;'Données projet'!$A$62,$AF$205^A110,IF(A110='Données projet'!$A$62,'Données projet'!$B$62,AI109+AH110-AQ109)))</f>
        <v>223.69999999999979</v>
      </c>
      <c r="AJ110" s="14">
        <f>AI110*VLOOKUP('Données projet'!$B$10,Paramètres!$A$1:$I$88,3,0)*VLOOKUP('Données projet'!$B$10,Paramètres!$A$1:$I$88,5,0)</f>
        <v>226.83179999999979</v>
      </c>
      <c r="AK110" s="14">
        <f t="shared" si="89"/>
        <v>55.597090592281752</v>
      </c>
      <c r="AL110" s="22">
        <f t="shared" si="58"/>
        <v>491.89698444822369</v>
      </c>
      <c r="AM110" s="62">
        <f t="shared" si="59"/>
        <v>785.23031778155701</v>
      </c>
      <c r="AN110" s="62">
        <f ca="1">AVERAGE(OFFSET($AM$3,0,0,'Données projet'!$E$10+1,1))-AVERAGE(OFFSET($H$3,0,0,'Données projet'!$E$10+1,1))</f>
        <v>360.17986641067279</v>
      </c>
      <c r="AO110" s="62">
        <f t="shared" si="90"/>
        <v>159.6134369231965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0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4.5</v>
      </c>
      <c r="BD110" s="13">
        <f>IF('Données projet'!$A$88&gt;35,BD109+BC110-BL109,IF(A110&lt;'Données projet'!$A$88,$BA$205^A110,IF(A110='Données projet'!$A$88,'Données projet'!$B$88,BD109+BC110-BL109)))</f>
        <v>352.00000000000011</v>
      </c>
      <c r="BE110" s="14">
        <f>BD110*VLOOKUP('Données projet'!$B$11,Paramètres!$A$1:$I$88,3,0)*VLOOKUP('Données projet'!$B$11,Paramètres!$A$1:$I$88,5,0)</f>
        <v>334.96320000000009</v>
      </c>
      <c r="BF110" s="14">
        <f t="shared" si="91"/>
        <v>78.45840945053402</v>
      </c>
      <c r="BG110" s="22">
        <f t="shared" si="61"/>
        <v>720.04263645968012</v>
      </c>
      <c r="BH110" s="62">
        <f t="shared" si="62"/>
        <v>1013.3759697930134</v>
      </c>
      <c r="BI110" s="62">
        <f ca="1">AVERAGE(OFFSET($BH$3,0,0,'Données projet'!$E$11+1,1))-AVERAGE(OFFSET($H$3,0,0,'Données projet'!$E$11+1,1))</f>
        <v>528.23058258425294</v>
      </c>
      <c r="BJ110" s="62">
        <f t="shared" si="92"/>
        <v>357.72390083433635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0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4.9000000000000004</v>
      </c>
      <c r="N111" s="14">
        <f>IF('Données projet'!$A$36&gt;35,N110+M111-V110,IF(A111&lt;'Données projet'!$A$36,$K$205^A111,IF(A111='Données projet'!$A$36,'Données projet'!$B$36,N110+M111-V110)))</f>
        <v>321.7000000000001</v>
      </c>
      <c r="O111" s="14">
        <f>N111*VLOOKUP('Données projet'!$B$9,Paramètres!$A$1:$I$88,3,0)*VLOOKUP('Données projet'!$B$9,Paramètres!$A$1:$I$88,5,0)</f>
        <v>291.07416000000006</v>
      </c>
      <c r="P111" s="14">
        <f t="shared" si="87"/>
        <v>69.301987923222626</v>
      </c>
      <c r="Q111" s="22">
        <f t="shared" si="107"/>
        <v>627.65512429961279</v>
      </c>
      <c r="R111" s="62">
        <f t="shared" si="55"/>
        <v>920.98845763294617</v>
      </c>
      <c r="S111" s="62">
        <f ca="1">AVERAGE(OFFSET($R$3,0,0,'Données projet'!$E$9+1,1))-AVERAGE(OFFSET($H$3,0,0,'Données projet'!$E$9+1,1))</f>
        <v>510.56580450928806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3.1</v>
      </c>
      <c r="AI111" s="14">
        <f>IF('Données projet'!$A$62&gt;35,AI110+AH111-AQ110,IF(A111&lt;'Données projet'!$A$62,$AF$205^A111,IF(A111='Données projet'!$A$62,'Données projet'!$B$62,AI110+AH111-AQ110)))</f>
        <v>226.79999999999978</v>
      </c>
      <c r="AJ111" s="14">
        <f>AI111*VLOOKUP('Données projet'!$B$10,Paramètres!$A$1:$I$88,3,0)*VLOOKUP('Données projet'!$B$10,Paramètres!$A$1:$I$88,5,0)</f>
        <v>229.9751999999998</v>
      </c>
      <c r="AK111" s="14">
        <f t="shared" si="89"/>
        <v>56.277319157664266</v>
      </c>
      <c r="AL111" s="22">
        <f t="shared" si="58"/>
        <v>498.55647086626499</v>
      </c>
      <c r="AM111" s="62">
        <f t="shared" si="59"/>
        <v>791.8898041995983</v>
      </c>
      <c r="AN111" s="62">
        <f ca="1">AVERAGE(OFFSET($AM$3,0,0,'Données projet'!$E$10+1,1))-AVERAGE(OFFSET($H$3,0,0,'Données projet'!$E$10+1,1))</f>
        <v>360.17986641067279</v>
      </c>
      <c r="AO111" s="62">
        <f t="shared" si="90"/>
        <v>159.6134369231965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0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4.5</v>
      </c>
      <c r="BD111" s="13">
        <f>IF('Données projet'!$A$88&gt;35,BD110+BC111-BL110,IF(A111&lt;'Données projet'!$A$88,$BA$205^A111,IF(A111='Données projet'!$A$88,'Données projet'!$B$88,BD110+BC111-BL110)))</f>
        <v>356.50000000000011</v>
      </c>
      <c r="BE111" s="14">
        <f>BD111*VLOOKUP('Données projet'!$B$11,Paramètres!$A$1:$I$88,3,0)*VLOOKUP('Données projet'!$B$11,Paramètres!$A$1:$I$88,5,0)</f>
        <v>339.24540000000013</v>
      </c>
      <c r="BF111" s="14">
        <f t="shared" si="91"/>
        <v>79.344021129278275</v>
      </c>
      <c r="BG111" s="22">
        <f t="shared" si="61"/>
        <v>729.04324180015976</v>
      </c>
      <c r="BH111" s="62">
        <f t="shared" si="62"/>
        <v>1022.3765751334931</v>
      </c>
      <c r="BI111" s="62">
        <f ca="1">AVERAGE(OFFSET($BH$3,0,0,'Données projet'!$E$11+1,1))-AVERAGE(OFFSET($H$3,0,0,'Données projet'!$E$11+1,1))</f>
        <v>528.23058258425294</v>
      </c>
      <c r="BJ111" s="62">
        <f t="shared" si="92"/>
        <v>357.72390083433635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0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4.9000000000000004</v>
      </c>
      <c r="N112" s="14">
        <f>IF('Données projet'!$A$36&gt;35,N111+M112-V111,IF(A112&lt;'Données projet'!$A$36,$K$205^A112,IF(A112='Données projet'!$A$36,'Données projet'!$B$36,N111+M112-V111)))</f>
        <v>326.60000000000008</v>
      </c>
      <c r="O112" s="14">
        <f>N112*VLOOKUP('Données projet'!$B$9,Paramètres!$A$1:$I$88,3,0)*VLOOKUP('Données projet'!$B$9,Paramètres!$A$1:$I$88,5,0)</f>
        <v>295.50768000000005</v>
      </c>
      <c r="P112" s="14">
        <f t="shared" si="87"/>
        <v>70.233875285761329</v>
      </c>
      <c r="Q112" s="22">
        <f t="shared" si="107"/>
        <v>636.99987545603437</v>
      </c>
      <c r="R112" s="62">
        <f t="shared" si="55"/>
        <v>930.33320878936775</v>
      </c>
      <c r="S112" s="62">
        <f ca="1">AVERAGE(OFFSET($R$3,0,0,'Données projet'!$E$9+1,1))-AVERAGE(OFFSET($H$3,0,0,'Données projet'!$E$9+1,1))</f>
        <v>510.56580450928806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3.1</v>
      </c>
      <c r="AI112" s="14">
        <f>IF('Données projet'!$A$62&gt;35,AI111+AH112-AQ111,IF(A112&lt;'Données projet'!$A$62,$AF$205^A112,IF(A112='Données projet'!$A$62,'Données projet'!$B$62,AI111+AH112-AQ111)))</f>
        <v>229.89999999999978</v>
      </c>
      <c r="AJ112" s="14">
        <f>AI112*VLOOKUP('Données projet'!$B$10,Paramètres!$A$1:$I$88,3,0)*VLOOKUP('Données projet'!$B$10,Paramètres!$A$1:$I$88,5,0)</f>
        <v>233.11859999999979</v>
      </c>
      <c r="AK112" s="14">
        <f t="shared" si="89"/>
        <v>56.956466300668282</v>
      </c>
      <c r="AL112" s="22">
        <f t="shared" si="58"/>
        <v>505.21407380699685</v>
      </c>
      <c r="AM112" s="62">
        <f t="shared" si="59"/>
        <v>798.54740714033017</v>
      </c>
      <c r="AN112" s="62">
        <f ca="1">AVERAGE(OFFSET($AM$3,0,0,'Données projet'!$E$10+1,1))-AVERAGE(OFFSET($H$3,0,0,'Données projet'!$E$10+1,1))</f>
        <v>360.17986641067279</v>
      </c>
      <c r="AO112" s="62">
        <f t="shared" si="90"/>
        <v>159.6134369231965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0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4.5</v>
      </c>
      <c r="BD112" s="13">
        <f>IF('Données projet'!$A$88&gt;35,BD111+BC112-BL111,IF(A112&lt;'Données projet'!$A$88,$BA$205^A112,IF(A112='Données projet'!$A$88,'Données projet'!$B$88,BD111+BC112-BL111)))</f>
        <v>361.00000000000011</v>
      </c>
      <c r="BE112" s="14">
        <f>BD112*VLOOKUP('Données projet'!$B$11,Paramètres!$A$1:$I$88,3,0)*VLOOKUP('Données projet'!$B$11,Paramètres!$A$1:$I$88,5,0)</f>
        <v>343.52760000000012</v>
      </c>
      <c r="BF112" s="14">
        <f t="shared" si="91"/>
        <v>80.228332511267695</v>
      </c>
      <c r="BG112" s="22">
        <f t="shared" si="61"/>
        <v>738.04158245712472</v>
      </c>
      <c r="BH112" s="62">
        <f t="shared" si="62"/>
        <v>1031.3749157904581</v>
      </c>
      <c r="BI112" s="62">
        <f ca="1">AVERAGE(OFFSET($BH$3,0,0,'Données projet'!$E$11+1,1))-AVERAGE(OFFSET($H$3,0,0,'Données projet'!$E$11+1,1))</f>
        <v>528.23058258425294</v>
      </c>
      <c r="BJ112" s="62">
        <f t="shared" si="92"/>
        <v>357.72390083433635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0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4.9000000000000004</v>
      </c>
      <c r="N113" s="14">
        <f>IF('Données projet'!$A$36&gt;35,N112+M113-V112,IF(A113&lt;'Données projet'!$A$36,$K$205^A113,IF(A113='Données projet'!$A$36,'Données projet'!$B$36,N112+M113-V112)))</f>
        <v>331.50000000000006</v>
      </c>
      <c r="O113" s="14">
        <f>N113*VLOOKUP('Données projet'!$B$9,Paramètres!$A$1:$I$88,3,0)*VLOOKUP('Données projet'!$B$9,Paramètres!$A$1:$I$88,5,0)</f>
        <v>299.94120000000004</v>
      </c>
      <c r="P113" s="14">
        <f t="shared" si="87"/>
        <v>71.164136596531506</v>
      </c>
      <c r="Q113" s="22">
        <f t="shared" si="107"/>
        <v>646.34179457229243</v>
      </c>
      <c r="R113" s="62">
        <f t="shared" si="55"/>
        <v>939.67512790562569</v>
      </c>
      <c r="S113" s="62">
        <f ca="1">AVERAGE(OFFSET($R$3,0,0,'Données projet'!$E$9+1,1))-AVERAGE(OFFSET($H$3,0,0,'Données projet'!$E$9+1,1))</f>
        <v>510.56580450928806</v>
      </c>
      <c r="T113" s="62">
        <f t="shared" si="88"/>
        <v>278.21741231699929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233</v>
      </c>
      <c r="AG113" s="13">
        <f>VLOOKUP(A113,'Données projet'!$A$61:$I$81,9,0)</f>
        <v>3.1</v>
      </c>
      <c r="AH113" s="13">
        <f t="array" ref="AH113">INDEX(AG:AG,MIN(IF(ISNUMBER(AG113:AG309),ROW(AG113:AG309),"")))</f>
        <v>3.1</v>
      </c>
      <c r="AI113" s="14">
        <f>IF('Données projet'!$A$62&gt;35,AI112+AH113-AQ112,IF(A113&lt;'Données projet'!$A$62,$AF$205^A113,IF(A113='Données projet'!$A$62,'Données projet'!$B$62,AI112+AH113-AQ112)))</f>
        <v>232.99999999999977</v>
      </c>
      <c r="AJ113" s="14">
        <f>AI113*VLOOKUP('Données projet'!$B$10,Paramètres!$A$1:$I$88,3,0)*VLOOKUP('Données projet'!$B$10,Paramètres!$A$1:$I$88,5,0)</f>
        <v>236.26199999999977</v>
      </c>
      <c r="AK113" s="14">
        <f t="shared" si="89"/>
        <v>57.634548288898394</v>
      </c>
      <c r="AL113" s="22">
        <f t="shared" si="58"/>
        <v>511.86982160316421</v>
      </c>
      <c r="AM113" s="62">
        <f t="shared" si="59"/>
        <v>805.20315493649753</v>
      </c>
      <c r="AN113" s="62">
        <f ca="1">AVERAGE(OFFSET($AM$3,0,0,'Données projet'!$E$10+1,1))-AVERAGE(OFFSET($H$3,0,0,'Données projet'!$E$10+1,1))</f>
        <v>360.17986641067279</v>
      </c>
      <c r="AO113" s="62">
        <f t="shared" si="90"/>
        <v>159.6134369231965</v>
      </c>
      <c r="AP113" s="16">
        <f>IF(ISNA(VLOOKUP(A113,'Données projet'!$A$61:$I$81,3,0)),0,VLOOKUP(A113,'Données projet'!$A$61:$I$81,3,0))</f>
        <v>8</v>
      </c>
      <c r="AQ113" s="16">
        <f>IF(ISNA(VLOOKUP(A113,'Données projet'!$A$61:$I$81,4,0)),0,VLOOKUP(A113,'Données projet'!$A$61:$I$81,4,0))</f>
        <v>27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0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4.5</v>
      </c>
      <c r="BD113" s="13">
        <f>IF('Données projet'!$A$88&gt;35,BD112+BC113-BL112,IF(A113&lt;'Données projet'!$A$88,$BA$205^A113,IF(A113='Données projet'!$A$88,'Données projet'!$B$88,BD112+BC113-BL112)))</f>
        <v>365.50000000000011</v>
      </c>
      <c r="BE113" s="14">
        <f>BD113*VLOOKUP('Données projet'!$B$11,Paramètres!$A$1:$I$88,3,0)*VLOOKUP('Données projet'!$B$11,Paramètres!$A$1:$I$88,5,0)</f>
        <v>347.80980000000011</v>
      </c>
      <c r="BF113" s="14">
        <f t="shared" si="91"/>
        <v>81.111361679698732</v>
      </c>
      <c r="BG113" s="22">
        <f t="shared" si="61"/>
        <v>747.03768992547555</v>
      </c>
      <c r="BH113" s="62">
        <f t="shared" si="62"/>
        <v>1040.3710232588089</v>
      </c>
      <c r="BI113" s="62">
        <f ca="1">AVERAGE(OFFSET($BH$3,0,0,'Données projet'!$E$11+1,1))-AVERAGE(OFFSET($H$3,0,0,'Données projet'!$E$11+1,1))</f>
        <v>528.23058258425294</v>
      </c>
      <c r="BJ113" s="62">
        <f t="shared" si="92"/>
        <v>357.72390083433635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0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4.9000000000000004</v>
      </c>
      <c r="N114" s="14">
        <f>IF('Données projet'!$A$36&gt;35,N113+M114-V113,IF(A114&lt;'Données projet'!$A$36,$K$205^A114,IF(A114='Données projet'!$A$36,'Données projet'!$B$36,N113+M114-V113)))</f>
        <v>336.40000000000003</v>
      </c>
      <c r="O114" s="14">
        <f>N114*VLOOKUP('Données projet'!$B$9,Paramètres!$A$1:$I$88,3,0)*VLOOKUP('Données projet'!$B$9,Paramètres!$A$1:$I$88,5,0)</f>
        <v>304.37472000000002</v>
      </c>
      <c r="P114" s="14">
        <f t="shared" si="87"/>
        <v>72.092798667275119</v>
      </c>
      <c r="Q114" s="22">
        <f t="shared" si="107"/>
        <v>655.68092834550419</v>
      </c>
      <c r="R114" s="62">
        <f t="shared" si="55"/>
        <v>949.01426167883756</v>
      </c>
      <c r="S114" s="62">
        <f ca="1">AVERAGE(OFFSET($R$3,0,0,'Données projet'!$E$9+1,1))-AVERAGE(OFFSET($H$3,0,0,'Données projet'!$E$9+1,1))</f>
        <v>510.56580450928806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208.79999999999978</v>
      </c>
      <c r="AJ114" s="14">
        <f>AI114*VLOOKUP('Données projet'!$B$10,Paramètres!$A$1:$I$88,3,0)*VLOOKUP('Données projet'!$B$10,Paramètres!$A$1:$I$88,5,0)</f>
        <v>211.72319999999979</v>
      </c>
      <c r="AK114" s="14">
        <f t="shared" si="89"/>
        <v>52.311968964212028</v>
      </c>
      <c r="AL114" s="22">
        <f t="shared" si="58"/>
        <v>459.86125261266892</v>
      </c>
      <c r="AM114" s="62">
        <f t="shared" si="59"/>
        <v>753.19458594600223</v>
      </c>
      <c r="AN114" s="62">
        <f ca="1">AVERAGE(OFFSET($AM$3,0,0,'Données projet'!$E$10+1,1))-AVERAGE(OFFSET($H$3,0,0,'Données projet'!$E$10+1,1))</f>
        <v>360.17986641067279</v>
      </c>
      <c r="AO114" s="62">
        <f t="shared" si="90"/>
        <v>159.6134369231965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0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</v>
      </c>
      <c r="BD114" s="13">
        <f>IF('Données projet'!$A$88&gt;35,BD113+BC114-BL113,IF(A114&lt;'Données projet'!$A$88,$BA$205^A114,IF(A114='Données projet'!$A$88,'Données projet'!$B$88,BD113+BC114-BL113)))</f>
        <v>370.00000000000011</v>
      </c>
      <c r="BE114" s="14">
        <f>BD114*VLOOKUP('Données projet'!$B$11,Paramètres!$A$1:$I$88,3,0)*VLOOKUP('Données projet'!$B$11,Paramètres!$A$1:$I$88,5,0)</f>
        <v>352.09200000000016</v>
      </c>
      <c r="BF114" s="14">
        <f t="shared" si="91"/>
        <v>81.993126246877907</v>
      </c>
      <c r="BG114" s="22">
        <f t="shared" si="61"/>
        <v>756.03159487997925</v>
      </c>
      <c r="BH114" s="62">
        <f t="shared" si="62"/>
        <v>1049.3649282133126</v>
      </c>
      <c r="BI114" s="62">
        <f ca="1">AVERAGE(OFFSET($BH$3,0,0,'Données projet'!$E$11+1,1))-AVERAGE(OFFSET($H$3,0,0,'Données projet'!$E$11+1,1))</f>
        <v>528.23058258425294</v>
      </c>
      <c r="BJ114" s="62">
        <f t="shared" si="92"/>
        <v>357.72390083433635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0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4.9000000000000004</v>
      </c>
      <c r="N115" s="14">
        <f>IF('Données projet'!$A$36&gt;35,N114+M115-V114,IF(A115&lt;'Données projet'!$A$36,$K$205^A115,IF(A115='Données projet'!$A$36,'Données projet'!$B$36,N114+M115-V114)))</f>
        <v>341.3</v>
      </c>
      <c r="O115" s="14">
        <f>N115*VLOOKUP('Données projet'!$B$9,Paramètres!$A$1:$I$88,3,0)*VLOOKUP('Données projet'!$B$9,Paramètres!$A$1:$I$88,5,0)</f>
        <v>308.80823999999996</v>
      </c>
      <c r="P115" s="14">
        <f t="shared" si="87"/>
        <v>73.019887483808844</v>
      </c>
      <c r="Q115" s="22">
        <f t="shared" si="107"/>
        <v>665.01732203430026</v>
      </c>
      <c r="R115" s="62">
        <f t="shared" si="55"/>
        <v>958.35065536763364</v>
      </c>
      <c r="S115" s="62">
        <f ca="1">AVERAGE(OFFSET($R$3,0,0,'Données projet'!$E$9+1,1))-AVERAGE(OFFSET($H$3,0,0,'Données projet'!$E$9+1,1))</f>
        <v>510.56580450928806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211.5999999999998</v>
      </c>
      <c r="AJ115" s="14">
        <f>AI115*VLOOKUP('Données projet'!$B$10,Paramètres!$A$1:$I$88,3,0)*VLOOKUP('Données projet'!$B$10,Paramètres!$A$1:$I$88,5,0)</f>
        <v>214.56239999999983</v>
      </c>
      <c r="AK115" s="14">
        <f t="shared" si="89"/>
        <v>52.931334320900163</v>
      </c>
      <c r="AL115" s="22">
        <f t="shared" si="58"/>
        <v>465.88492060890081</v>
      </c>
      <c r="AM115" s="62">
        <f t="shared" si="59"/>
        <v>759.21825394223413</v>
      </c>
      <c r="AN115" s="62">
        <f ca="1">AVERAGE(OFFSET($AM$3,0,0,'Données projet'!$E$10+1,1))-AVERAGE(OFFSET($H$3,0,0,'Données projet'!$E$10+1,1))</f>
        <v>360.17986641067279</v>
      </c>
      <c r="AO115" s="62">
        <f t="shared" si="90"/>
        <v>159.6134369231965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0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</v>
      </c>
      <c r="BD115" s="13">
        <f>IF('Données projet'!$A$88&gt;35,BD114+BC115-BL114,IF(A115&lt;'Données projet'!$A$88,$BA$205^A115,IF(A115='Données projet'!$A$88,'Données projet'!$B$88,BD114+BC115-BL114)))</f>
        <v>374.50000000000011</v>
      </c>
      <c r="BE115" s="14">
        <f>BD115*VLOOKUP('Données projet'!$B$11,Paramètres!$A$1:$I$88,3,0)*VLOOKUP('Données projet'!$B$11,Paramètres!$A$1:$I$88,5,0)</f>
        <v>356.37420000000014</v>
      </c>
      <c r="BF115" s="14">
        <f t="shared" si="91"/>
        <v>82.873643372058496</v>
      </c>
      <c r="BG115" s="22">
        <f t="shared" si="61"/>
        <v>765.02332720633547</v>
      </c>
      <c r="BH115" s="62">
        <f t="shared" si="62"/>
        <v>1058.3566605396688</v>
      </c>
      <c r="BI115" s="62">
        <f ca="1">AVERAGE(OFFSET($BH$3,0,0,'Données projet'!$E$11+1,1))-AVERAGE(OFFSET($H$3,0,0,'Données projet'!$E$11+1,1))</f>
        <v>528.23058258425294</v>
      </c>
      <c r="BJ115" s="62">
        <f t="shared" si="92"/>
        <v>357.72390083433635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0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4.9000000000000004</v>
      </c>
      <c r="N116" s="14">
        <f>IF('Données projet'!$A$36&gt;35,N115+M116-V115,IF(A116&lt;'Données projet'!$A$36,$K$205^A116,IF(A116='Données projet'!$A$36,'Données projet'!$B$36,N115+M116-V115)))</f>
        <v>346.2</v>
      </c>
      <c r="O116" s="14">
        <f>N116*VLOOKUP('Données projet'!$B$9,Paramètres!$A$1:$I$88,3,0)*VLOOKUP('Données projet'!$B$9,Paramètres!$A$1:$I$88,5,0)</f>
        <v>313.24176</v>
      </c>
      <c r="P116" s="14">
        <f t="shared" si="87"/>
        <v>73.945428242952033</v>
      </c>
      <c r="Q116" s="22">
        <f t="shared" si="107"/>
        <v>674.35101952314142</v>
      </c>
      <c r="R116" s="62">
        <f t="shared" si="55"/>
        <v>967.68435285647479</v>
      </c>
      <c r="S116" s="62">
        <f ca="1">AVERAGE(OFFSET($R$3,0,0,'Données projet'!$E$9+1,1))-AVERAGE(OFFSET($H$3,0,0,'Données projet'!$E$9+1,1))</f>
        <v>510.56580450928806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214.39999999999981</v>
      </c>
      <c r="AJ116" s="14">
        <f>AI116*VLOOKUP('Données projet'!$B$10,Paramètres!$A$1:$I$88,3,0)*VLOOKUP('Données projet'!$B$10,Paramètres!$A$1:$I$88,5,0)</f>
        <v>217.4015999999998</v>
      </c>
      <c r="AK116" s="14">
        <f t="shared" si="89"/>
        <v>53.549746395925069</v>
      </c>
      <c r="AL116" s="22">
        <f t="shared" si="58"/>
        <v>471.90692830623578</v>
      </c>
      <c r="AM116" s="62">
        <f t="shared" si="59"/>
        <v>765.2402616395691</v>
      </c>
      <c r="AN116" s="62">
        <f ca="1">AVERAGE(OFFSET($AM$3,0,0,'Données projet'!$E$10+1,1))-AVERAGE(OFFSET($H$3,0,0,'Données projet'!$E$10+1,1))</f>
        <v>360.17986641067279</v>
      </c>
      <c r="AO116" s="62">
        <f t="shared" si="90"/>
        <v>159.6134369231965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0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</v>
      </c>
      <c r="BD116" s="13">
        <f>IF('Données projet'!$A$88&gt;35,BD115+BC116-BL115,IF(A116&lt;'Données projet'!$A$88,$BA$205^A116,IF(A116='Données projet'!$A$88,'Données projet'!$B$88,BD115+BC116-BL115)))</f>
        <v>379.00000000000011</v>
      </c>
      <c r="BE116" s="14">
        <f>BD116*VLOOKUP('Données projet'!$B$11,Paramètres!$A$1:$I$88,3,0)*VLOOKUP('Données projet'!$B$11,Paramètres!$A$1:$I$88,5,0)</f>
        <v>360.65640000000008</v>
      </c>
      <c r="BF116" s="14">
        <f t="shared" si="91"/>
        <v>83.752929778395327</v>
      </c>
      <c r="BG116" s="22">
        <f t="shared" si="61"/>
        <v>774.01291603070547</v>
      </c>
      <c r="BH116" s="62">
        <f t="shared" si="62"/>
        <v>1067.3462493640388</v>
      </c>
      <c r="BI116" s="62">
        <f ca="1">AVERAGE(OFFSET($BH$3,0,0,'Données projet'!$E$11+1,1))-AVERAGE(OFFSET($H$3,0,0,'Données projet'!$E$11+1,1))</f>
        <v>528.23058258425294</v>
      </c>
      <c r="BJ116" s="62">
        <f t="shared" si="92"/>
        <v>357.72390083433635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0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4.9000000000000004</v>
      </c>
      <c r="N117" s="14">
        <f>IF('Données projet'!$A$36&gt;35,N116+M117-V116,IF(A117&lt;'Données projet'!$A$36,$K$205^A117,IF(A117='Données projet'!$A$36,'Données projet'!$B$36,N116+M117-V116)))</f>
        <v>351.09999999999997</v>
      </c>
      <c r="O117" s="14">
        <f>N117*VLOOKUP('Données projet'!$B$9,Paramètres!$A$1:$I$88,3,0)*VLOOKUP('Données projet'!$B$9,Paramètres!$A$1:$I$88,5,0)</f>
        <v>317.67527999999999</v>
      </c>
      <c r="P117" s="14">
        <f t="shared" si="87"/>
        <v>74.869445387304125</v>
      </c>
      <c r="Q117" s="22">
        <f t="shared" si="107"/>
        <v>683.68206338288792</v>
      </c>
      <c r="R117" s="62">
        <f t="shared" si="55"/>
        <v>977.01539671622118</v>
      </c>
      <c r="S117" s="62">
        <f ca="1">AVERAGE(OFFSET($R$3,0,0,'Données projet'!$E$9+1,1))-AVERAGE(OFFSET($H$3,0,0,'Données projet'!$E$9+1,1))</f>
        <v>510.56580450928806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217.19999999999982</v>
      </c>
      <c r="AJ117" s="14">
        <f>AI117*VLOOKUP('Données projet'!$B$10,Paramètres!$A$1:$I$88,3,0)*VLOOKUP('Données projet'!$B$10,Paramètres!$A$1:$I$88,5,0)</f>
        <v>220.24079999999984</v>
      </c>
      <c r="AK117" s="14">
        <f t="shared" si="89"/>
        <v>54.167219078226751</v>
      </c>
      <c r="AL117" s="22">
        <f t="shared" si="58"/>
        <v>477.92729989457797</v>
      </c>
      <c r="AM117" s="62">
        <f t="shared" si="59"/>
        <v>771.26063322791128</v>
      </c>
      <c r="AN117" s="62">
        <f ca="1">AVERAGE(OFFSET($AM$3,0,0,'Données projet'!$E$10+1,1))-AVERAGE(OFFSET($H$3,0,0,'Données projet'!$E$10+1,1))</f>
        <v>360.17986641067279</v>
      </c>
      <c r="AO117" s="62">
        <f t="shared" si="90"/>
        <v>159.6134369231965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0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</v>
      </c>
      <c r="BD117" s="13">
        <f>IF('Données projet'!$A$88&gt;35,BD116+BC117-BL116,IF(A117&lt;'Données projet'!$A$88,$BA$205^A117,IF(A117='Données projet'!$A$88,'Données projet'!$B$88,BD116+BC117-BL116)))</f>
        <v>383.50000000000011</v>
      </c>
      <c r="BE117" s="14">
        <f>BD117*VLOOKUP('Données projet'!$B$11,Paramètres!$A$1:$I$88,3,0)*VLOOKUP('Données projet'!$B$11,Paramètres!$A$1:$I$88,5,0)</f>
        <v>364.93860000000012</v>
      </c>
      <c r="BF117" s="14">
        <f t="shared" si="91"/>
        <v>84.63100176907237</v>
      </c>
      <c r="BG117" s="22">
        <f t="shared" si="61"/>
        <v>783.00038974780125</v>
      </c>
      <c r="BH117" s="62">
        <f t="shared" si="62"/>
        <v>1076.3337230811346</v>
      </c>
      <c r="BI117" s="62">
        <f ca="1">AVERAGE(OFFSET($BH$3,0,0,'Données projet'!$E$11+1,1))-AVERAGE(OFFSET($H$3,0,0,'Données projet'!$E$11+1,1))</f>
        <v>528.23058258425294</v>
      </c>
      <c r="BJ117" s="62">
        <f t="shared" si="92"/>
        <v>357.72390083433635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0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356</v>
      </c>
      <c r="L118" s="13">
        <f>VLOOKUP(A118,'Données projet'!$A$35:$I$55,9,0)</f>
        <v>4.9000000000000004</v>
      </c>
      <c r="M118" s="13">
        <f t="array" ref="M118">INDEX(L:L,MIN(IF(ISNUMBER(L118:L314),ROW(L118:L314),"")))</f>
        <v>4.9000000000000004</v>
      </c>
      <c r="N118" s="14">
        <f>IF('Données projet'!$A$36&gt;35,N117+M118-V117,IF(A118&lt;'Données projet'!$A$36,$K$205^A118,IF(A118='Données projet'!$A$36,'Données projet'!$B$36,N117+M118-V117)))</f>
        <v>355.99999999999994</v>
      </c>
      <c r="O118" s="14">
        <f>N118*VLOOKUP('Données projet'!$B$9,Paramètres!$A$1:$I$88,3,0)*VLOOKUP('Données projet'!$B$9,Paramètres!$A$1:$I$88,5,0)</f>
        <v>322.10879999999997</v>
      </c>
      <c r="P118" s="14">
        <f t="shared" si="87"/>
        <v>75.791962638025268</v>
      </c>
      <c r="Q118" s="22">
        <f t="shared" si="107"/>
        <v>693.01049492789389</v>
      </c>
      <c r="R118" s="62">
        <f t="shared" si="55"/>
        <v>986.34382826122715</v>
      </c>
      <c r="S118" s="62">
        <f ca="1">AVERAGE(OFFSET($R$3,0,0,'Données projet'!$E$9+1,1))-AVERAGE(OFFSET($H$3,0,0,'Données projet'!$E$9+1,1))</f>
        <v>510.56580450928806</v>
      </c>
      <c r="T118" s="62">
        <f t="shared" si="88"/>
        <v>278.21741231699929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49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219.99999999999983</v>
      </c>
      <c r="AJ118" s="14">
        <f>AI118*VLOOKUP('Données projet'!$B$10,Paramètres!$A$1:$I$88,3,0)*VLOOKUP('Données projet'!$B$10,Paramètres!$A$1:$I$88,5,0)</f>
        <v>223.07999999999984</v>
      </c>
      <c r="AK118" s="14">
        <f t="shared" si="89"/>
        <v>54.783765878062617</v>
      </c>
      <c r="AL118" s="22">
        <f t="shared" si="58"/>
        <v>483.94605890429216</v>
      </c>
      <c r="AM118" s="62">
        <f t="shared" si="59"/>
        <v>777.27939223762542</v>
      </c>
      <c r="AN118" s="62">
        <f ca="1">AVERAGE(OFFSET($AM$3,0,0,'Données projet'!$E$10+1,1))-AVERAGE(OFFSET($H$3,0,0,'Données projet'!$E$10+1,1))</f>
        <v>360.17986641067279</v>
      </c>
      <c r="AO118" s="62">
        <f t="shared" si="90"/>
        <v>159.6134369231965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0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388</v>
      </c>
      <c r="BB118" s="13">
        <f>VLOOKUP(A118,'Données projet'!$A$87:$I$107,9,0)</f>
        <v>4.5</v>
      </c>
      <c r="BC118" s="13">
        <f t="array" ref="BC118">INDEX(BB:BB,MIN(IF(ISNUMBER(BB118:BB314),ROW(BB118:BB314),"")))</f>
        <v>4.5</v>
      </c>
      <c r="BD118" s="13">
        <f>IF('Données projet'!$A$88&gt;35,BD117+BC118-BL117,IF(A118&lt;'Données projet'!$A$88,$BA$205^A118,IF(A118='Données projet'!$A$88,'Données projet'!$B$88,BD117+BC118-BL117)))</f>
        <v>388.00000000000011</v>
      </c>
      <c r="BE118" s="14">
        <f>BD118*VLOOKUP('Données projet'!$B$11,Paramètres!$A$1:$I$88,3,0)*VLOOKUP('Données projet'!$B$11,Paramètres!$A$1:$I$88,5,0)</f>
        <v>369.22080000000011</v>
      </c>
      <c r="BF118" s="14">
        <f t="shared" si="91"/>
        <v>85.507875242650471</v>
      </c>
      <c r="BG118" s="22">
        <f t="shared" si="61"/>
        <v>791.98577604761647</v>
      </c>
      <c r="BH118" s="62">
        <f t="shared" si="62"/>
        <v>1085.3191093809498</v>
      </c>
      <c r="BI118" s="62">
        <f ca="1">AVERAGE(OFFSET($BH$3,0,0,'Données projet'!$E$11+1,1))-AVERAGE(OFFSET($H$3,0,0,'Données projet'!$E$11+1,1))</f>
        <v>528.23058258425294</v>
      </c>
      <c r="BJ118" s="62">
        <f t="shared" si="92"/>
        <v>357.72390083433635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0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4.2</v>
      </c>
      <c r="N119" s="14">
        <f>IF('Données projet'!$A$36&gt;35,N118+M119-V118,IF(A119&lt;'Données projet'!$A$36,$K$205^A119,IF(A119='Données projet'!$A$36,'Données projet'!$B$36,N118+M119-V118)))</f>
        <v>311.19999999999993</v>
      </c>
      <c r="O119" s="14">
        <f>N119*VLOOKUP('Données projet'!$B$9,Paramètres!$A$1:$I$88,3,0)*VLOOKUP('Données projet'!$B$9,Paramètres!$A$1:$I$88,5,0)</f>
        <v>281.57375999999994</v>
      </c>
      <c r="P119" s="14">
        <f t="shared" si="87"/>
        <v>67.299481043334993</v>
      </c>
      <c r="Q119" s="22">
        <f t="shared" si="107"/>
        <v>607.62089481714168</v>
      </c>
      <c r="R119" s="62">
        <f t="shared" si="55"/>
        <v>900.95422815047505</v>
      </c>
      <c r="S119" s="62">
        <f ca="1">AVERAGE(OFFSET($R$3,0,0,'Données projet'!$E$9+1,1))-AVERAGE(OFFSET($H$3,0,0,'Données projet'!$E$9+1,1))</f>
        <v>510.56580450928806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2.8</v>
      </c>
      <c r="AI119" s="14">
        <f>IF('Données projet'!$A$62&gt;35,AI118+AH119-AQ118,IF(A119&lt;'Données projet'!$A$62,$AF$205^A119,IF(A119='Données projet'!$A$62,'Données projet'!$B$62,AI118+AH119-AQ118)))</f>
        <v>222.79999999999984</v>
      </c>
      <c r="AJ119" s="14">
        <f>AI119*VLOOKUP('Données projet'!$B$10,Paramètres!$A$1:$I$88,3,0)*VLOOKUP('Données projet'!$B$10,Paramètres!$A$1:$I$88,5,0)</f>
        <v>225.91919999999988</v>
      </c>
      <c r="AK119" s="14">
        <f t="shared" si="89"/>
        <v>55.39939994201815</v>
      </c>
      <c r="AL119" s="22">
        <f t="shared" si="58"/>
        <v>489.963228232348</v>
      </c>
      <c r="AM119" s="62">
        <f t="shared" si="59"/>
        <v>783.29656156568126</v>
      </c>
      <c r="AN119" s="62">
        <f ca="1">AVERAGE(OFFSET($AM$3,0,0,'Données projet'!$E$10+1,1))-AVERAGE(OFFSET($H$3,0,0,'Données projet'!$E$10+1,1))</f>
        <v>360.17986641067279</v>
      </c>
      <c r="AO119" s="62">
        <f t="shared" si="90"/>
        <v>159.6134369231965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0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4.2</v>
      </c>
      <c r="BD119" s="13">
        <f>IF('Données projet'!$A$88&gt;35,BD118+BC119-BL118,IF(A119&lt;'Données projet'!$A$88,$BA$205^A119,IF(A119='Données projet'!$A$88,'Données projet'!$B$88,BD118+BC119-BL118)))</f>
        <v>392.2000000000001</v>
      </c>
      <c r="BE119" s="14">
        <f>BD119*VLOOKUP('Données projet'!$B$11,Paramètres!$A$1:$I$88,3,0)*VLOOKUP('Données projet'!$B$11,Paramètres!$A$1:$I$88,5,0)</f>
        <v>373.21752000000009</v>
      </c>
      <c r="BF119" s="14">
        <f t="shared" si="91"/>
        <v>86.325222842693222</v>
      </c>
      <c r="BG119" s="22">
        <f t="shared" si="61"/>
        <v>800.37027711769088</v>
      </c>
      <c r="BH119" s="62">
        <f t="shared" si="62"/>
        <v>1093.7036104510241</v>
      </c>
      <c r="BI119" s="62">
        <f ca="1">AVERAGE(OFFSET($BH$3,0,0,'Données projet'!$E$11+1,1))-AVERAGE(OFFSET($H$3,0,0,'Données projet'!$E$11+1,1))</f>
        <v>528.23058258425294</v>
      </c>
      <c r="BJ119" s="62">
        <f t="shared" si="92"/>
        <v>357.72390083433635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0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4.2</v>
      </c>
      <c r="N120" s="14">
        <f>IF('Données projet'!$A$36&gt;35,N119+M120-V119,IF(A120&lt;'Données projet'!$A$36,$K$205^A120,IF(A120='Données projet'!$A$36,'Données projet'!$B$36,N119+M120-V119)))</f>
        <v>315.39999999999992</v>
      </c>
      <c r="O120" s="14">
        <f>N120*VLOOKUP('Données projet'!$B$9,Paramètres!$A$1:$I$88,3,0)*VLOOKUP('Données projet'!$B$9,Paramètres!$A$1:$I$88,5,0)</f>
        <v>285.37391999999988</v>
      </c>
      <c r="P120" s="14">
        <f t="shared" si="87"/>
        <v>68.101413083167643</v>
      </c>
      <c r="Q120" s="22">
        <f t="shared" si="107"/>
        <v>615.63620511985016</v>
      </c>
      <c r="R120" s="62">
        <f t="shared" si="55"/>
        <v>908.96953845318353</v>
      </c>
      <c r="S120" s="62">
        <f ca="1">AVERAGE(OFFSET($R$3,0,0,'Données projet'!$E$9+1,1))-AVERAGE(OFFSET($H$3,0,0,'Données projet'!$E$9+1,1))</f>
        <v>510.56580450928806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2.8</v>
      </c>
      <c r="AI120" s="14">
        <f>IF('Données projet'!$A$62&gt;35,AI119+AH120-AQ119,IF(A120&lt;'Données projet'!$A$62,$AF$205^A120,IF(A120='Données projet'!$A$62,'Données projet'!$B$62,AI119+AH120-AQ119)))</f>
        <v>225.59999999999985</v>
      </c>
      <c r="AJ120" s="14">
        <f>AI120*VLOOKUP('Données projet'!$B$10,Paramètres!$A$1:$I$88,3,0)*VLOOKUP('Données projet'!$B$10,Paramètres!$A$1:$I$88,5,0)</f>
        <v>228.75839999999985</v>
      </c>
      <c r="AK120" s="14">
        <f t="shared" si="89"/>
        <v>56.014134067240967</v>
      </c>
      <c r="AL120" s="22">
        <f t="shared" si="58"/>
        <v>495.97883016711108</v>
      </c>
      <c r="AM120" s="62">
        <f t="shared" si="59"/>
        <v>789.3121635004444</v>
      </c>
      <c r="AN120" s="62">
        <f ca="1">AVERAGE(OFFSET($AM$3,0,0,'Données projet'!$E$10+1,1))-AVERAGE(OFFSET($H$3,0,0,'Données projet'!$E$10+1,1))</f>
        <v>360.17986641067279</v>
      </c>
      <c r="AO120" s="62">
        <f t="shared" si="90"/>
        <v>159.6134369231965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0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4.2</v>
      </c>
      <c r="BD120" s="13">
        <f>IF('Données projet'!$A$88&gt;35,BD119+BC120-BL119,IF(A120&lt;'Données projet'!$A$88,$BA$205^A120,IF(A120='Données projet'!$A$88,'Données projet'!$B$88,BD119+BC120-BL119)))</f>
        <v>396.40000000000009</v>
      </c>
      <c r="BE120" s="14">
        <f>BD120*VLOOKUP('Données projet'!$B$11,Paramètres!$A$1:$I$88,3,0)*VLOOKUP('Données projet'!$B$11,Paramètres!$A$1:$I$88,5,0)</f>
        <v>377.21424000000013</v>
      </c>
      <c r="BF120" s="14">
        <f t="shared" si="91"/>
        <v>87.141552227469248</v>
      </c>
      <c r="BG120" s="22">
        <f t="shared" si="61"/>
        <v>808.75300479617579</v>
      </c>
      <c r="BH120" s="62">
        <f t="shared" si="62"/>
        <v>1102.0863381295092</v>
      </c>
      <c r="BI120" s="62">
        <f ca="1">AVERAGE(OFFSET($BH$3,0,0,'Données projet'!$E$11+1,1))-AVERAGE(OFFSET($H$3,0,0,'Données projet'!$E$11+1,1))</f>
        <v>528.23058258425294</v>
      </c>
      <c r="BJ120" s="62">
        <f t="shared" si="92"/>
        <v>357.72390083433635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0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4.2</v>
      </c>
      <c r="N121" s="14">
        <f>IF('Données projet'!$A$36&gt;35,N120+M121-V120,IF(A121&lt;'Données projet'!$A$36,$K$205^A121,IF(A121='Données projet'!$A$36,'Données projet'!$B$36,N120+M121-V120)))</f>
        <v>319.59999999999991</v>
      </c>
      <c r="O121" s="14">
        <f>N121*VLOOKUP('Données projet'!$B$9,Paramètres!$A$1:$I$88,3,0)*VLOOKUP('Données projet'!$B$9,Paramètres!$A$1:$I$88,5,0)</f>
        <v>289.17407999999989</v>
      </c>
      <c r="P121" s="14">
        <f t="shared" si="87"/>
        <v>68.902103026957676</v>
      </c>
      <c r="Q121" s="22">
        <f t="shared" si="107"/>
        <v>623.64935210528438</v>
      </c>
      <c r="R121" s="62">
        <f t="shared" si="55"/>
        <v>916.98268543861764</v>
      </c>
      <c r="S121" s="62">
        <f ca="1">AVERAGE(OFFSET($R$3,0,0,'Données projet'!$E$9+1,1))-AVERAGE(OFFSET($H$3,0,0,'Données projet'!$E$9+1,1))</f>
        <v>510.56580450928806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2.8</v>
      </c>
      <c r="AI121" s="14">
        <f>IF('Données projet'!$A$62&gt;35,AI120+AH121-AQ120,IF(A121&lt;'Données projet'!$A$62,$AF$205^A121,IF(A121='Données projet'!$A$62,'Données projet'!$B$62,AI120+AH121-AQ120)))</f>
        <v>228.39999999999986</v>
      </c>
      <c r="AJ121" s="14">
        <f>AI121*VLOOKUP('Données projet'!$B$10,Paramètres!$A$1:$I$88,3,0)*VLOOKUP('Données projet'!$B$10,Paramètres!$A$1:$I$88,5,0)</f>
        <v>231.59759999999989</v>
      </c>
      <c r="AK121" s="14">
        <f t="shared" si="89"/>
        <v>56.627980714948102</v>
      </c>
      <c r="AL121" s="22">
        <f t="shared" si="58"/>
        <v>501.99288641186769</v>
      </c>
      <c r="AM121" s="62">
        <f t="shared" si="59"/>
        <v>795.326219745201</v>
      </c>
      <c r="AN121" s="62">
        <f ca="1">AVERAGE(OFFSET($AM$3,0,0,'Données projet'!$E$10+1,1))-AVERAGE(OFFSET($H$3,0,0,'Données projet'!$E$10+1,1))</f>
        <v>360.17986641067279</v>
      </c>
      <c r="AO121" s="62">
        <f t="shared" si="90"/>
        <v>159.6134369231965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0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4.2</v>
      </c>
      <c r="BD121" s="13">
        <f>IF('Données projet'!$A$88&gt;35,BD120+BC121-BL120,IF(A121&lt;'Données projet'!$A$88,$BA$205^A121,IF(A121='Données projet'!$A$88,'Données projet'!$B$88,BD120+BC121-BL120)))</f>
        <v>400.60000000000008</v>
      </c>
      <c r="BE121" s="14">
        <f>BD121*VLOOKUP('Données projet'!$B$11,Paramètres!$A$1:$I$88,3,0)*VLOOKUP('Données projet'!$B$11,Paramètres!$A$1:$I$88,5,0)</f>
        <v>381.21096000000006</v>
      </c>
      <c r="BF121" s="14">
        <f t="shared" si="91"/>
        <v>87.95687543412717</v>
      </c>
      <c r="BG121" s="22">
        <f t="shared" si="61"/>
        <v>817.13398004777162</v>
      </c>
      <c r="BH121" s="62">
        <f t="shared" si="62"/>
        <v>1110.467313381105</v>
      </c>
      <c r="BI121" s="62">
        <f ca="1">AVERAGE(OFFSET($BH$3,0,0,'Données projet'!$E$11+1,1))-AVERAGE(OFFSET($H$3,0,0,'Données projet'!$E$11+1,1))</f>
        <v>528.23058258425294</v>
      </c>
      <c r="BJ121" s="62">
        <f t="shared" si="92"/>
        <v>357.72390083433635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0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4.2</v>
      </c>
      <c r="N122" s="14">
        <f>IF('Données projet'!$A$36&gt;35,N121+M122-V121,IF(A122&lt;'Données projet'!$A$36,$K$205^A122,IF(A122='Données projet'!$A$36,'Données projet'!$B$36,N121+M122-V121)))</f>
        <v>323.7999999999999</v>
      </c>
      <c r="O122" s="14">
        <f>N122*VLOOKUP('Données projet'!$B$9,Paramètres!$A$1:$I$88,3,0)*VLOOKUP('Données projet'!$B$9,Paramètres!$A$1:$I$88,5,0)</f>
        <v>292.9742399999999</v>
      </c>
      <c r="P122" s="14">
        <f t="shared" si="87"/>
        <v>69.701569084730806</v>
      </c>
      <c r="Q122" s="22">
        <f t="shared" si="107"/>
        <v>631.66036748923932</v>
      </c>
      <c r="R122" s="62">
        <f t="shared" si="55"/>
        <v>924.99370082257269</v>
      </c>
      <c r="S122" s="62">
        <f ca="1">AVERAGE(OFFSET($R$3,0,0,'Données projet'!$E$9+1,1))-AVERAGE(OFFSET($H$3,0,0,'Données projet'!$E$9+1,1))</f>
        <v>510.56580450928806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2.8</v>
      </c>
      <c r="AI122" s="14">
        <f>IF('Données projet'!$A$62&gt;35,AI121+AH122-AQ121,IF(A122&lt;'Données projet'!$A$62,$AF$205^A122,IF(A122='Données projet'!$A$62,'Données projet'!$B$62,AI121+AH122-AQ121)))</f>
        <v>231.19999999999987</v>
      </c>
      <c r="AJ122" s="14">
        <f>AI122*VLOOKUP('Données projet'!$B$10,Paramètres!$A$1:$I$88,3,0)*VLOOKUP('Données projet'!$B$10,Paramètres!$A$1:$I$88,5,0)</f>
        <v>234.43679999999986</v>
      </c>
      <c r="AK122" s="14">
        <f t="shared" si="89"/>
        <v>57.240952023252348</v>
      </c>
      <c r="AL122" s="22">
        <f t="shared" si="58"/>
        <v>508.00541810716419</v>
      </c>
      <c r="AM122" s="62">
        <f t="shared" si="59"/>
        <v>801.3387514404975</v>
      </c>
      <c r="AN122" s="62">
        <f ca="1">AVERAGE(OFFSET($AM$3,0,0,'Données projet'!$E$10+1,1))-AVERAGE(OFFSET($H$3,0,0,'Données projet'!$E$10+1,1))</f>
        <v>360.17986641067279</v>
      </c>
      <c r="AO122" s="62">
        <f t="shared" si="90"/>
        <v>159.6134369231965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0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4.2</v>
      </c>
      <c r="BD122" s="13">
        <f>IF('Données projet'!$A$88&gt;35,BD121+BC122-BL121,IF(A122&lt;'Données projet'!$A$88,$BA$205^A122,IF(A122='Données projet'!$A$88,'Données projet'!$B$88,BD121+BC122-BL121)))</f>
        <v>404.80000000000007</v>
      </c>
      <c r="BE122" s="14">
        <f>BD122*VLOOKUP('Données projet'!$B$11,Paramètres!$A$1:$I$88,3,0)*VLOOKUP('Données projet'!$B$11,Paramètres!$A$1:$I$88,5,0)</f>
        <v>385.20768000000004</v>
      </c>
      <c r="BF122" s="14">
        <f t="shared" si="91"/>
        <v>88.771204232872861</v>
      </c>
      <c r="BG122" s="22">
        <f t="shared" si="61"/>
        <v>825.51322337225372</v>
      </c>
      <c r="BH122" s="62">
        <f t="shared" si="62"/>
        <v>1118.8465567055871</v>
      </c>
      <c r="BI122" s="62">
        <f ca="1">AVERAGE(OFFSET($BH$3,0,0,'Données projet'!$E$11+1,1))-AVERAGE(OFFSET($H$3,0,0,'Données projet'!$E$11+1,1))</f>
        <v>528.23058258425294</v>
      </c>
      <c r="BJ122" s="62">
        <f t="shared" si="92"/>
        <v>357.72390083433635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0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4.2</v>
      </c>
      <c r="N123" s="14">
        <f>IF('Données projet'!$A$36&gt;35,N122+M123-V122,IF(A123&lt;'Données projet'!$A$36,$K$205^A123,IF(A123='Données projet'!$A$36,'Données projet'!$B$36,N122+M123-V122)))</f>
        <v>327.99999999999989</v>
      </c>
      <c r="O123" s="14">
        <f>N123*VLOOKUP('Données projet'!$B$9,Paramètres!$A$1:$I$88,3,0)*VLOOKUP('Données projet'!$B$9,Paramètres!$A$1:$I$88,5,0)</f>
        <v>296.7743999999999</v>
      </c>
      <c r="P123" s="14">
        <f t="shared" si="87"/>
        <v>70.499828966950673</v>
      </c>
      <c r="Q123" s="22">
        <f t="shared" si="107"/>
        <v>639.6692821174388</v>
      </c>
      <c r="R123" s="62">
        <f t="shared" si="55"/>
        <v>933.00261545077205</v>
      </c>
      <c r="S123" s="62">
        <f ca="1">AVERAGE(OFFSET($R$3,0,0,'Données projet'!$E$9+1,1))-AVERAGE(OFFSET($H$3,0,0,'Données projet'!$E$9+1,1))</f>
        <v>510.56580450928806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234</v>
      </c>
      <c r="AG123" s="13">
        <f>VLOOKUP(A123,'Données projet'!$A$61:$I$81,9,0)</f>
        <v>2.8</v>
      </c>
      <c r="AH123" s="13">
        <f t="array" ref="AH123">INDEX(AG:AG,MIN(IF(ISNUMBER(AG123:AG319),ROW(AG123:AG319),"")))</f>
        <v>2.8</v>
      </c>
      <c r="AI123" s="14">
        <f>IF('Données projet'!$A$62&gt;35,AI122+AH123-AQ122,IF(A123&lt;'Données projet'!$A$62,$AF$205^A123,IF(A123='Données projet'!$A$62,'Données projet'!$B$62,AI122+AH123-AQ122)))</f>
        <v>233.99999999999989</v>
      </c>
      <c r="AJ123" s="14">
        <f>AI123*VLOOKUP('Données projet'!$B$10,Paramètres!$A$1:$I$88,3,0)*VLOOKUP('Données projet'!$B$10,Paramètres!$A$1:$I$88,5,0)</f>
        <v>237.2759999999999</v>
      </c>
      <c r="AK123" s="14">
        <f t="shared" si="89"/>
        <v>57.853059819349511</v>
      </c>
      <c r="AL123" s="22">
        <f t="shared" si="58"/>
        <v>514.0164458520336</v>
      </c>
      <c r="AM123" s="62">
        <f t="shared" si="59"/>
        <v>807.34977918536697</v>
      </c>
      <c r="AN123" s="62">
        <f ca="1">AVERAGE(OFFSET($AM$3,0,0,'Données projet'!$E$10+1,1))-AVERAGE(OFFSET($H$3,0,0,'Données projet'!$E$10+1,1))</f>
        <v>360.17986641067279</v>
      </c>
      <c r="AO123" s="62">
        <f t="shared" si="90"/>
        <v>159.6134369231965</v>
      </c>
      <c r="AP123" s="16">
        <f>IF(ISNA(VLOOKUP(A123,'Données projet'!$A$61:$I$81,3,0)),0,VLOOKUP(A123,'Données projet'!$A$61:$I$81,3,0))</f>
        <v>9</v>
      </c>
      <c r="AQ123" s="16">
        <f>IF(ISNA(VLOOKUP(A123,'Données projet'!$A$61:$I$81,4,0)),0,VLOOKUP(A123,'Données projet'!$A$61:$I$81,4,0))</f>
        <v>25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0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409</v>
      </c>
      <c r="BB123" s="13">
        <f>VLOOKUP(A123,'Données projet'!$A$87:$I$107,9,0)</f>
        <v>4.2</v>
      </c>
      <c r="BC123" s="13">
        <f t="array" ref="BC123">INDEX(BB:BB,MIN(IF(ISNUMBER(BB123:BB319),ROW(BB123:BB319),"")))</f>
        <v>4.2</v>
      </c>
      <c r="BD123" s="13">
        <f>IF('Données projet'!$A$88&gt;35,BD122+BC123-BL122,IF(A123&lt;'Données projet'!$A$88,$BA$205^A123,IF(A123='Données projet'!$A$88,'Données projet'!$B$88,BD122+BC123-BL122)))</f>
        <v>409.00000000000006</v>
      </c>
      <c r="BE123" s="14">
        <f>BD123*VLOOKUP('Données projet'!$B$11,Paramètres!$A$1:$I$88,3,0)*VLOOKUP('Données projet'!$B$11,Paramètres!$A$1:$I$88,5,0)</f>
        <v>389.20440000000008</v>
      </c>
      <c r="BF123" s="14">
        <f t="shared" si="91"/>
        <v>89.584550135595947</v>
      </c>
      <c r="BG123" s="22">
        <f t="shared" si="61"/>
        <v>833.89075481949646</v>
      </c>
      <c r="BH123" s="62">
        <f t="shared" si="62"/>
        <v>1127.2240881528298</v>
      </c>
      <c r="BI123" s="62">
        <f ca="1">AVERAGE(OFFSET($BH$3,0,0,'Données projet'!$E$11+1,1))-AVERAGE(OFFSET($H$3,0,0,'Données projet'!$E$11+1,1))</f>
        <v>528.23058258425294</v>
      </c>
      <c r="BJ123" s="62">
        <f t="shared" si="92"/>
        <v>357.72390083433635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409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0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332.19999999999987</v>
      </c>
      <c r="O124" s="14">
        <f>N124*VLOOKUP('Données projet'!$B$9,Paramètres!$A$1:$I$88,3,0)*VLOOKUP('Données projet'!$B$9,Paramètres!$A$1:$I$88,5,0)</f>
        <v>300.57455999999985</v>
      </c>
      <c r="P124" s="14">
        <f t="shared" si="87"/>
        <v>71.296899904441815</v>
      </c>
      <c r="Q124" s="22">
        <f t="shared" si="107"/>
        <v>647.67612600023597</v>
      </c>
      <c r="R124" s="62">
        <f t="shared" si="55"/>
        <v>941.00945933356934</v>
      </c>
      <c r="S124" s="62">
        <f ca="1">AVERAGE(OFFSET($R$3,0,0,'Données projet'!$E$9+1,1))-AVERAGE(OFFSET($H$3,0,0,'Données projet'!$E$9+1,1))</f>
        <v>510.56580450928806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2.2000000000000002</v>
      </c>
      <c r="AI124" s="14">
        <f>IF('Données projet'!$A$62&gt;35,AI123+AH124-AQ123,IF(A124&lt;'Données projet'!$A$62,$AF$205^A124,IF(A124='Données projet'!$A$62,'Données projet'!$B$62,AI123+AH124-AQ123)))</f>
        <v>211.19999999999987</v>
      </c>
      <c r="AJ124" s="14">
        <f>AI124*VLOOKUP('Données projet'!$B$10,Paramètres!$A$1:$I$88,3,0)*VLOOKUP('Données projet'!$B$10,Paramètres!$A$1:$I$88,5,0)</f>
        <v>214.15679999999986</v>
      </c>
      <c r="AK124" s="14">
        <f t="shared" si="89"/>
        <v>52.842912248636644</v>
      </c>
      <c r="AL124" s="22">
        <f t="shared" si="58"/>
        <v>465.02449883304189</v>
      </c>
      <c r="AM124" s="62">
        <f t="shared" si="59"/>
        <v>758.35783216637515</v>
      </c>
      <c r="AN124" s="62">
        <f ca="1">AVERAGE(OFFSET($AM$3,0,0,'Données projet'!$E$10+1,1))-AVERAGE(OFFSET($H$3,0,0,'Données projet'!$E$10+1,1))</f>
        <v>360.17986641067279</v>
      </c>
      <c r="AO124" s="62">
        <f t="shared" si="90"/>
        <v>159.6134369231965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0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projet'!$B$11,Paramètres!$A$1:$I$88,3,0)*VLOOKUP('Données projet'!$B$11,Paramètres!$A$1:$I$88,5,0)</f>
        <v>5.4092197387944907E-14</v>
      </c>
      <c r="BF124" s="14">
        <f t="shared" si="91"/>
        <v>8.7287050538073676E-13</v>
      </c>
      <c r="BG124" s="22">
        <f t="shared" si="61"/>
        <v>1.6144600406554537E-12</v>
      </c>
      <c r="BH124" s="62">
        <f t="shared" si="62"/>
        <v>293.33333333333491</v>
      </c>
      <c r="BI124" s="62">
        <f ca="1">AVERAGE(OFFSET($BH$3,0,0,'Données projet'!$E$11+1,1))-AVERAGE(OFFSET($H$3,0,0,'Données projet'!$E$11+1,1))</f>
        <v>528.23058258425294</v>
      </c>
      <c r="BJ124" s="62">
        <f t="shared" si="92"/>
        <v>357.72390083433635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0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336.39999999999986</v>
      </c>
      <c r="O125" s="14">
        <f>N125*VLOOKUP('Données projet'!$B$9,Paramètres!$A$1:$I$88,3,0)*VLOOKUP('Données projet'!$B$9,Paramètres!$A$1:$I$88,5,0)</f>
        <v>304.37471999999985</v>
      </c>
      <c r="P125" s="14">
        <f t="shared" si="87"/>
        <v>72.092798667275062</v>
      </c>
      <c r="Q125" s="22">
        <f t="shared" si="107"/>
        <v>655.68092834550373</v>
      </c>
      <c r="R125" s="62">
        <f t="shared" si="55"/>
        <v>949.0142616788371</v>
      </c>
      <c r="S125" s="62">
        <f ca="1">AVERAGE(OFFSET($R$3,0,0,'Données projet'!$E$9+1,1))-AVERAGE(OFFSET($H$3,0,0,'Données projet'!$E$9+1,1))</f>
        <v>510.56580450928806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2.2000000000000002</v>
      </c>
      <c r="AI125" s="14">
        <f>IF('Données projet'!$A$62&gt;35,AI124+AH125-AQ124,IF(A125&lt;'Données projet'!$A$62,$AF$205^A125,IF(A125='Données projet'!$A$62,'Données projet'!$B$62,AI124+AH125-AQ124)))</f>
        <v>213.39999999999986</v>
      </c>
      <c r="AJ125" s="14">
        <f>AI125*VLOOKUP('Données projet'!$B$10,Paramètres!$A$1:$I$88,3,0)*VLOOKUP('Données projet'!$B$10,Paramètres!$A$1:$I$88,5,0)</f>
        <v>216.38759999999988</v>
      </c>
      <c r="AK125" s="14">
        <f t="shared" si="89"/>
        <v>53.328993492050351</v>
      </c>
      <c r="AL125" s="22">
        <f t="shared" si="58"/>
        <v>469.75640033198738</v>
      </c>
      <c r="AM125" s="62">
        <f t="shared" si="59"/>
        <v>763.08973366532064</v>
      </c>
      <c r="AN125" s="62">
        <f ca="1">AVERAGE(OFFSET($AM$3,0,0,'Données projet'!$E$10+1,1))-AVERAGE(OFFSET($H$3,0,0,'Données projet'!$E$10+1,1))</f>
        <v>360.17986641067279</v>
      </c>
      <c r="AO125" s="62">
        <f t="shared" si="90"/>
        <v>159.6134369231965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0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projet'!$B$11,Paramètres!$A$1:$I$88,3,0)*VLOOKUP('Données projet'!$B$11,Paramètres!$A$1:$I$88,5,0)</f>
        <v>5.4092197387944907E-14</v>
      </c>
      <c r="BF125" s="14">
        <f t="shared" si="91"/>
        <v>8.7287050538073676E-13</v>
      </c>
      <c r="BG125" s="22">
        <f t="shared" si="61"/>
        <v>1.6144600406554537E-12</v>
      </c>
      <c r="BH125" s="62">
        <f t="shared" si="62"/>
        <v>293.33333333333491</v>
      </c>
      <c r="BI125" s="62">
        <f ca="1">AVERAGE(OFFSET($BH$3,0,0,'Données projet'!$E$11+1,1))-AVERAGE(OFFSET($H$3,0,0,'Données projet'!$E$11+1,1))</f>
        <v>528.23058258425294</v>
      </c>
      <c r="BJ125" s="62">
        <f t="shared" si="92"/>
        <v>357.72390083433635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0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340.59999999999985</v>
      </c>
      <c r="O126" s="14">
        <f>N126*VLOOKUP('Données projet'!$B$9,Paramètres!$A$1:$I$88,3,0)*VLOOKUP('Données projet'!$B$9,Paramètres!$A$1:$I$88,5,0)</f>
        <v>308.17487999999986</v>
      </c>
      <c r="P126" s="14">
        <f t="shared" si="87"/>
        <v>72.887541582684676</v>
      </c>
      <c r="Q126" s="22">
        <f t="shared" si="107"/>
        <v>663.6837175898421</v>
      </c>
      <c r="R126" s="62">
        <f t="shared" si="55"/>
        <v>957.01705092317547</v>
      </c>
      <c r="S126" s="62">
        <f ca="1">AVERAGE(OFFSET($R$3,0,0,'Données projet'!$E$9+1,1))-AVERAGE(OFFSET($H$3,0,0,'Données projet'!$E$9+1,1))</f>
        <v>510.56580450928806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2.2000000000000002</v>
      </c>
      <c r="AI126" s="14">
        <f>IF('Données projet'!$A$62&gt;35,AI125+AH126-AQ125,IF(A126&lt;'Données projet'!$A$62,$AF$205^A126,IF(A126='Données projet'!$A$62,'Données projet'!$B$62,AI125+AH126-AQ125)))</f>
        <v>215.59999999999985</v>
      </c>
      <c r="AJ126" s="14">
        <f>AI126*VLOOKUP('Données projet'!$B$10,Paramètres!$A$1:$I$88,3,0)*VLOOKUP('Données projet'!$B$10,Paramètres!$A$1:$I$88,5,0)</f>
        <v>218.61839999999987</v>
      </c>
      <c r="AK126" s="14">
        <f t="shared" si="89"/>
        <v>53.81449177688954</v>
      </c>
      <c r="AL126" s="22">
        <f t="shared" si="58"/>
        <v>474.48728651141568</v>
      </c>
      <c r="AM126" s="62">
        <f t="shared" si="59"/>
        <v>767.82061984474899</v>
      </c>
      <c r="AN126" s="62">
        <f ca="1">AVERAGE(OFFSET($AM$3,0,0,'Données projet'!$E$10+1,1))-AVERAGE(OFFSET($H$3,0,0,'Données projet'!$E$10+1,1))</f>
        <v>360.17986641067279</v>
      </c>
      <c r="AO126" s="62">
        <f t="shared" si="90"/>
        <v>159.6134369231965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0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projet'!$B$11,Paramètres!$A$1:$I$88,3,0)*VLOOKUP('Données projet'!$B$11,Paramètres!$A$1:$I$88,5,0)</f>
        <v>5.4092197387944907E-14</v>
      </c>
      <c r="BF126" s="14">
        <f t="shared" si="91"/>
        <v>8.7287050538073676E-13</v>
      </c>
      <c r="BG126" s="22">
        <f t="shared" si="61"/>
        <v>1.6144600406554537E-12</v>
      </c>
      <c r="BH126" s="62">
        <f t="shared" si="62"/>
        <v>293.33333333333491</v>
      </c>
      <c r="BI126" s="62">
        <f ca="1">AVERAGE(OFFSET($BH$3,0,0,'Données projet'!$E$11+1,1))-AVERAGE(OFFSET($H$3,0,0,'Données projet'!$E$11+1,1))</f>
        <v>528.23058258425294</v>
      </c>
      <c r="BJ126" s="62">
        <f t="shared" si="92"/>
        <v>357.72390083433635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0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344.79999999999984</v>
      </c>
      <c r="O127" s="14">
        <f>N127*VLOOKUP('Données projet'!$B$9,Paramètres!$A$1:$I$88,3,0)*VLOOKUP('Données projet'!$B$9,Paramètres!$A$1:$I$88,5,0)</f>
        <v>311.97503999999986</v>
      </c>
      <c r="P127" s="14">
        <f t="shared" si="87"/>
        <v>73.681144552074599</v>
      </c>
      <c r="Q127" s="22">
        <f t="shared" si="107"/>
        <v>671.68452142819626</v>
      </c>
      <c r="R127" s="62">
        <f t="shared" si="55"/>
        <v>965.01785476152963</v>
      </c>
      <c r="S127" s="62">
        <f ca="1">AVERAGE(OFFSET($R$3,0,0,'Données projet'!$E$9+1,1))-AVERAGE(OFFSET($H$3,0,0,'Données projet'!$E$9+1,1))</f>
        <v>510.56580450928806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2.2000000000000002</v>
      </c>
      <c r="AI127" s="14">
        <f>IF('Données projet'!$A$62&gt;35,AI126+AH127-AQ126,IF(A127&lt;'Données projet'!$A$62,$AF$205^A127,IF(A127='Données projet'!$A$62,'Données projet'!$B$62,AI126+AH127-AQ126)))</f>
        <v>217.79999999999984</v>
      </c>
      <c r="AJ127" s="14">
        <f>AI127*VLOOKUP('Données projet'!$B$10,Paramètres!$A$1:$I$88,3,0)*VLOOKUP('Données projet'!$B$10,Paramètres!$A$1:$I$88,5,0)</f>
        <v>220.84919999999985</v>
      </c>
      <c r="AK127" s="14">
        <f t="shared" si="89"/>
        <v>54.299413740412206</v>
      </c>
      <c r="AL127" s="22">
        <f t="shared" si="58"/>
        <v>479.21716893121766</v>
      </c>
      <c r="AM127" s="62">
        <f t="shared" si="59"/>
        <v>772.55050226455091</v>
      </c>
      <c r="AN127" s="62">
        <f ca="1">AVERAGE(OFFSET($AM$3,0,0,'Données projet'!$E$10+1,1))-AVERAGE(OFFSET($H$3,0,0,'Données projet'!$E$10+1,1))</f>
        <v>360.17986641067279</v>
      </c>
      <c r="AO127" s="62">
        <f t="shared" si="90"/>
        <v>159.6134369231965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0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projet'!$B$11,Paramètres!$A$1:$I$88,3,0)*VLOOKUP('Données projet'!$B$11,Paramètres!$A$1:$I$88,5,0)</f>
        <v>5.4092197387944907E-14</v>
      </c>
      <c r="BF127" s="14">
        <f t="shared" si="91"/>
        <v>8.7287050538073676E-13</v>
      </c>
      <c r="BG127" s="22">
        <f t="shared" si="61"/>
        <v>1.6144600406554537E-12</v>
      </c>
      <c r="BH127" s="62">
        <f t="shared" si="62"/>
        <v>293.33333333333491</v>
      </c>
      <c r="BI127" s="62">
        <f ca="1">AVERAGE(OFFSET($BH$3,0,0,'Données projet'!$E$11+1,1))-AVERAGE(OFFSET($H$3,0,0,'Données projet'!$E$11+1,1))</f>
        <v>528.23058258425294</v>
      </c>
      <c r="BJ127" s="62">
        <f t="shared" si="92"/>
        <v>357.72390083433635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0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349</v>
      </c>
      <c r="L128" s="13">
        <f>VLOOKUP(A128,'Données projet'!$A$35:$I$55,9,0)</f>
        <v>4.2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348.99999999999983</v>
      </c>
      <c r="O128" s="14">
        <f>N128*VLOOKUP('Données projet'!$B$9,Paramètres!$A$1:$I$88,3,0)*VLOOKUP('Données projet'!$B$9,Paramètres!$A$1:$I$88,5,0)</f>
        <v>315.77519999999981</v>
      </c>
      <c r="P128" s="14">
        <f t="shared" si="87"/>
        <v>74.473623067174003</v>
      </c>
      <c r="Q128" s="22">
        <f t="shared" si="107"/>
        <v>679.68336684199437</v>
      </c>
      <c r="R128" s="62">
        <f t="shared" si="55"/>
        <v>973.01670017532774</v>
      </c>
      <c r="S128" s="62">
        <f ca="1">AVERAGE(OFFSET($R$3,0,0,'Données projet'!$E$9+1,1))-AVERAGE(OFFSET($H$3,0,0,'Données projet'!$E$9+1,1))</f>
        <v>510.56580450928806</v>
      </c>
      <c r="T128" s="62">
        <f t="shared" si="88"/>
        <v>278.21741231699929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45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2.2000000000000002</v>
      </c>
      <c r="AI128" s="14">
        <f>IF('Données projet'!$A$62&gt;35,AI127+AH128-AQ127,IF(A128&lt;'Données projet'!$A$62,$AF$205^A128,IF(A128='Données projet'!$A$62,'Données projet'!$B$62,AI127+AH128-AQ127)))</f>
        <v>219.99999999999983</v>
      </c>
      <c r="AJ128" s="14">
        <f>AI128*VLOOKUP('Données projet'!$B$10,Paramètres!$A$1:$I$88,3,0)*VLOOKUP('Données projet'!$B$10,Paramètres!$A$1:$I$88,5,0)</f>
        <v>223.07999999999984</v>
      </c>
      <c r="AK128" s="14">
        <f t="shared" si="89"/>
        <v>54.783765878062617</v>
      </c>
      <c r="AL128" s="22">
        <f t="shared" si="58"/>
        <v>483.94605890429216</v>
      </c>
      <c r="AM128" s="62">
        <f t="shared" si="59"/>
        <v>777.27939223762542</v>
      </c>
      <c r="AN128" s="62">
        <f ca="1">AVERAGE(OFFSET($AM$3,0,0,'Données projet'!$E$10+1,1))-AVERAGE(OFFSET($H$3,0,0,'Données projet'!$E$10+1,1))</f>
        <v>360.17986641067279</v>
      </c>
      <c r="AO128" s="62">
        <f t="shared" si="90"/>
        <v>159.6134369231965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0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projet'!$B$11,Paramètres!$A$1:$I$88,3,0)*VLOOKUP('Données projet'!$B$11,Paramètres!$A$1:$I$88,5,0)</f>
        <v>5.4092197387944907E-14</v>
      </c>
      <c r="BF128" s="14">
        <f t="shared" si="91"/>
        <v>8.7287050538073676E-13</v>
      </c>
      <c r="BG128" s="22">
        <f t="shared" si="61"/>
        <v>1.6144600406554537E-12</v>
      </c>
      <c r="BH128" s="62">
        <f t="shared" si="62"/>
        <v>293.33333333333491</v>
      </c>
      <c r="BI128" s="62">
        <f ca="1">AVERAGE(OFFSET($BH$3,0,0,'Données projet'!$E$11+1,1))-AVERAGE(OFFSET($H$3,0,0,'Données projet'!$E$11+1,1))</f>
        <v>528.23058258425294</v>
      </c>
      <c r="BJ128" s="62">
        <f t="shared" si="92"/>
        <v>357.72390083433635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0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</v>
      </c>
      <c r="N129" s="14">
        <f>IF('Données projet'!$A$36&gt;35,N128+M129-V128,IF(A129&lt;'Données projet'!$A$36,$K$205^A129,IF(A129='Données projet'!$A$36,'Données projet'!$B$36,N128+M129-V128)))</f>
        <v>307.99999999999983</v>
      </c>
      <c r="O129" s="14">
        <f>N129*VLOOKUP('Données projet'!$B$9,Paramètres!$A$1:$I$88,3,0)*VLOOKUP('Données projet'!$B$9,Paramètres!$A$1:$I$88,5,0)</f>
        <v>278.67839999999984</v>
      </c>
      <c r="P129" s="14">
        <f t="shared" si="87"/>
        <v>66.687639951856738</v>
      </c>
      <c r="Q129" s="22">
        <f t="shared" si="107"/>
        <v>601.51251958281682</v>
      </c>
      <c r="R129" s="62">
        <f t="shared" si="55"/>
        <v>894.84585291615008</v>
      </c>
      <c r="S129" s="62">
        <f ca="1">AVERAGE(OFFSET($R$3,0,0,'Données projet'!$E$9+1,1))-AVERAGE(OFFSET($H$3,0,0,'Données projet'!$E$9+1,1))</f>
        <v>510.56580450928806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2.2000000000000002</v>
      </c>
      <c r="AI129" s="14">
        <f>IF('Données projet'!$A$62&gt;35,AI128+AH129-AQ128,IF(A129&lt;'Données projet'!$A$62,$AF$205^A129,IF(A129='Données projet'!$A$62,'Données projet'!$B$62,AI128+AH129-AQ128)))</f>
        <v>222.19999999999982</v>
      </c>
      <c r="AJ129" s="14">
        <f>AI129*VLOOKUP('Données projet'!$B$10,Paramètres!$A$1:$I$88,3,0)*VLOOKUP('Données projet'!$B$10,Paramètres!$A$1:$I$88,5,0)</f>
        <v>225.31079999999983</v>
      </c>
      <c r="AK129" s="14">
        <f t="shared" si="89"/>
        <v>55.267554547888764</v>
      </c>
      <c r="AL129" s="22">
        <f t="shared" si="58"/>
        <v>488.67396750423922</v>
      </c>
      <c r="AM129" s="62">
        <f t="shared" si="59"/>
        <v>782.00730083757253</v>
      </c>
      <c r="AN129" s="62">
        <f ca="1">AVERAGE(OFFSET($AM$3,0,0,'Données projet'!$E$10+1,1))-AVERAGE(OFFSET($H$3,0,0,'Données projet'!$E$10+1,1))</f>
        <v>360.17986641067279</v>
      </c>
      <c r="AO129" s="62">
        <f t="shared" si="90"/>
        <v>159.6134369231965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0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projet'!$B$11,Paramètres!$A$1:$I$88,3,0)*VLOOKUP('Données projet'!$B$11,Paramètres!$A$1:$I$88,5,0)</f>
        <v>5.4092197387944907E-14</v>
      </c>
      <c r="BF129" s="14">
        <f t="shared" si="91"/>
        <v>8.7287050538073676E-13</v>
      </c>
      <c r="BG129" s="22">
        <f t="shared" si="61"/>
        <v>1.6144600406554537E-12</v>
      </c>
      <c r="BH129" s="62">
        <f t="shared" si="62"/>
        <v>293.33333333333491</v>
      </c>
      <c r="BI129" s="62">
        <f ca="1">AVERAGE(OFFSET($BH$3,0,0,'Données projet'!$E$11+1,1))-AVERAGE(OFFSET($H$3,0,0,'Données projet'!$E$11+1,1))</f>
        <v>528.23058258425294</v>
      </c>
      <c r="BJ129" s="62">
        <f t="shared" si="92"/>
        <v>357.72390083433635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0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</v>
      </c>
      <c r="N130" s="14">
        <f>IF('Données projet'!$A$36&gt;35,N129+M130-V129,IF(A130&lt;'Données projet'!$A$36,$K$205^A130,IF(A130='Données projet'!$A$36,'Données projet'!$B$36,N129+M130-V129)))</f>
        <v>311.99999999999983</v>
      </c>
      <c r="O130" s="14">
        <f>N130*VLOOKUP('Données projet'!$B$9,Paramètres!$A$1:$I$88,3,0)*VLOOKUP('Données projet'!$B$9,Paramètres!$A$1:$I$88,5,0)</f>
        <v>282.29759999999982</v>
      </c>
      <c r="P130" s="14">
        <f t="shared" si="87"/>
        <v>67.452326629470107</v>
      </c>
      <c r="Q130" s="22">
        <f t="shared" si="107"/>
        <v>609.1477888796602</v>
      </c>
      <c r="R130" s="62">
        <f t="shared" si="55"/>
        <v>902.48112221299357</v>
      </c>
      <c r="S130" s="62">
        <f ca="1">AVERAGE(OFFSET($R$3,0,0,'Données projet'!$E$9+1,1))-AVERAGE(OFFSET($H$3,0,0,'Données projet'!$E$9+1,1))</f>
        <v>510.56580450928806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2.2000000000000002</v>
      </c>
      <c r="AI130" s="14">
        <f>IF('Données projet'!$A$62&gt;35,AI129+AH130-AQ129,IF(A130&lt;'Données projet'!$A$62,$AF$205^A130,IF(A130='Données projet'!$A$62,'Données projet'!$B$62,AI129+AH130-AQ129)))</f>
        <v>224.39999999999981</v>
      </c>
      <c r="AJ130" s="14">
        <f>AI130*VLOOKUP('Données projet'!$B$10,Paramètres!$A$1:$I$88,3,0)*VLOOKUP('Données projet'!$B$10,Paramètres!$A$1:$I$88,5,0)</f>
        <v>227.54159999999982</v>
      </c>
      <c r="AK130" s="14">
        <f t="shared" si="89"/>
        <v>55.750785974779468</v>
      </c>
      <c r="AL130" s="22">
        <f t="shared" si="58"/>
        <v>493.40090557274061</v>
      </c>
      <c r="AM130" s="62">
        <f t="shared" si="59"/>
        <v>786.73423890607387</v>
      </c>
      <c r="AN130" s="62">
        <f ca="1">AVERAGE(OFFSET($AM$3,0,0,'Données projet'!$E$10+1,1))-AVERAGE(OFFSET($H$3,0,0,'Données projet'!$E$10+1,1))</f>
        <v>360.17986641067279</v>
      </c>
      <c r="AO130" s="62">
        <f t="shared" si="90"/>
        <v>159.6134369231965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0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projet'!$B$11,Paramètres!$A$1:$I$88,3,0)*VLOOKUP('Données projet'!$B$11,Paramètres!$A$1:$I$88,5,0)</f>
        <v>5.4092197387944907E-14</v>
      </c>
      <c r="BF130" s="14">
        <f t="shared" si="91"/>
        <v>8.7287050538073676E-13</v>
      </c>
      <c r="BG130" s="22">
        <f t="shared" si="61"/>
        <v>1.6144600406554537E-12</v>
      </c>
      <c r="BH130" s="62">
        <f t="shared" si="62"/>
        <v>293.33333333333491</v>
      </c>
      <c r="BI130" s="62">
        <f ca="1">AVERAGE(OFFSET($BH$3,0,0,'Données projet'!$E$11+1,1))-AVERAGE(OFFSET($H$3,0,0,'Données projet'!$E$11+1,1))</f>
        <v>528.23058258425294</v>
      </c>
      <c r="BJ130" s="62">
        <f t="shared" si="92"/>
        <v>357.72390083433635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0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</v>
      </c>
      <c r="N131" s="14">
        <f>IF('Données projet'!$A$36&gt;35,N130+M131-V130,IF(A131&lt;'Données projet'!$A$36,$K$205^A131,IF(A131='Données projet'!$A$36,'Données projet'!$B$36,N130+M131-V130)))</f>
        <v>315.99999999999983</v>
      </c>
      <c r="O131" s="14">
        <f>N131*VLOOKUP('Données projet'!$B$9,Paramètres!$A$1:$I$88,3,0)*VLOOKUP('Données projet'!$B$9,Paramètres!$A$1:$I$88,5,0)</f>
        <v>285.91679999999985</v>
      </c>
      <c r="P131" s="14">
        <f t="shared" si="87"/>
        <v>68.215872977287475</v>
      </c>
      <c r="Q131" s="22">
        <f t="shared" ref="Q131:Q153" si="108">(O131+P131)*0.475*44/12</f>
        <v>616.78107210210862</v>
      </c>
      <c r="R131" s="62">
        <f t="shared" ref="R131:R194" si="109">Q131+(I131+J131)*44/12</f>
        <v>910.11440543544199</v>
      </c>
      <c r="S131" s="62">
        <f ca="1">AVERAGE(OFFSET($R$3,0,0,'Données projet'!$E$9+1,1))-AVERAGE(OFFSET($H$3,0,0,'Données projet'!$E$9+1,1))</f>
        <v>510.56580450928806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2.2000000000000002</v>
      </c>
      <c r="AI131" s="14">
        <f>IF('Données projet'!$A$62&gt;35,AI130+AH131-AQ130,IF(A131&lt;'Données projet'!$A$62,$AF$205^A131,IF(A131='Données projet'!$A$62,'Données projet'!$B$62,AI130+AH131-AQ130)))</f>
        <v>226.5999999999998</v>
      </c>
      <c r="AJ131" s="14">
        <f>AI131*VLOOKUP('Données projet'!$B$10,Paramètres!$A$1:$I$88,3,0)*VLOOKUP('Données projet'!$B$10,Paramètres!$A$1:$I$88,5,0)</f>
        <v>229.77239999999981</v>
      </c>
      <c r="AK131" s="14">
        <f t="shared" si="89"/>
        <v>56.233466254530619</v>
      </c>
      <c r="AL131" s="22">
        <f t="shared" si="58"/>
        <v>498.12688372664047</v>
      </c>
      <c r="AM131" s="62">
        <f t="shared" si="59"/>
        <v>791.46021705997373</v>
      </c>
      <c r="AN131" s="62">
        <f ca="1">AVERAGE(OFFSET($AM$3,0,0,'Données projet'!$E$10+1,1))-AVERAGE(OFFSET($H$3,0,0,'Données projet'!$E$10+1,1))</f>
        <v>360.17986641067279</v>
      </c>
      <c r="AO131" s="62">
        <f t="shared" si="90"/>
        <v>159.6134369231965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0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projet'!$B$11,Paramètres!$A$1:$I$88,3,0)*VLOOKUP('Données projet'!$B$11,Paramètres!$A$1:$I$88,5,0)</f>
        <v>5.4092197387944907E-14</v>
      </c>
      <c r="BF131" s="14">
        <f t="shared" si="91"/>
        <v>8.7287050538073676E-13</v>
      </c>
      <c r="BG131" s="22">
        <f t="shared" si="61"/>
        <v>1.6144600406554537E-12</v>
      </c>
      <c r="BH131" s="62">
        <f t="shared" si="62"/>
        <v>293.33333333333491</v>
      </c>
      <c r="BI131" s="62">
        <f ca="1">AVERAGE(OFFSET($BH$3,0,0,'Données projet'!$E$11+1,1))-AVERAGE(OFFSET($H$3,0,0,'Données projet'!$E$11+1,1))</f>
        <v>528.23058258425294</v>
      </c>
      <c r="BJ131" s="62">
        <f t="shared" si="92"/>
        <v>357.72390083433635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0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</v>
      </c>
      <c r="N132" s="14">
        <f>IF('Données projet'!$A$36&gt;35,N131+M132-V131,IF(A132&lt;'Données projet'!$A$36,$K$205^A132,IF(A132='Données projet'!$A$36,'Données projet'!$B$36,N131+M132-V131)))</f>
        <v>319.99999999999983</v>
      </c>
      <c r="O132" s="14">
        <f>N132*VLOOKUP('Données projet'!$B$9,Paramètres!$A$1:$I$88,3,0)*VLOOKUP('Données projet'!$B$9,Paramètres!$A$1:$I$88,5,0)</f>
        <v>289.53599999999983</v>
      </c>
      <c r="P132" s="14">
        <f t="shared" si="87"/>
        <v>68.97829509904436</v>
      </c>
      <c r="Q132" s="22">
        <f t="shared" si="108"/>
        <v>624.41239729750191</v>
      </c>
      <c r="R132" s="62">
        <f t="shared" si="109"/>
        <v>917.74573063083517</v>
      </c>
      <c r="S132" s="62">
        <f ca="1">AVERAGE(OFFSET($R$3,0,0,'Données projet'!$E$9+1,1))-AVERAGE(OFFSET($H$3,0,0,'Données projet'!$E$9+1,1))</f>
        <v>510.56580450928806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2.2000000000000002</v>
      </c>
      <c r="AI132" s="14">
        <f>IF('Données projet'!$A$62&gt;35,AI131+AH132-AQ131,IF(A132&lt;'Données projet'!$A$62,$AF$205^A132,IF(A132='Données projet'!$A$62,'Données projet'!$B$62,AI131+AH132-AQ131)))</f>
        <v>228.79999999999978</v>
      </c>
      <c r="AJ132" s="14">
        <f>AI132*VLOOKUP('Données projet'!$B$10,Paramètres!$A$1:$I$88,3,0)*VLOOKUP('Données projet'!$B$10,Paramètres!$A$1:$I$88,5,0)</f>
        <v>232.00319999999979</v>
      </c>
      <c r="AK132" s="14">
        <f t="shared" si="89"/>
        <v>56.715601357749385</v>
      </c>
      <c r="AL132" s="22">
        <f t="shared" ref="AL132:AL153" si="112">(AJ132+AK132)*0.475*44/12</f>
        <v>502.8519123647464</v>
      </c>
      <c r="AM132" s="62">
        <f t="shared" ref="AM132:AM195" si="113">AL132+(AD132+AE132)*44/12</f>
        <v>796.18524569807971</v>
      </c>
      <c r="AN132" s="62">
        <f ca="1">AVERAGE(OFFSET($AM$3,0,0,'Données projet'!$E$10+1,1))-AVERAGE(OFFSET($H$3,0,0,'Données projet'!$E$10+1,1))</f>
        <v>360.17986641067279</v>
      </c>
      <c r="AO132" s="62">
        <f t="shared" si="90"/>
        <v>159.6134369231965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0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projet'!$B$11,Paramètres!$A$1:$I$88,3,0)*VLOOKUP('Données projet'!$B$11,Paramètres!$A$1:$I$88,5,0)</f>
        <v>5.4092197387944907E-14</v>
      </c>
      <c r="BF132" s="14">
        <f t="shared" si="91"/>
        <v>8.7287050538073676E-13</v>
      </c>
      <c r="BG132" s="22">
        <f t="shared" ref="BG132:BG153" si="115">(BE132+BF132)*0.475*44/12</f>
        <v>1.6144600406554537E-12</v>
      </c>
      <c r="BH132" s="62">
        <f t="shared" ref="BH132:BH195" si="116">BG132+(AY132+AZ132)*44/12</f>
        <v>293.33333333333491</v>
      </c>
      <c r="BI132" s="62">
        <f ca="1">AVERAGE(OFFSET($BH$3,0,0,'Données projet'!$E$11+1,1))-AVERAGE(OFFSET($H$3,0,0,'Données projet'!$E$11+1,1))</f>
        <v>528.23058258425294</v>
      </c>
      <c r="BJ132" s="62">
        <f t="shared" si="92"/>
        <v>357.72390083433635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0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4</v>
      </c>
      <c r="N133" s="14">
        <f>IF('Données projet'!$A$36&gt;35,N132+M133-V132,IF(A133&lt;'Données projet'!$A$36,$K$205^A133,IF(A133='Données projet'!$A$36,'Données projet'!$B$36,N132+M133-V132)))</f>
        <v>323.99999999999983</v>
      </c>
      <c r="O133" s="14">
        <f>N133*VLOOKUP('Données projet'!$B$9,Paramètres!$A$1:$I$88,3,0)*VLOOKUP('Données projet'!$B$9,Paramètres!$A$1:$I$88,5,0)</f>
        <v>293.15519999999987</v>
      </c>
      <c r="P133" s="14">
        <f t="shared" ref="P133:P196" si="141">EXP(-1.0587+0.8836*LN(O133)+0.284)</f>
        <v>69.739608672728551</v>
      </c>
      <c r="Q133" s="22">
        <f t="shared" si="108"/>
        <v>632.0417917716685</v>
      </c>
      <c r="R133" s="62">
        <f t="shared" si="109"/>
        <v>925.37512510500187</v>
      </c>
      <c r="S133" s="62">
        <f ca="1">AVERAGE(OFFSET($R$3,0,0,'Données projet'!$E$9+1,1))-AVERAGE(OFFSET($H$3,0,0,'Données projet'!$E$9+1,1))</f>
        <v>510.56580450928806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231</v>
      </c>
      <c r="AG133" s="13">
        <f>VLOOKUP(A133,'Données projet'!$A$61:$I$81,9,0)</f>
        <v>2.2000000000000002</v>
      </c>
      <c r="AH133" s="13">
        <f t="array" ref="AH133">INDEX(AG:AG,MIN(IF(ISNUMBER(AG133:AG329),ROW(AG133:AG329),"")))</f>
        <v>2.2000000000000002</v>
      </c>
      <c r="AI133" s="14">
        <f>IF('Données projet'!$A$62&gt;35,AI132+AH133-AQ132,IF(A133&lt;'Données projet'!$A$62,$AF$205^A133,IF(A133='Données projet'!$A$62,'Données projet'!$B$62,AI132+AH133-AQ132)))</f>
        <v>230.99999999999977</v>
      </c>
      <c r="AJ133" s="14">
        <f>AI133*VLOOKUP('Données projet'!$B$10,Paramètres!$A$1:$I$88,3,0)*VLOOKUP('Données projet'!$B$10,Paramètres!$A$1:$I$88,5,0)</f>
        <v>234.23399999999978</v>
      </c>
      <c r="AK133" s="14">
        <f t="shared" ref="AK133:AK153" si="143">EXP(-1.0587+0.8836*LN(AJ133)+0.284)</f>
        <v>57.197197133603439</v>
      </c>
      <c r="AL133" s="22">
        <f t="shared" si="112"/>
        <v>507.57600167435902</v>
      </c>
      <c r="AM133" s="62">
        <f t="shared" si="113"/>
        <v>800.90933500769233</v>
      </c>
      <c r="AN133" s="62">
        <f ca="1">AVERAGE(OFFSET($AM$3,0,0,'Données projet'!$E$10+1,1))-AVERAGE(OFFSET($H$3,0,0,'Données projet'!$E$10+1,1))</f>
        <v>360.17986641067279</v>
      </c>
      <c r="AO133" s="62">
        <f t="shared" ref="AO133:AO196" si="144">$AO$3</f>
        <v>159.6134369231965</v>
      </c>
      <c r="AP133" s="16">
        <f>IF(ISNA(VLOOKUP(A133,'Données projet'!$A$61:$I$81,3,0)),0,VLOOKUP(A133,'Données projet'!$A$61:$I$81,3,0))</f>
        <v>10</v>
      </c>
      <c r="AQ133" s="16">
        <f>IF(ISNA(VLOOKUP(A133,'Données projet'!$A$61:$I$81,4,0)),0,VLOOKUP(A133,'Données projet'!$A$61:$I$81,4,0))</f>
        <v>21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0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projet'!$B$11,Paramètres!$A$1:$I$88,3,0)*VLOOKUP('Données projet'!$B$11,Paramètres!$A$1:$I$88,5,0)</f>
        <v>5.4092197387944907E-14</v>
      </c>
      <c r="BF133" s="14">
        <f t="shared" ref="BF133:BF153" si="145">EXP(-1.0587+0.8836*LN(BE133)+0.284)</f>
        <v>8.7287050538073676E-13</v>
      </c>
      <c r="BG133" s="22">
        <f t="shared" si="115"/>
        <v>1.6144600406554537E-12</v>
      </c>
      <c r="BH133" s="62">
        <f t="shared" si="116"/>
        <v>293.33333333333491</v>
      </c>
      <c r="BI133" s="62">
        <f ca="1">AVERAGE(OFFSET($BH$3,0,0,'Données projet'!$E$11+1,1))-AVERAGE(OFFSET($H$3,0,0,'Données projet'!$E$11+1,1))</f>
        <v>528.23058258425294</v>
      </c>
      <c r="BJ133" s="62">
        <f t="shared" ref="BJ133:BJ196" si="146">$BJ$3</f>
        <v>357.72390083433635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0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</v>
      </c>
      <c r="N134" s="14">
        <f>IF('Données projet'!$A$36&gt;35,N133+M134-V133,IF(A134&lt;'Données projet'!$A$36,$K$205^A134,IF(A134='Données projet'!$A$36,'Données projet'!$B$36,N133+M134-V133)))</f>
        <v>327.99999999999983</v>
      </c>
      <c r="O134" s="14">
        <f>N134*VLOOKUP('Données projet'!$B$9,Paramètres!$A$1:$I$88,3,0)*VLOOKUP('Données projet'!$B$9,Paramètres!$A$1:$I$88,5,0)</f>
        <v>296.77439999999984</v>
      </c>
      <c r="P134" s="14">
        <f t="shared" si="141"/>
        <v>70.499828966950673</v>
      </c>
      <c r="Q134" s="22">
        <f t="shared" si="108"/>
        <v>639.6692821174388</v>
      </c>
      <c r="R134" s="62">
        <f t="shared" si="109"/>
        <v>933.00261545077205</v>
      </c>
      <c r="S134" s="62">
        <f ca="1">AVERAGE(OFFSET($R$3,0,0,'Données projet'!$E$9+1,1))-AVERAGE(OFFSET($H$3,0,0,'Données projet'!$E$9+1,1))</f>
        <v>510.56580450928806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1.7</v>
      </c>
      <c r="AI134" s="14">
        <f>IF('Données projet'!$A$62&gt;35,AI133+AH134-AQ133,IF(A134&lt;'Données projet'!$A$62,$AF$205^A134,IF(A134='Données projet'!$A$62,'Données projet'!$B$62,AI133+AH134-AQ133)))</f>
        <v>211.69999999999976</v>
      </c>
      <c r="AJ134" s="14">
        <f>AI134*VLOOKUP('Données projet'!$B$10,Paramètres!$A$1:$I$88,3,0)*VLOOKUP('Données projet'!$B$10,Paramètres!$A$1:$I$88,5,0)</f>
        <v>214.66379999999978</v>
      </c>
      <c r="AK134" s="14">
        <f t="shared" si="143"/>
        <v>52.95343679766416</v>
      </c>
      <c r="AL134" s="22">
        <f t="shared" si="112"/>
        <v>466.10002075593138</v>
      </c>
      <c r="AM134" s="62">
        <f t="shared" si="113"/>
        <v>759.43335408926464</v>
      </c>
      <c r="AN134" s="62">
        <f ca="1">AVERAGE(OFFSET($AM$3,0,0,'Données projet'!$E$10+1,1))-AVERAGE(OFFSET($H$3,0,0,'Données projet'!$E$10+1,1))</f>
        <v>360.17986641067279</v>
      </c>
      <c r="AO134" s="62">
        <f t="shared" si="144"/>
        <v>159.6134369231965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0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projet'!$B$11,Paramètres!$A$1:$I$88,3,0)*VLOOKUP('Données projet'!$B$11,Paramètres!$A$1:$I$88,5,0)</f>
        <v>5.4092197387944907E-14</v>
      </c>
      <c r="BF134" s="14">
        <f t="shared" si="145"/>
        <v>8.7287050538073676E-13</v>
      </c>
      <c r="BG134" s="22">
        <f t="shared" si="115"/>
        <v>1.6144600406554537E-12</v>
      </c>
      <c r="BH134" s="62">
        <f t="shared" si="116"/>
        <v>293.33333333333491</v>
      </c>
      <c r="BI134" s="62">
        <f ca="1">AVERAGE(OFFSET($BH$3,0,0,'Données projet'!$E$11+1,1))-AVERAGE(OFFSET($H$3,0,0,'Données projet'!$E$11+1,1))</f>
        <v>528.23058258425294</v>
      </c>
      <c r="BJ134" s="62">
        <f t="shared" si="146"/>
        <v>357.72390083433635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0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</v>
      </c>
      <c r="N135" s="14">
        <f>IF('Données projet'!$A$36&gt;35,N134+M135-V134,IF(A135&lt;'Données projet'!$A$36,$K$205^A135,IF(A135='Données projet'!$A$36,'Données projet'!$B$36,N134+M135-V134)))</f>
        <v>331.99999999999983</v>
      </c>
      <c r="O135" s="14">
        <f>N135*VLOOKUP('Données projet'!$B$9,Paramètres!$A$1:$I$88,3,0)*VLOOKUP('Données projet'!$B$9,Paramètres!$A$1:$I$88,5,0)</f>
        <v>300.39359999999982</v>
      </c>
      <c r="P135" s="14">
        <f t="shared" si="141"/>
        <v>71.258970856492667</v>
      </c>
      <c r="Q135" s="22">
        <f t="shared" si="108"/>
        <v>647.29489424172436</v>
      </c>
      <c r="R135" s="62">
        <f t="shared" si="109"/>
        <v>940.62822757505774</v>
      </c>
      <c r="S135" s="62">
        <f ca="1">AVERAGE(OFFSET($R$3,0,0,'Données projet'!$E$9+1,1))-AVERAGE(OFFSET($H$3,0,0,'Données projet'!$E$9+1,1))</f>
        <v>510.56580450928806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1.7</v>
      </c>
      <c r="AI135" s="14">
        <f>IF('Données projet'!$A$62&gt;35,AI134+AH135-AQ134,IF(A135&lt;'Données projet'!$A$62,$AF$205^A135,IF(A135='Données projet'!$A$62,'Données projet'!$B$62,AI134+AH135-AQ134)))</f>
        <v>213.39999999999975</v>
      </c>
      <c r="AJ135" s="14">
        <f>AI135*VLOOKUP('Données projet'!$B$10,Paramètres!$A$1:$I$88,3,0)*VLOOKUP('Données projet'!$B$10,Paramètres!$A$1:$I$88,5,0)</f>
        <v>216.38759999999976</v>
      </c>
      <c r="AK135" s="14">
        <f t="shared" si="143"/>
        <v>53.328993492050309</v>
      </c>
      <c r="AL135" s="22">
        <f t="shared" si="112"/>
        <v>469.75640033198715</v>
      </c>
      <c r="AM135" s="62">
        <f t="shared" si="113"/>
        <v>763.08973366532041</v>
      </c>
      <c r="AN135" s="62">
        <f ca="1">AVERAGE(OFFSET($AM$3,0,0,'Données projet'!$E$10+1,1))-AVERAGE(OFFSET($H$3,0,0,'Données projet'!$E$10+1,1))</f>
        <v>360.17986641067279</v>
      </c>
      <c r="AO135" s="62">
        <f t="shared" si="144"/>
        <v>159.6134369231965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0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projet'!$B$11,Paramètres!$A$1:$I$88,3,0)*VLOOKUP('Données projet'!$B$11,Paramètres!$A$1:$I$88,5,0)</f>
        <v>5.4092197387944907E-14</v>
      </c>
      <c r="BF135" s="14">
        <f t="shared" si="145"/>
        <v>8.7287050538073676E-13</v>
      </c>
      <c r="BG135" s="22">
        <f t="shared" si="115"/>
        <v>1.6144600406554537E-12</v>
      </c>
      <c r="BH135" s="62">
        <f t="shared" si="116"/>
        <v>293.33333333333491</v>
      </c>
      <c r="BI135" s="62">
        <f ca="1">AVERAGE(OFFSET($BH$3,0,0,'Données projet'!$E$11+1,1))-AVERAGE(OFFSET($H$3,0,0,'Données projet'!$E$11+1,1))</f>
        <v>528.23058258425294</v>
      </c>
      <c r="BJ135" s="62">
        <f t="shared" si="146"/>
        <v>357.72390083433635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0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</v>
      </c>
      <c r="N136" s="14">
        <f>IF('Données projet'!$A$36&gt;35,N135+M136-V135,IF(A136&lt;'Données projet'!$A$36,$K$205^A136,IF(A136='Données projet'!$A$36,'Données projet'!$B$36,N135+M136-V135)))</f>
        <v>335.99999999999983</v>
      </c>
      <c r="O136" s="14">
        <f>N136*VLOOKUP('Données projet'!$B$9,Paramètres!$A$1:$I$88,3,0)*VLOOKUP('Données projet'!$B$9,Paramètres!$A$1:$I$88,5,0)</f>
        <v>304.0127999999998</v>
      </c>
      <c r="P136" s="14">
        <f t="shared" si="141"/>
        <v>72.017048837085824</v>
      </c>
      <c r="Q136" s="22">
        <f t="shared" si="108"/>
        <v>654.91865339125741</v>
      </c>
      <c r="R136" s="62">
        <f t="shared" si="109"/>
        <v>948.25198672459078</v>
      </c>
      <c r="S136" s="62">
        <f ca="1">AVERAGE(OFFSET($R$3,0,0,'Données projet'!$E$9+1,1))-AVERAGE(OFFSET($H$3,0,0,'Données projet'!$E$9+1,1))</f>
        <v>510.56580450928806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1.7</v>
      </c>
      <c r="AI136" s="14">
        <f>IF('Données projet'!$A$62&gt;35,AI135+AH136-AQ135,IF(A136&lt;'Données projet'!$A$62,$AF$205^A136,IF(A136='Données projet'!$A$62,'Données projet'!$B$62,AI135+AH136-AQ135)))</f>
        <v>215.09999999999974</v>
      </c>
      <c r="AJ136" s="14">
        <f>AI136*VLOOKUP('Données projet'!$B$10,Paramètres!$A$1:$I$88,3,0)*VLOOKUP('Données projet'!$B$10,Paramètres!$A$1:$I$88,5,0)</f>
        <v>218.11139999999975</v>
      </c>
      <c r="AK136" s="14">
        <f t="shared" si="143"/>
        <v>53.704202100470489</v>
      </c>
      <c r="AL136" s="22">
        <f t="shared" si="112"/>
        <v>473.41217365831903</v>
      </c>
      <c r="AM136" s="62">
        <f t="shared" si="113"/>
        <v>766.74550699165229</v>
      </c>
      <c r="AN136" s="62">
        <f ca="1">AVERAGE(OFFSET($AM$3,0,0,'Données projet'!$E$10+1,1))-AVERAGE(OFFSET($H$3,0,0,'Données projet'!$E$10+1,1))</f>
        <v>360.17986641067279</v>
      </c>
      <c r="AO136" s="62">
        <f t="shared" si="144"/>
        <v>159.6134369231965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0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projet'!$B$11,Paramètres!$A$1:$I$88,3,0)*VLOOKUP('Données projet'!$B$11,Paramètres!$A$1:$I$88,5,0)</f>
        <v>5.4092197387944907E-14</v>
      </c>
      <c r="BF136" s="14">
        <f t="shared" si="145"/>
        <v>8.7287050538073676E-13</v>
      </c>
      <c r="BG136" s="22">
        <f t="shared" si="115"/>
        <v>1.6144600406554537E-12</v>
      </c>
      <c r="BH136" s="62">
        <f t="shared" si="116"/>
        <v>293.33333333333491</v>
      </c>
      <c r="BI136" s="62">
        <f ca="1">AVERAGE(OFFSET($BH$3,0,0,'Données projet'!$E$11+1,1))-AVERAGE(OFFSET($H$3,0,0,'Données projet'!$E$11+1,1))</f>
        <v>528.23058258425294</v>
      </c>
      <c r="BJ136" s="62">
        <f t="shared" si="146"/>
        <v>357.72390083433635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0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</v>
      </c>
      <c r="N137" s="14">
        <f>IF('Données projet'!$A$36&gt;35,N136+M137-V136,IF(A137&lt;'Données projet'!$A$36,$K$205^A137,IF(A137='Données projet'!$A$36,'Données projet'!$B$36,N136+M137-V136)))</f>
        <v>339.99999999999983</v>
      </c>
      <c r="O137" s="14">
        <f>N137*VLOOKUP('Données projet'!$B$9,Paramètres!$A$1:$I$88,3,0)*VLOOKUP('Données projet'!$B$9,Paramètres!$A$1:$I$88,5,0)</f>
        <v>307.63199999999983</v>
      </c>
      <c r="P137" s="14">
        <f t="shared" si="141"/>
        <v>72.774077039465496</v>
      </c>
      <c r="Q137" s="22">
        <f t="shared" si="108"/>
        <v>662.54058417706881</v>
      </c>
      <c r="R137" s="62">
        <f t="shared" si="109"/>
        <v>955.87391751040218</v>
      </c>
      <c r="S137" s="62">
        <f ca="1">AVERAGE(OFFSET($R$3,0,0,'Données projet'!$E$9+1,1))-AVERAGE(OFFSET($H$3,0,0,'Données projet'!$E$9+1,1))</f>
        <v>510.56580450928806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1.7</v>
      </c>
      <c r="AI137" s="14">
        <f>IF('Données projet'!$A$62&gt;35,AI136+AH137-AQ136,IF(A137&lt;'Données projet'!$A$62,$AF$205^A137,IF(A137='Données projet'!$A$62,'Données projet'!$B$62,AI136+AH137-AQ136)))</f>
        <v>216.79999999999973</v>
      </c>
      <c r="AJ137" s="14">
        <f>AI137*VLOOKUP('Données projet'!$B$10,Paramètres!$A$1:$I$88,3,0)*VLOOKUP('Données projet'!$B$10,Paramètres!$A$1:$I$88,5,0)</f>
        <v>219.83519999999973</v>
      </c>
      <c r="AK137" s="14">
        <f t="shared" si="143"/>
        <v>54.079065692824344</v>
      </c>
      <c r="AL137" s="22">
        <f t="shared" si="112"/>
        <v>477.06734608166857</v>
      </c>
      <c r="AM137" s="62">
        <f t="shared" si="113"/>
        <v>770.40067941500183</v>
      </c>
      <c r="AN137" s="62">
        <f ca="1">AVERAGE(OFFSET($AM$3,0,0,'Données projet'!$E$10+1,1))-AVERAGE(OFFSET($H$3,0,0,'Données projet'!$E$10+1,1))</f>
        <v>360.17986641067279</v>
      </c>
      <c r="AO137" s="62">
        <f t="shared" si="144"/>
        <v>159.6134369231965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0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projet'!$B$11,Paramètres!$A$1:$I$88,3,0)*VLOOKUP('Données projet'!$B$11,Paramètres!$A$1:$I$88,5,0)</f>
        <v>5.4092197387944907E-14</v>
      </c>
      <c r="BF137" s="14">
        <f t="shared" si="145"/>
        <v>8.7287050538073676E-13</v>
      </c>
      <c r="BG137" s="22">
        <f t="shared" si="115"/>
        <v>1.6144600406554537E-12</v>
      </c>
      <c r="BH137" s="62">
        <f t="shared" si="116"/>
        <v>293.33333333333491</v>
      </c>
      <c r="BI137" s="62">
        <f ca="1">AVERAGE(OFFSET($BH$3,0,0,'Données projet'!$E$11+1,1))-AVERAGE(OFFSET($H$3,0,0,'Données projet'!$E$11+1,1))</f>
        <v>528.23058258425294</v>
      </c>
      <c r="BJ137" s="62">
        <f t="shared" si="146"/>
        <v>357.72390083433635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0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344</v>
      </c>
      <c r="L138" s="13">
        <f>VLOOKUP(A138,'Données projet'!$A$35:$I$55,9,0)</f>
        <v>4</v>
      </c>
      <c r="M138" s="13">
        <f t="array" ref="M138">INDEX(L:L,MIN(IF(ISNUMBER(L138:L334),ROW(L138:L334),"")))</f>
        <v>4</v>
      </c>
      <c r="N138" s="14">
        <f>IF('Données projet'!$A$36&gt;35,N137+M138-V137,IF(A138&lt;'Données projet'!$A$36,$K$205^A138,IF(A138='Données projet'!$A$36,'Données projet'!$B$36,N137+M138-V137)))</f>
        <v>343.99999999999983</v>
      </c>
      <c r="O138" s="14">
        <f>N138*VLOOKUP('Données projet'!$B$9,Paramètres!$A$1:$I$88,3,0)*VLOOKUP('Données projet'!$B$9,Paramètres!$A$1:$I$88,5,0)</f>
        <v>311.25119999999987</v>
      </c>
      <c r="P138" s="14">
        <f t="shared" si="141"/>
        <v>73.530069242745043</v>
      </c>
      <c r="Q138" s="22">
        <f t="shared" si="108"/>
        <v>670.16071059778062</v>
      </c>
      <c r="R138" s="62">
        <f t="shared" si="109"/>
        <v>963.49404393111399</v>
      </c>
      <c r="S138" s="62">
        <f ca="1">AVERAGE(OFFSET($R$3,0,0,'Données projet'!$E$9+1,1))-AVERAGE(OFFSET($H$3,0,0,'Données projet'!$E$9+1,1))</f>
        <v>510.56580450928806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43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1.7</v>
      </c>
      <c r="AI138" s="14">
        <f>IF('Données projet'!$A$62&gt;35,AI137+AH138-AQ137,IF(A138&lt;'Données projet'!$A$62,$AF$205^A138,IF(A138='Données projet'!$A$62,'Données projet'!$B$62,AI137+AH138-AQ137)))</f>
        <v>218.49999999999972</v>
      </c>
      <c r="AJ138" s="14">
        <f>AI138*VLOOKUP('Données projet'!$B$10,Paramètres!$A$1:$I$88,3,0)*VLOOKUP('Données projet'!$B$10,Paramètres!$A$1:$I$88,5,0)</f>
        <v>221.55899999999971</v>
      </c>
      <c r="AK138" s="14">
        <f t="shared" si="143"/>
        <v>54.453587288087022</v>
      </c>
      <c r="AL138" s="22">
        <f t="shared" si="112"/>
        <v>480.72192286008431</v>
      </c>
      <c r="AM138" s="62">
        <f t="shared" si="113"/>
        <v>774.05525619341756</v>
      </c>
      <c r="AN138" s="62">
        <f ca="1">AVERAGE(OFFSET($AM$3,0,0,'Données projet'!$E$10+1,1))-AVERAGE(OFFSET($H$3,0,0,'Données projet'!$E$10+1,1))</f>
        <v>360.17986641067279</v>
      </c>
      <c r="AO138" s="62">
        <f t="shared" si="144"/>
        <v>159.6134369231965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0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projet'!$B$11,Paramètres!$A$1:$I$88,3,0)*VLOOKUP('Données projet'!$B$11,Paramètres!$A$1:$I$88,5,0)</f>
        <v>5.4092197387944907E-14</v>
      </c>
      <c r="BF138" s="14">
        <f t="shared" si="145"/>
        <v>8.7287050538073676E-13</v>
      </c>
      <c r="BG138" s="22">
        <f t="shared" si="115"/>
        <v>1.6144600406554537E-12</v>
      </c>
      <c r="BH138" s="62">
        <f t="shared" si="116"/>
        <v>293.33333333333491</v>
      </c>
      <c r="BI138" s="62">
        <f ca="1">AVERAGE(OFFSET($BH$3,0,0,'Données projet'!$E$11+1,1))-AVERAGE(OFFSET($H$3,0,0,'Données projet'!$E$11+1,1))</f>
        <v>528.23058258425294</v>
      </c>
      <c r="BJ138" s="62">
        <f t="shared" si="146"/>
        <v>357.72390083433635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0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3.7</v>
      </c>
      <c r="N139" s="14">
        <f>IF('Données projet'!$A$36&gt;35,N138+M139-V138,IF(A139&lt;'Données projet'!$A$36,$K$205^A139,IF(A139='Données projet'!$A$36,'Données projet'!$B$36,N138+M139-V138)))</f>
        <v>304.69999999999982</v>
      </c>
      <c r="O139" s="14">
        <f>N139*VLOOKUP('Données projet'!$B$9,Paramètres!$A$1:$I$88,3,0)*VLOOKUP('Données projet'!$B$9,Paramètres!$A$1:$I$88,5,0)</f>
        <v>275.69255999999984</v>
      </c>
      <c r="P139" s="14">
        <f t="shared" si="141"/>
        <v>66.055903272516787</v>
      </c>
      <c r="Q139" s="22">
        <f t="shared" si="108"/>
        <v>595.21190686629973</v>
      </c>
      <c r="R139" s="62">
        <f t="shared" si="109"/>
        <v>888.5452401996331</v>
      </c>
      <c r="S139" s="62">
        <f ca="1">AVERAGE(OFFSET($R$3,0,0,'Données projet'!$E$9+1,1))-AVERAGE(OFFSET($H$3,0,0,'Données projet'!$E$9+1,1))</f>
        <v>510.56580450928806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1.7</v>
      </c>
      <c r="AI139" s="14">
        <f>IF('Données projet'!$A$62&gt;35,AI138+AH139-AQ138,IF(A139&lt;'Données projet'!$A$62,$AF$205^A139,IF(A139='Données projet'!$A$62,'Données projet'!$B$62,AI138+AH139-AQ138)))</f>
        <v>220.1999999999997</v>
      </c>
      <c r="AJ139" s="14">
        <f>AI139*VLOOKUP('Données projet'!$B$10,Paramètres!$A$1:$I$88,3,0)*VLOOKUP('Données projet'!$B$10,Paramètres!$A$1:$I$88,5,0)</f>
        <v>223.28279999999972</v>
      </c>
      <c r="AK139" s="14">
        <f t="shared" si="143"/>
        <v>54.82776985554343</v>
      </c>
      <c r="AL139" s="22">
        <f t="shared" si="112"/>
        <v>484.37590916507088</v>
      </c>
      <c r="AM139" s="62">
        <f t="shared" si="113"/>
        <v>777.70924249840414</v>
      </c>
      <c r="AN139" s="62">
        <f ca="1">AVERAGE(OFFSET($AM$3,0,0,'Données projet'!$E$10+1,1))-AVERAGE(OFFSET($H$3,0,0,'Données projet'!$E$10+1,1))</f>
        <v>360.17986641067279</v>
      </c>
      <c r="AO139" s="62">
        <f t="shared" si="144"/>
        <v>159.6134369231965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0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projet'!$B$11,Paramètres!$A$1:$I$88,3,0)*VLOOKUP('Données projet'!$B$11,Paramètres!$A$1:$I$88,5,0)</f>
        <v>5.4092197387944907E-14</v>
      </c>
      <c r="BF139" s="14">
        <f t="shared" si="145"/>
        <v>8.7287050538073676E-13</v>
      </c>
      <c r="BG139" s="22">
        <f t="shared" si="115"/>
        <v>1.6144600406554537E-12</v>
      </c>
      <c r="BH139" s="62">
        <f t="shared" si="116"/>
        <v>293.33333333333491</v>
      </c>
      <c r="BI139" s="62">
        <f ca="1">AVERAGE(OFFSET($BH$3,0,0,'Données projet'!$E$11+1,1))-AVERAGE(OFFSET($H$3,0,0,'Données projet'!$E$11+1,1))</f>
        <v>528.23058258425294</v>
      </c>
      <c r="BJ139" s="62">
        <f t="shared" si="146"/>
        <v>357.72390083433635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0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3.7</v>
      </c>
      <c r="N140" s="14">
        <f>IF('Données projet'!$A$36&gt;35,N139+M140-V139,IF(A140&lt;'Données projet'!$A$36,$K$205^A140,IF(A140='Données projet'!$A$36,'Données projet'!$B$36,N139+M140-V139)))</f>
        <v>308.39999999999981</v>
      </c>
      <c r="O140" s="14">
        <f>N140*VLOOKUP('Données projet'!$B$9,Paramètres!$A$1:$I$88,3,0)*VLOOKUP('Données projet'!$B$9,Paramètres!$A$1:$I$88,5,0)</f>
        <v>279.04031999999984</v>
      </c>
      <c r="P140" s="14">
        <f t="shared" si="141"/>
        <v>66.764160402487647</v>
      </c>
      <c r="Q140" s="22">
        <f t="shared" si="108"/>
        <v>602.2761367009989</v>
      </c>
      <c r="R140" s="62">
        <f t="shared" si="109"/>
        <v>895.60947003433216</v>
      </c>
      <c r="S140" s="62">
        <f ca="1">AVERAGE(OFFSET($R$3,0,0,'Données projet'!$E$9+1,1))-AVERAGE(OFFSET($H$3,0,0,'Données projet'!$E$9+1,1))</f>
        <v>510.56580450928806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1.7</v>
      </c>
      <c r="AI140" s="14">
        <f>IF('Données projet'!$A$62&gt;35,AI139+AH140-AQ139,IF(A140&lt;'Données projet'!$A$62,$AF$205^A140,IF(A140='Données projet'!$A$62,'Données projet'!$B$62,AI139+AH140-AQ139)))</f>
        <v>221.89999999999969</v>
      </c>
      <c r="AJ140" s="14">
        <f>AI140*VLOOKUP('Données projet'!$B$10,Paramètres!$A$1:$I$88,3,0)*VLOOKUP('Données projet'!$B$10,Paramètres!$A$1:$I$88,5,0)</f>
        <v>225.00659999999971</v>
      </c>
      <c r="AK140" s="14">
        <f t="shared" si="143"/>
        <v>55.201616315983308</v>
      </c>
      <c r="AL140" s="22">
        <f t="shared" si="112"/>
        <v>488.0293100836704</v>
      </c>
      <c r="AM140" s="62">
        <f t="shared" si="113"/>
        <v>781.36264341700371</v>
      </c>
      <c r="AN140" s="62">
        <f ca="1">AVERAGE(OFFSET($AM$3,0,0,'Données projet'!$E$10+1,1))-AVERAGE(OFFSET($H$3,0,0,'Données projet'!$E$10+1,1))</f>
        <v>360.17986641067279</v>
      </c>
      <c r="AO140" s="62">
        <f t="shared" si="144"/>
        <v>159.6134369231965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0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projet'!$B$11,Paramètres!$A$1:$I$88,3,0)*VLOOKUP('Données projet'!$B$11,Paramètres!$A$1:$I$88,5,0)</f>
        <v>5.4092197387944907E-14</v>
      </c>
      <c r="BF140" s="14">
        <f t="shared" si="145"/>
        <v>8.7287050538073676E-13</v>
      </c>
      <c r="BG140" s="22">
        <f t="shared" si="115"/>
        <v>1.6144600406554537E-12</v>
      </c>
      <c r="BH140" s="62">
        <f t="shared" si="116"/>
        <v>293.33333333333491</v>
      </c>
      <c r="BI140" s="62">
        <f ca="1">AVERAGE(OFFSET($BH$3,0,0,'Données projet'!$E$11+1,1))-AVERAGE(OFFSET($H$3,0,0,'Données projet'!$E$11+1,1))</f>
        <v>528.23058258425294</v>
      </c>
      <c r="BJ140" s="62">
        <f t="shared" si="146"/>
        <v>357.72390083433635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0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3.7</v>
      </c>
      <c r="N141" s="14">
        <f>IF('Données projet'!$A$36&gt;35,N140+M141-V140,IF(A141&lt;'Données projet'!$A$36,$K$205^A141,IF(A141='Données projet'!$A$36,'Données projet'!$B$36,N140+M141-V140)))</f>
        <v>312.0999999999998</v>
      </c>
      <c r="O141" s="14">
        <f>N141*VLOOKUP('Données projet'!$B$9,Paramètres!$A$1:$I$88,3,0)*VLOOKUP('Données projet'!$B$9,Paramètres!$A$1:$I$88,5,0)</f>
        <v>282.38807999999977</v>
      </c>
      <c r="P141" s="14">
        <f t="shared" si="141"/>
        <v>67.471429117981913</v>
      </c>
      <c r="Q141" s="22">
        <f t="shared" si="108"/>
        <v>609.33864504715143</v>
      </c>
      <c r="R141" s="62">
        <f t="shared" si="109"/>
        <v>902.67197838048469</v>
      </c>
      <c r="S141" s="62">
        <f ca="1">AVERAGE(OFFSET($R$3,0,0,'Données projet'!$E$9+1,1))-AVERAGE(OFFSET($H$3,0,0,'Données projet'!$E$9+1,1))</f>
        <v>510.56580450928806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1.7</v>
      </c>
      <c r="AI141" s="14">
        <f>IF('Données projet'!$A$62&gt;35,AI140+AH141-AQ140,IF(A141&lt;'Données projet'!$A$62,$AF$205^A141,IF(A141='Données projet'!$A$62,'Données projet'!$B$62,AI140+AH141-AQ140)))</f>
        <v>223.59999999999968</v>
      </c>
      <c r="AJ141" s="14">
        <f>AI141*VLOOKUP('Données projet'!$B$10,Paramètres!$A$1:$I$88,3,0)*VLOOKUP('Données projet'!$B$10,Paramètres!$A$1:$I$88,5,0)</f>
        <v>226.73039999999969</v>
      </c>
      <c r="AK141" s="14">
        <f t="shared" si="143"/>
        <v>55.575129542858477</v>
      </c>
      <c r="AL141" s="22">
        <f t="shared" si="112"/>
        <v>491.68213062047795</v>
      </c>
      <c r="AM141" s="62">
        <f t="shared" si="113"/>
        <v>785.01546395381126</v>
      </c>
      <c r="AN141" s="62">
        <f ca="1">AVERAGE(OFFSET($AM$3,0,0,'Données projet'!$E$10+1,1))-AVERAGE(OFFSET($H$3,0,0,'Données projet'!$E$10+1,1))</f>
        <v>360.17986641067279</v>
      </c>
      <c r="AO141" s="62">
        <f t="shared" si="144"/>
        <v>159.6134369231965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0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projet'!$B$11,Paramètres!$A$1:$I$88,3,0)*VLOOKUP('Données projet'!$B$11,Paramètres!$A$1:$I$88,5,0)</f>
        <v>5.4092197387944907E-14</v>
      </c>
      <c r="BF141" s="14">
        <f t="shared" si="145"/>
        <v>8.7287050538073676E-13</v>
      </c>
      <c r="BG141" s="22">
        <f t="shared" si="115"/>
        <v>1.6144600406554537E-12</v>
      </c>
      <c r="BH141" s="62">
        <f t="shared" si="116"/>
        <v>293.33333333333491</v>
      </c>
      <c r="BI141" s="62">
        <f ca="1">AVERAGE(OFFSET($BH$3,0,0,'Données projet'!$E$11+1,1))-AVERAGE(OFFSET($H$3,0,0,'Données projet'!$E$11+1,1))</f>
        <v>528.23058258425294</v>
      </c>
      <c r="BJ141" s="62">
        <f t="shared" si="146"/>
        <v>357.72390083433635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0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3.7</v>
      </c>
      <c r="N142" s="14">
        <f>IF('Données projet'!$A$36&gt;35,N141+M142-V141,IF(A142&lt;'Données projet'!$A$36,$K$205^A142,IF(A142='Données projet'!$A$36,'Données projet'!$B$36,N141+M142-V141)))</f>
        <v>315.79999999999978</v>
      </c>
      <c r="O142" s="14">
        <f>N142*VLOOKUP('Données projet'!$B$9,Paramètres!$A$1:$I$88,3,0)*VLOOKUP('Données projet'!$B$9,Paramètres!$A$1:$I$88,5,0)</f>
        <v>285.73583999999983</v>
      </c>
      <c r="P142" s="14">
        <f t="shared" si="141"/>
        <v>68.177722492374656</v>
      </c>
      <c r="Q142" s="22">
        <f t="shared" si="108"/>
        <v>616.39945467421887</v>
      </c>
      <c r="R142" s="62">
        <f t="shared" si="109"/>
        <v>909.73278800755224</v>
      </c>
      <c r="S142" s="62">
        <f ca="1">AVERAGE(OFFSET($R$3,0,0,'Données projet'!$E$9+1,1))-AVERAGE(OFFSET($H$3,0,0,'Données projet'!$E$9+1,1))</f>
        <v>510.56580450928806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1.7</v>
      </c>
      <c r="AI142" s="14">
        <f>IF('Données projet'!$A$62&gt;35,AI141+AH142-AQ141,IF(A142&lt;'Données projet'!$A$62,$AF$205^A142,IF(A142='Données projet'!$A$62,'Données projet'!$B$62,AI141+AH142-AQ141)))</f>
        <v>225.29999999999967</v>
      </c>
      <c r="AJ142" s="14">
        <f>AI142*VLOOKUP('Données projet'!$B$10,Paramètres!$A$1:$I$88,3,0)*VLOOKUP('Données projet'!$B$10,Paramètres!$A$1:$I$88,5,0)</f>
        <v>228.45419999999967</v>
      </c>
      <c r="AK142" s="14">
        <f t="shared" si="143"/>
        <v>55.948312363404135</v>
      </c>
      <c r="AL142" s="22">
        <f t="shared" si="112"/>
        <v>495.33437569959489</v>
      </c>
      <c r="AM142" s="62">
        <f t="shared" si="113"/>
        <v>788.6677090329282</v>
      </c>
      <c r="AN142" s="62">
        <f ca="1">AVERAGE(OFFSET($AM$3,0,0,'Données projet'!$E$10+1,1))-AVERAGE(OFFSET($H$3,0,0,'Données projet'!$E$10+1,1))</f>
        <v>360.17986641067279</v>
      </c>
      <c r="AO142" s="62">
        <f t="shared" si="144"/>
        <v>159.6134369231965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0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projet'!$B$11,Paramètres!$A$1:$I$88,3,0)*VLOOKUP('Données projet'!$B$11,Paramètres!$A$1:$I$88,5,0)</f>
        <v>5.4092197387944907E-14</v>
      </c>
      <c r="BF142" s="14">
        <f t="shared" si="145"/>
        <v>8.7287050538073676E-13</v>
      </c>
      <c r="BG142" s="22">
        <f t="shared" si="115"/>
        <v>1.6144600406554537E-12</v>
      </c>
      <c r="BH142" s="62">
        <f t="shared" si="116"/>
        <v>293.33333333333491</v>
      </c>
      <c r="BI142" s="62">
        <f ca="1">AVERAGE(OFFSET($BH$3,0,0,'Données projet'!$E$11+1,1))-AVERAGE(OFFSET($H$3,0,0,'Données projet'!$E$11+1,1))</f>
        <v>528.23058258425294</v>
      </c>
      <c r="BJ142" s="62">
        <f t="shared" si="146"/>
        <v>357.72390083433635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0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3.7</v>
      </c>
      <c r="N143" s="14">
        <f>IF('Données projet'!$A$36&gt;35,N142+M143-V142,IF(A143&lt;'Données projet'!$A$36,$K$205^A143,IF(A143='Données projet'!$A$36,'Données projet'!$B$36,N142+M143-V142)))</f>
        <v>319.49999999999977</v>
      </c>
      <c r="O143" s="14">
        <f>N143*VLOOKUP('Données projet'!$B$9,Paramètres!$A$1:$I$88,3,0)*VLOOKUP('Données projet'!$B$9,Paramètres!$A$1:$I$88,5,0)</f>
        <v>289.08359999999982</v>
      </c>
      <c r="P143" s="14">
        <f t="shared" si="141"/>
        <v>68.883053275068107</v>
      </c>
      <c r="Q143" s="22">
        <f t="shared" si="108"/>
        <v>623.4585877874099</v>
      </c>
      <c r="R143" s="62">
        <f t="shared" si="109"/>
        <v>916.79192112074315</v>
      </c>
      <c r="S143" s="62">
        <f ca="1">AVERAGE(OFFSET($R$3,0,0,'Données projet'!$E$9+1,1))-AVERAGE(OFFSET($H$3,0,0,'Données projet'!$E$9+1,1))</f>
        <v>510.56580450928806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227</v>
      </c>
      <c r="AG143" s="13">
        <f>VLOOKUP(A143,'Données projet'!$A$61:$I$81,9,0)</f>
        <v>1.7</v>
      </c>
      <c r="AH143" s="13">
        <f t="array" ref="AH143">INDEX(AG:AG,MIN(IF(ISNUMBER(AG143:AG339),ROW(AG143:AG339),"")))</f>
        <v>1.7</v>
      </c>
      <c r="AI143" s="14">
        <f>IF('Données projet'!$A$62&gt;35,AI142+AH143-AQ142,IF(A143&lt;'Données projet'!$A$62,$AF$205^A143,IF(A143='Données projet'!$A$62,'Données projet'!$B$62,AI142+AH143-AQ142)))</f>
        <v>226.99999999999966</v>
      </c>
      <c r="AJ143" s="14">
        <f>AI143*VLOOKUP('Données projet'!$B$10,Paramètres!$A$1:$I$88,3,0)*VLOOKUP('Données projet'!$B$10,Paramètres!$A$1:$I$88,5,0)</f>
        <v>230.17799999999968</v>
      </c>
      <c r="AK143" s="14">
        <f t="shared" si="143"/>
        <v>56.321167559724955</v>
      </c>
      <c r="AL143" s="22">
        <f t="shared" si="112"/>
        <v>498.98605016652033</v>
      </c>
      <c r="AM143" s="62">
        <f t="shared" si="113"/>
        <v>792.31938349985364</v>
      </c>
      <c r="AN143" s="62">
        <f ca="1">AVERAGE(OFFSET($AM$3,0,0,'Données projet'!$E$10+1,1))-AVERAGE(OFFSET($H$3,0,0,'Données projet'!$E$10+1,1))</f>
        <v>360.17986641067279</v>
      </c>
      <c r="AO143" s="62">
        <f t="shared" si="144"/>
        <v>159.6134369231965</v>
      </c>
      <c r="AP143" s="16">
        <f>IF(ISNA(VLOOKUP(A143,'Données projet'!$A$61:$I$81,3,0)),0,VLOOKUP(A143,'Données projet'!$A$61:$I$81,3,0))</f>
        <v>11</v>
      </c>
      <c r="AQ143" s="16">
        <f>IF(ISNA(VLOOKUP(A143,'Données projet'!$A$61:$I$81,4,0)),0,VLOOKUP(A143,'Données projet'!$A$61:$I$81,4,0))</f>
        <v>17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0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projet'!$B$11,Paramètres!$A$1:$I$88,3,0)*VLOOKUP('Données projet'!$B$11,Paramètres!$A$1:$I$88,5,0)</f>
        <v>5.4092197387944907E-14</v>
      </c>
      <c r="BF143" s="14">
        <f t="shared" si="145"/>
        <v>8.7287050538073676E-13</v>
      </c>
      <c r="BG143" s="22">
        <f t="shared" si="115"/>
        <v>1.6144600406554537E-12</v>
      </c>
      <c r="BH143" s="62">
        <f t="shared" si="116"/>
        <v>293.33333333333491</v>
      </c>
      <c r="BI143" s="62">
        <f ca="1">AVERAGE(OFFSET($BH$3,0,0,'Données projet'!$E$11+1,1))-AVERAGE(OFFSET($H$3,0,0,'Données projet'!$E$11+1,1))</f>
        <v>528.23058258425294</v>
      </c>
      <c r="BJ143" s="62">
        <f t="shared" si="146"/>
        <v>357.72390083433635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0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3.7</v>
      </c>
      <c r="N144" s="14">
        <f>IF('Données projet'!$A$36&gt;35,N143+M144-V143,IF(A144&lt;'Données projet'!$A$36,$K$205^A144,IF(A144='Données projet'!$A$36,'Données projet'!$B$36,N143+M144-V143)))</f>
        <v>323.19999999999976</v>
      </c>
      <c r="O144" s="14">
        <f>N144*VLOOKUP('Données projet'!$B$9,Paramètres!$A$1:$I$88,3,0)*VLOOKUP('Données projet'!$B$9,Paramètres!$A$1:$I$88,5,0)</f>
        <v>292.43135999999976</v>
      </c>
      <c r="P144" s="14">
        <f t="shared" si="141"/>
        <v>69.58743390317693</v>
      </c>
      <c r="Q144" s="22">
        <f t="shared" si="108"/>
        <v>630.51606604803271</v>
      </c>
      <c r="R144" s="62">
        <f t="shared" si="109"/>
        <v>923.84939938136608</v>
      </c>
      <c r="S144" s="62">
        <f ca="1">AVERAGE(OFFSET($R$3,0,0,'Données projet'!$E$9+1,1))-AVERAGE(OFFSET($H$3,0,0,'Données projet'!$E$9+1,1))</f>
        <v>510.56580450928806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1.4</v>
      </c>
      <c r="AI144" s="14">
        <f>IF('Données projet'!$A$62&gt;35,AI143+AH144-AQ143,IF(A144&lt;'Données projet'!$A$62,$AF$205^A144,IF(A144='Données projet'!$A$62,'Données projet'!$B$62,AI143+AH144-AQ143)))</f>
        <v>211.39999999999966</v>
      </c>
      <c r="AJ144" s="14">
        <f>AI144*VLOOKUP('Données projet'!$B$10,Paramètres!$A$1:$I$88,3,0)*VLOOKUP('Données projet'!$B$10,Paramètres!$A$1:$I$88,5,0)</f>
        <v>214.35959999999969</v>
      </c>
      <c r="AK144" s="14">
        <f t="shared" si="143"/>
        <v>52.88712571909452</v>
      </c>
      <c r="AL144" s="22">
        <f t="shared" si="112"/>
        <v>465.45471396075578</v>
      </c>
      <c r="AM144" s="62">
        <f t="shared" si="113"/>
        <v>758.7880472940891</v>
      </c>
      <c r="AN144" s="62">
        <f ca="1">AVERAGE(OFFSET($AM$3,0,0,'Données projet'!$E$10+1,1))-AVERAGE(OFFSET($H$3,0,0,'Données projet'!$E$10+1,1))</f>
        <v>360.17986641067279</v>
      </c>
      <c r="AO144" s="62">
        <f t="shared" si="144"/>
        <v>159.6134369231965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0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projet'!$B$11,Paramètres!$A$1:$I$88,3,0)*VLOOKUP('Données projet'!$B$11,Paramètres!$A$1:$I$88,5,0)</f>
        <v>5.4092197387944907E-14</v>
      </c>
      <c r="BF144" s="14">
        <f t="shared" si="145"/>
        <v>8.7287050538073676E-13</v>
      </c>
      <c r="BG144" s="22">
        <f t="shared" si="115"/>
        <v>1.6144600406554537E-12</v>
      </c>
      <c r="BH144" s="62">
        <f t="shared" si="116"/>
        <v>293.33333333333491</v>
      </c>
      <c r="BI144" s="62">
        <f ca="1">AVERAGE(OFFSET($BH$3,0,0,'Données projet'!$E$11+1,1))-AVERAGE(OFFSET($H$3,0,0,'Données projet'!$E$11+1,1))</f>
        <v>528.23058258425294</v>
      </c>
      <c r="BJ144" s="62">
        <f t="shared" si="146"/>
        <v>357.72390083433635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0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3.7</v>
      </c>
      <c r="N145" s="14">
        <f>IF('Données projet'!$A$36&gt;35,N144+M145-V144,IF(A145&lt;'Données projet'!$A$36,$K$205^A145,IF(A145='Données projet'!$A$36,'Données projet'!$B$36,N144+M145-V144)))</f>
        <v>326.89999999999975</v>
      </c>
      <c r="O145" s="14">
        <f>N145*VLOOKUP('Données projet'!$B$9,Paramètres!$A$1:$I$88,3,0)*VLOOKUP('Données projet'!$B$9,Paramètres!$A$1:$I$88,5,0)</f>
        <v>295.77911999999975</v>
      </c>
      <c r="P145" s="14">
        <f t="shared" si="141"/>
        <v>70.290876512663189</v>
      </c>
      <c r="Q145" s="22">
        <f t="shared" si="108"/>
        <v>637.571910592888</v>
      </c>
      <c r="R145" s="62">
        <f t="shared" si="109"/>
        <v>930.90524392622137</v>
      </c>
      <c r="S145" s="62">
        <f ca="1">AVERAGE(OFFSET($R$3,0,0,'Données projet'!$E$9+1,1))-AVERAGE(OFFSET($H$3,0,0,'Données projet'!$E$9+1,1))</f>
        <v>510.56580450928806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1.4</v>
      </c>
      <c r="AI145" s="14">
        <f>IF('Données projet'!$A$62&gt;35,AI144+AH145-AQ144,IF(A145&lt;'Données projet'!$A$62,$AF$205^A145,IF(A145='Données projet'!$A$62,'Données projet'!$B$62,AI144+AH145-AQ144)))</f>
        <v>212.79999999999967</v>
      </c>
      <c r="AJ145" s="14">
        <f>AI145*VLOOKUP('Données projet'!$B$10,Paramètres!$A$1:$I$88,3,0)*VLOOKUP('Données projet'!$B$10,Paramètres!$A$1:$I$88,5,0)</f>
        <v>215.77919999999969</v>
      </c>
      <c r="AK145" s="14">
        <f t="shared" si="143"/>
        <v>53.196483976998607</v>
      </c>
      <c r="AL145" s="22">
        <f t="shared" si="112"/>
        <v>468.46598292660536</v>
      </c>
      <c r="AM145" s="62">
        <f t="shared" si="113"/>
        <v>761.79931625993868</v>
      </c>
      <c r="AN145" s="62">
        <f ca="1">AVERAGE(OFFSET($AM$3,0,0,'Données projet'!$E$10+1,1))-AVERAGE(OFFSET($H$3,0,0,'Données projet'!$E$10+1,1))</f>
        <v>360.17986641067279</v>
      </c>
      <c r="AO145" s="62">
        <f t="shared" si="144"/>
        <v>159.6134369231965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0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projet'!$B$11,Paramètres!$A$1:$I$88,3,0)*VLOOKUP('Données projet'!$B$11,Paramètres!$A$1:$I$88,5,0)</f>
        <v>5.4092197387944907E-14</v>
      </c>
      <c r="BF145" s="14">
        <f t="shared" si="145"/>
        <v>8.7287050538073676E-13</v>
      </c>
      <c r="BG145" s="22">
        <f t="shared" si="115"/>
        <v>1.6144600406554537E-12</v>
      </c>
      <c r="BH145" s="62">
        <f t="shared" si="116"/>
        <v>293.33333333333491</v>
      </c>
      <c r="BI145" s="62">
        <f ca="1">AVERAGE(OFFSET($BH$3,0,0,'Données projet'!$E$11+1,1))-AVERAGE(OFFSET($H$3,0,0,'Données projet'!$E$11+1,1))</f>
        <v>528.23058258425294</v>
      </c>
      <c r="BJ145" s="62">
        <f t="shared" si="146"/>
        <v>357.72390083433635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0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3.7</v>
      </c>
      <c r="N146" s="14">
        <f>IF('Données projet'!$A$36&gt;35,N145+M146-V145,IF(A146&lt;'Données projet'!$A$36,$K$205^A146,IF(A146='Données projet'!$A$36,'Données projet'!$B$36,N145+M146-V145)))</f>
        <v>330.59999999999974</v>
      </c>
      <c r="O146" s="14">
        <f>N146*VLOOKUP('Données projet'!$B$9,Paramètres!$A$1:$I$88,3,0)*VLOOKUP('Données projet'!$B$9,Paramètres!$A$1:$I$88,5,0)</f>
        <v>299.1268799999998</v>
      </c>
      <c r="P146" s="14">
        <f t="shared" si="141"/>
        <v>70.993392948952888</v>
      </c>
      <c r="Q146" s="22">
        <f t="shared" si="108"/>
        <v>644.62614205275918</v>
      </c>
      <c r="R146" s="62">
        <f t="shared" si="109"/>
        <v>937.95947538609244</v>
      </c>
      <c r="S146" s="62">
        <f ca="1">AVERAGE(OFFSET($R$3,0,0,'Données projet'!$E$9+1,1))-AVERAGE(OFFSET($H$3,0,0,'Données projet'!$E$9+1,1))</f>
        <v>510.56580450928806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1.4</v>
      </c>
      <c r="AI146" s="14">
        <f>IF('Données projet'!$A$62&gt;35,AI145+AH146-AQ145,IF(A146&lt;'Données projet'!$A$62,$AF$205^A146,IF(A146='Données projet'!$A$62,'Données projet'!$B$62,AI145+AH146-AQ145)))</f>
        <v>214.19999999999968</v>
      </c>
      <c r="AJ146" s="14">
        <f>AI146*VLOOKUP('Données projet'!$B$10,Paramètres!$A$1:$I$88,3,0)*VLOOKUP('Données projet'!$B$10,Paramètres!$A$1:$I$88,5,0)</f>
        <v>217.19879999999969</v>
      </c>
      <c r="AK146" s="14">
        <f t="shared" si="143"/>
        <v>53.505605420483946</v>
      </c>
      <c r="AL146" s="22">
        <f t="shared" si="112"/>
        <v>471.47683944067563</v>
      </c>
      <c r="AM146" s="62">
        <f t="shared" si="113"/>
        <v>764.81017277400895</v>
      </c>
      <c r="AN146" s="62">
        <f ca="1">AVERAGE(OFFSET($AM$3,0,0,'Données projet'!$E$10+1,1))-AVERAGE(OFFSET($H$3,0,0,'Données projet'!$E$10+1,1))</f>
        <v>360.17986641067279</v>
      </c>
      <c r="AO146" s="62">
        <f t="shared" si="144"/>
        <v>159.6134369231965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0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projet'!$B$11,Paramètres!$A$1:$I$88,3,0)*VLOOKUP('Données projet'!$B$11,Paramètres!$A$1:$I$88,5,0)</f>
        <v>5.4092197387944907E-14</v>
      </c>
      <c r="BF146" s="14">
        <f t="shared" si="145"/>
        <v>8.7287050538073676E-13</v>
      </c>
      <c r="BG146" s="22">
        <f t="shared" si="115"/>
        <v>1.6144600406554537E-12</v>
      </c>
      <c r="BH146" s="62">
        <f t="shared" si="116"/>
        <v>293.33333333333491</v>
      </c>
      <c r="BI146" s="62">
        <f ca="1">AVERAGE(OFFSET($BH$3,0,0,'Données projet'!$E$11+1,1))-AVERAGE(OFFSET($H$3,0,0,'Données projet'!$E$11+1,1))</f>
        <v>528.23058258425294</v>
      </c>
      <c r="BJ146" s="62">
        <f t="shared" si="146"/>
        <v>357.72390083433635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0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3.7</v>
      </c>
      <c r="N147" s="14">
        <f>IF('Données projet'!$A$36&gt;35,N146+M147-V146,IF(A147&lt;'Données projet'!$A$36,$K$205^A147,IF(A147='Données projet'!$A$36,'Données projet'!$B$36,N146+M147-V146)))</f>
        <v>334.29999999999973</v>
      </c>
      <c r="O147" s="14">
        <f>N147*VLOOKUP('Données projet'!$B$9,Paramètres!$A$1:$I$88,3,0)*VLOOKUP('Données projet'!$B$9,Paramètres!$A$1:$I$88,5,0)</f>
        <v>302.47463999999974</v>
      </c>
      <c r="P147" s="14">
        <f t="shared" si="141"/>
        <v>71.694994777063087</v>
      </c>
      <c r="Q147" s="22">
        <f t="shared" si="108"/>
        <v>651.678780570051</v>
      </c>
      <c r="R147" s="62">
        <f t="shared" si="109"/>
        <v>945.01211390338426</v>
      </c>
      <c r="S147" s="62">
        <f ca="1">AVERAGE(OFFSET($R$3,0,0,'Données projet'!$E$9+1,1))-AVERAGE(OFFSET($H$3,0,0,'Données projet'!$E$9+1,1))</f>
        <v>510.56580450928806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1.4</v>
      </c>
      <c r="AI147" s="14">
        <f>IF('Données projet'!$A$62&gt;35,AI146+AH147-AQ146,IF(A147&lt;'Données projet'!$A$62,$AF$205^A147,IF(A147='Données projet'!$A$62,'Données projet'!$B$62,AI146+AH147-AQ146)))</f>
        <v>215.59999999999968</v>
      </c>
      <c r="AJ147" s="14">
        <f>AI147*VLOOKUP('Données projet'!$B$10,Paramètres!$A$1:$I$88,3,0)*VLOOKUP('Données projet'!$B$10,Paramètres!$A$1:$I$88,5,0)</f>
        <v>218.61839999999967</v>
      </c>
      <c r="AK147" s="14">
        <f t="shared" si="143"/>
        <v>53.81449177688949</v>
      </c>
      <c r="AL147" s="22">
        <f t="shared" si="112"/>
        <v>474.48728651141528</v>
      </c>
      <c r="AM147" s="62">
        <f t="shared" si="113"/>
        <v>767.82061984474853</v>
      </c>
      <c r="AN147" s="62">
        <f ca="1">AVERAGE(OFFSET($AM$3,0,0,'Données projet'!$E$10+1,1))-AVERAGE(OFFSET($H$3,0,0,'Données projet'!$E$10+1,1))</f>
        <v>360.17986641067279</v>
      </c>
      <c r="AO147" s="62">
        <f t="shared" si="144"/>
        <v>159.6134369231965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0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projet'!$B$11,Paramètres!$A$1:$I$88,3,0)*VLOOKUP('Données projet'!$B$11,Paramètres!$A$1:$I$88,5,0)</f>
        <v>5.4092197387944907E-14</v>
      </c>
      <c r="BF147" s="14">
        <f t="shared" si="145"/>
        <v>8.7287050538073676E-13</v>
      </c>
      <c r="BG147" s="22">
        <f t="shared" si="115"/>
        <v>1.6144600406554537E-12</v>
      </c>
      <c r="BH147" s="62">
        <f t="shared" si="116"/>
        <v>293.33333333333491</v>
      </c>
      <c r="BI147" s="62">
        <f ca="1">AVERAGE(OFFSET($BH$3,0,0,'Données projet'!$E$11+1,1))-AVERAGE(OFFSET($H$3,0,0,'Données projet'!$E$11+1,1))</f>
        <v>528.23058258425294</v>
      </c>
      <c r="BJ147" s="62">
        <f t="shared" si="146"/>
        <v>357.72390083433635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0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338</v>
      </c>
      <c r="L148" s="13">
        <f>VLOOKUP(A148,'Données projet'!$A$35:$I$55,9,0)</f>
        <v>3.7</v>
      </c>
      <c r="M148" s="13">
        <f t="array" ref="M148">INDEX(L:L,MIN(IF(ISNUMBER(L148:L344),ROW(L148:L344),"")))</f>
        <v>3.7</v>
      </c>
      <c r="N148" s="14">
        <f>IF('Données projet'!$A$36&gt;35,N147+M148-V147,IF(A148&lt;'Données projet'!$A$36,$K$205^A148,IF(A148='Données projet'!$A$36,'Données projet'!$B$36,N147+M148-V147)))</f>
        <v>337.99999999999972</v>
      </c>
      <c r="O148" s="14">
        <f>N148*VLOOKUP('Données projet'!$B$9,Paramètres!$A$1:$I$88,3,0)*VLOOKUP('Données projet'!$B$9,Paramètres!$A$1:$I$88,5,0)</f>
        <v>305.82239999999973</v>
      </c>
      <c r="P148" s="14">
        <f t="shared" si="141"/>
        <v>72.39569329126887</v>
      </c>
      <c r="Q148" s="22">
        <f t="shared" si="108"/>
        <v>658.72984581562616</v>
      </c>
      <c r="R148" s="62">
        <f t="shared" si="109"/>
        <v>952.06317914895953</v>
      </c>
      <c r="S148" s="62">
        <f ca="1">AVERAGE(OFFSET($R$3,0,0,'Données projet'!$E$9+1,1))-AVERAGE(OFFSET($H$3,0,0,'Données projet'!$E$9+1,1))</f>
        <v>510.56580450928806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1.4</v>
      </c>
      <c r="AI148" s="14">
        <f>IF('Données projet'!$A$62&gt;35,AI147+AH148-AQ147,IF(A148&lt;'Données projet'!$A$62,$AF$205^A148,IF(A148='Données projet'!$A$62,'Données projet'!$B$62,AI147+AH148-AQ147)))</f>
        <v>216.99999999999969</v>
      </c>
      <c r="AJ148" s="14">
        <f>AI148*VLOOKUP('Données projet'!$B$10,Paramètres!$A$1:$I$88,3,0)*VLOOKUP('Données projet'!$B$10,Paramètres!$A$1:$I$88,5,0)</f>
        <v>220.03799999999973</v>
      </c>
      <c r="AK148" s="14">
        <f t="shared" si="143"/>
        <v>54.123144749824078</v>
      </c>
      <c r="AL148" s="22">
        <f t="shared" si="112"/>
        <v>477.49732710594316</v>
      </c>
      <c r="AM148" s="62">
        <f t="shared" si="113"/>
        <v>770.83066043927647</v>
      </c>
      <c r="AN148" s="62">
        <f ca="1">AVERAGE(OFFSET($AM$3,0,0,'Données projet'!$E$10+1,1))-AVERAGE(OFFSET($H$3,0,0,'Données projet'!$E$10+1,1))</f>
        <v>360.17986641067279</v>
      </c>
      <c r="AO148" s="62">
        <f t="shared" si="144"/>
        <v>159.6134369231965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0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projet'!$B$11,Paramètres!$A$1:$I$88,3,0)*VLOOKUP('Données projet'!$B$11,Paramètres!$A$1:$I$88,5,0)</f>
        <v>5.4092197387944907E-14</v>
      </c>
      <c r="BF148" s="14">
        <f t="shared" si="145"/>
        <v>8.7287050538073676E-13</v>
      </c>
      <c r="BG148" s="22">
        <f t="shared" si="115"/>
        <v>1.6144600406554537E-12</v>
      </c>
      <c r="BH148" s="62">
        <f t="shared" si="116"/>
        <v>293.33333333333491</v>
      </c>
      <c r="BI148" s="62">
        <f ca="1">AVERAGE(OFFSET($BH$3,0,0,'Données projet'!$E$11+1,1))-AVERAGE(OFFSET($H$3,0,0,'Données projet'!$E$11+1,1))</f>
        <v>528.23058258425294</v>
      </c>
      <c r="BJ148" s="62">
        <f t="shared" si="146"/>
        <v>357.72390083433635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0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3.4</v>
      </c>
      <c r="N149" s="14">
        <f>IF('Données projet'!$A$36&gt;35,N148+M149-V148,IF(A149&lt;'Données projet'!$A$36,$K$205^A149,IF(A149='Données projet'!$A$36,'Données projet'!$B$36,N148+M149-V148)))</f>
        <v>341.39999999999969</v>
      </c>
      <c r="O149" s="14">
        <f>N149*VLOOKUP('Données projet'!$B$9,Paramètres!$A$1:$I$88,3,0)*VLOOKUP('Données projet'!$B$9,Paramètres!$A$1:$I$88,5,0)</f>
        <v>308.89871999999968</v>
      </c>
      <c r="P149" s="14">
        <f t="shared" si="141"/>
        <v>73.038791460506829</v>
      </c>
      <c r="Q149" s="22">
        <f t="shared" si="108"/>
        <v>665.20783246038218</v>
      </c>
      <c r="R149" s="62">
        <f t="shared" si="109"/>
        <v>958.54116579371544</v>
      </c>
      <c r="S149" s="62">
        <f ca="1">AVERAGE(OFFSET($R$3,0,0,'Données projet'!$E$9+1,1))-AVERAGE(OFFSET($H$3,0,0,'Données projet'!$E$9+1,1))</f>
        <v>510.56580450928806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1.4</v>
      </c>
      <c r="AI149" s="14">
        <f>IF('Données projet'!$A$62&gt;35,AI148+AH149-AQ148,IF(A149&lt;'Données projet'!$A$62,$AF$205^A149,IF(A149='Données projet'!$A$62,'Données projet'!$B$62,AI148+AH149-AQ148)))</f>
        <v>218.39999999999969</v>
      </c>
      <c r="AJ149" s="14">
        <f>AI149*VLOOKUP('Données projet'!$B$10,Paramètres!$A$1:$I$88,3,0)*VLOOKUP('Données projet'!$B$10,Paramètres!$A$1:$I$88,5,0)</f>
        <v>221.4575999999997</v>
      </c>
      <c r="AK149" s="14">
        <f t="shared" si="143"/>
        <v>54.431566019643213</v>
      </c>
      <c r="AL149" s="22">
        <f t="shared" si="112"/>
        <v>480.50696415087805</v>
      </c>
      <c r="AM149" s="62">
        <f t="shared" si="113"/>
        <v>773.84029748421131</v>
      </c>
      <c r="AN149" s="62">
        <f ca="1">AVERAGE(OFFSET($AM$3,0,0,'Données projet'!$E$10+1,1))-AVERAGE(OFFSET($H$3,0,0,'Données projet'!$E$10+1,1))</f>
        <v>360.17986641067279</v>
      </c>
      <c r="AO149" s="62">
        <f t="shared" si="144"/>
        <v>159.6134369231965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0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projet'!$B$11,Paramètres!$A$1:$I$88,3,0)*VLOOKUP('Données projet'!$B$11,Paramètres!$A$1:$I$88,5,0)</f>
        <v>5.4092197387944907E-14</v>
      </c>
      <c r="BF149" s="14">
        <f t="shared" si="145"/>
        <v>8.7287050538073676E-13</v>
      </c>
      <c r="BG149" s="22">
        <f t="shared" si="115"/>
        <v>1.6144600406554537E-12</v>
      </c>
      <c r="BH149" s="62">
        <f t="shared" si="116"/>
        <v>293.33333333333491</v>
      </c>
      <c r="BI149" s="62">
        <f ca="1">AVERAGE(OFFSET($BH$3,0,0,'Données projet'!$E$11+1,1))-AVERAGE(OFFSET($H$3,0,0,'Données projet'!$E$11+1,1))</f>
        <v>528.23058258425294</v>
      </c>
      <c r="BJ149" s="62">
        <f t="shared" si="146"/>
        <v>357.72390083433635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0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3.4</v>
      </c>
      <c r="N150" s="14">
        <f>IF('Données projet'!$A$36&gt;35,N149+M150-V149,IF(A150&lt;'Données projet'!$A$36,$K$205^A150,IF(A150='Données projet'!$A$36,'Données projet'!$B$36,N149+M150-V149)))</f>
        <v>344.79999999999967</v>
      </c>
      <c r="O150" s="14">
        <f>N150*VLOOKUP('Données projet'!$B$9,Paramètres!$A$1:$I$88,3,0)*VLOOKUP('Données projet'!$B$9,Paramètres!$A$1:$I$88,5,0)</f>
        <v>311.97503999999969</v>
      </c>
      <c r="P150" s="14">
        <f t="shared" si="141"/>
        <v>73.681144552074542</v>
      </c>
      <c r="Q150" s="22">
        <f t="shared" si="108"/>
        <v>671.68452142819604</v>
      </c>
      <c r="R150" s="62">
        <f t="shared" si="109"/>
        <v>965.01785476152941</v>
      </c>
      <c r="S150" s="62">
        <f ca="1">AVERAGE(OFFSET($R$3,0,0,'Données projet'!$E$9+1,1))-AVERAGE(OFFSET($H$3,0,0,'Données projet'!$E$9+1,1))</f>
        <v>510.56580450928806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1.4</v>
      </c>
      <c r="AI150" s="14">
        <f>IF('Données projet'!$A$62&gt;35,AI149+AH150-AQ149,IF(A150&lt;'Données projet'!$A$62,$AF$205^A150,IF(A150='Données projet'!$A$62,'Données projet'!$B$62,AI149+AH150-AQ149)))</f>
        <v>219.7999999999997</v>
      </c>
      <c r="AJ150" s="14">
        <f>AI150*VLOOKUP('Données projet'!$B$10,Paramètres!$A$1:$I$88,3,0)*VLOOKUP('Données projet'!$B$10,Paramètres!$A$1:$I$88,5,0)</f>
        <v>222.8771999999997</v>
      </c>
      <c r="AK150" s="14">
        <f t="shared" si="143"/>
        <v>54.739757243913786</v>
      </c>
      <c r="AL150" s="22">
        <f t="shared" si="112"/>
        <v>483.51620053314923</v>
      </c>
      <c r="AM150" s="62">
        <f t="shared" si="113"/>
        <v>776.84953386648249</v>
      </c>
      <c r="AN150" s="62">
        <f ca="1">AVERAGE(OFFSET($AM$3,0,0,'Données projet'!$E$10+1,1))-AVERAGE(OFFSET($H$3,0,0,'Données projet'!$E$10+1,1))</f>
        <v>360.17986641067279</v>
      </c>
      <c r="AO150" s="62">
        <f t="shared" si="144"/>
        <v>159.6134369231965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0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projet'!$B$11,Paramètres!$A$1:$I$88,3,0)*VLOOKUP('Données projet'!$B$11,Paramètres!$A$1:$I$88,5,0)</f>
        <v>5.4092197387944907E-14</v>
      </c>
      <c r="BF150" s="14">
        <f t="shared" si="145"/>
        <v>8.7287050538073676E-13</v>
      </c>
      <c r="BG150" s="22">
        <f t="shared" si="115"/>
        <v>1.6144600406554537E-12</v>
      </c>
      <c r="BH150" s="62">
        <f t="shared" si="116"/>
        <v>293.33333333333491</v>
      </c>
      <c r="BI150" s="62">
        <f ca="1">AVERAGE(OFFSET($BH$3,0,0,'Données projet'!$E$11+1,1))-AVERAGE(OFFSET($H$3,0,0,'Données projet'!$E$11+1,1))</f>
        <v>528.23058258425294</v>
      </c>
      <c r="BJ150" s="62">
        <f t="shared" si="146"/>
        <v>357.72390083433635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0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3.4</v>
      </c>
      <c r="N151" s="14">
        <f>IF('Données projet'!$A$36&gt;35,N150+M151-V150,IF(A151&lt;'Données projet'!$A$36,$K$205^A151,IF(A151='Données projet'!$A$36,'Données projet'!$B$36,N150+M151-V150)))</f>
        <v>348.19999999999965</v>
      </c>
      <c r="O151" s="14">
        <f>N151*VLOOKUP('Données projet'!$B$9,Paramètres!$A$1:$I$88,3,0)*VLOOKUP('Données projet'!$B$9,Paramètres!$A$1:$I$88,5,0)</f>
        <v>315.0513599999997</v>
      </c>
      <c r="P151" s="14">
        <f t="shared" si="141"/>
        <v>74.322760763784061</v>
      </c>
      <c r="Q151" s="22">
        <f t="shared" si="108"/>
        <v>678.15992699692333</v>
      </c>
      <c r="R151" s="62">
        <f t="shared" si="109"/>
        <v>971.49326033025659</v>
      </c>
      <c r="S151" s="62">
        <f ca="1">AVERAGE(OFFSET($R$3,0,0,'Données projet'!$E$9+1,1))-AVERAGE(OFFSET($H$3,0,0,'Données projet'!$E$9+1,1))</f>
        <v>510.56580450928806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1.4</v>
      </c>
      <c r="AI151" s="14">
        <f>IF('Données projet'!$A$62&gt;35,AI150+AH151-AQ150,IF(A151&lt;'Données projet'!$A$62,$AF$205^A151,IF(A151='Données projet'!$A$62,'Données projet'!$B$62,AI150+AH151-AQ150)))</f>
        <v>221.1999999999997</v>
      </c>
      <c r="AJ151" s="14">
        <f>AI151*VLOOKUP('Données projet'!$B$10,Paramètres!$A$1:$I$88,3,0)*VLOOKUP('Données projet'!$B$10,Paramètres!$A$1:$I$88,5,0)</f>
        <v>224.29679999999971</v>
      </c>
      <c r="AK151" s="14">
        <f t="shared" si="143"/>
        <v>55.047720057866123</v>
      </c>
      <c r="AL151" s="22">
        <f t="shared" si="112"/>
        <v>486.52503910078298</v>
      </c>
      <c r="AM151" s="62">
        <f t="shared" si="113"/>
        <v>779.85837243411629</v>
      </c>
      <c r="AN151" s="62">
        <f ca="1">AVERAGE(OFFSET($AM$3,0,0,'Données projet'!$E$10+1,1))-AVERAGE(OFFSET($H$3,0,0,'Données projet'!$E$10+1,1))</f>
        <v>360.17986641067279</v>
      </c>
      <c r="AO151" s="62">
        <f t="shared" si="144"/>
        <v>159.6134369231965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0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projet'!$B$11,Paramètres!$A$1:$I$88,3,0)*VLOOKUP('Données projet'!$B$11,Paramètres!$A$1:$I$88,5,0)</f>
        <v>5.4092197387944907E-14</v>
      </c>
      <c r="BF151" s="14">
        <f t="shared" si="145"/>
        <v>8.7287050538073676E-13</v>
      </c>
      <c r="BG151" s="22">
        <f t="shared" si="115"/>
        <v>1.6144600406554537E-12</v>
      </c>
      <c r="BH151" s="62">
        <f t="shared" si="116"/>
        <v>293.33333333333491</v>
      </c>
      <c r="BI151" s="62">
        <f ca="1">AVERAGE(OFFSET($BH$3,0,0,'Données projet'!$E$11+1,1))-AVERAGE(OFFSET($H$3,0,0,'Données projet'!$E$11+1,1))</f>
        <v>528.23058258425294</v>
      </c>
      <c r="BJ151" s="62">
        <f t="shared" si="146"/>
        <v>357.72390083433635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0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3.4</v>
      </c>
      <c r="N152" s="14">
        <f>IF('Données projet'!$A$36&gt;35,N151+M152-V151,IF(A152&lt;'Données projet'!$A$36,$K$205^A152,IF(A152='Données projet'!$A$36,'Données projet'!$B$36,N151+M152-V151)))</f>
        <v>351.59999999999962</v>
      </c>
      <c r="O152" s="14">
        <f>N152*VLOOKUP('Données projet'!$B$9,Paramètres!$A$1:$I$88,3,0)*VLOOKUP('Données projet'!$B$9,Paramètres!$A$1:$I$88,5,0)</f>
        <v>318.12767999999966</v>
      </c>
      <c r="P152" s="14">
        <f t="shared" si="141"/>
        <v>74.963648124122997</v>
      </c>
      <c r="Q152" s="22">
        <f t="shared" si="108"/>
        <v>684.63406314951362</v>
      </c>
      <c r="R152" s="62">
        <f t="shared" si="109"/>
        <v>977.96739648284688</v>
      </c>
      <c r="S152" s="62">
        <f ca="1">AVERAGE(OFFSET($R$3,0,0,'Données projet'!$E$9+1,1))-AVERAGE(OFFSET($H$3,0,0,'Données projet'!$E$9+1,1))</f>
        <v>510.56580450928806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1.4</v>
      </c>
      <c r="AI152" s="14">
        <f>IF('Données projet'!$A$62&gt;35,AI151+AH152-AQ151,IF(A152&lt;'Données projet'!$A$62,$AF$205^A152,IF(A152='Données projet'!$A$62,'Données projet'!$B$62,AI151+AH152-AQ151)))</f>
        <v>222.59999999999971</v>
      </c>
      <c r="AJ152" s="14">
        <f>AI152*VLOOKUP('Données projet'!$B$10,Paramètres!$A$1:$I$88,3,0)*VLOOKUP('Données projet'!$B$10,Paramètres!$A$1:$I$88,5,0)</f>
        <v>225.71639999999974</v>
      </c>
      <c r="AK152" s="14">
        <f t="shared" si="143"/>
        <v>55.355456074834237</v>
      </c>
      <c r="AL152" s="22">
        <f t="shared" si="112"/>
        <v>489.53348266366919</v>
      </c>
      <c r="AM152" s="62">
        <f t="shared" si="113"/>
        <v>782.8668159970025</v>
      </c>
      <c r="AN152" s="62">
        <f ca="1">AVERAGE(OFFSET($AM$3,0,0,'Données projet'!$E$10+1,1))-AVERAGE(OFFSET($H$3,0,0,'Données projet'!$E$10+1,1))</f>
        <v>360.17986641067279</v>
      </c>
      <c r="AO152" s="62">
        <f t="shared" si="144"/>
        <v>159.6134369231965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0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projet'!$B$11,Paramètres!$A$1:$I$88,3,0)*VLOOKUP('Données projet'!$B$11,Paramètres!$A$1:$I$88,5,0)</f>
        <v>5.4092197387944907E-14</v>
      </c>
      <c r="BF152" s="14">
        <f t="shared" si="145"/>
        <v>8.7287050538073676E-13</v>
      </c>
      <c r="BG152" s="22">
        <f t="shared" si="115"/>
        <v>1.6144600406554537E-12</v>
      </c>
      <c r="BH152" s="62">
        <f t="shared" si="116"/>
        <v>293.33333333333491</v>
      </c>
      <c r="BI152" s="62">
        <f ca="1">AVERAGE(OFFSET($BH$3,0,0,'Données projet'!$E$11+1,1))-AVERAGE(OFFSET($H$3,0,0,'Données projet'!$E$11+1,1))</f>
        <v>528.23058258425294</v>
      </c>
      <c r="BJ152" s="62">
        <f t="shared" si="146"/>
        <v>357.72390083433635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0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355</v>
      </c>
      <c r="L153" s="13">
        <f>VLOOKUP(A153,'Données projet'!$A$35:$I$55,9,0)</f>
        <v>3.4</v>
      </c>
      <c r="M153" s="13">
        <f t="array" ref="M153">INDEX(L:L,MIN(IF(ISNUMBER(L153:L349),ROW(L153:L349),"")))</f>
        <v>3.4</v>
      </c>
      <c r="N153" s="14">
        <f>IF('Données projet'!$A$36&gt;35,N152+M153-V152,IF(A153&lt;'Données projet'!$A$36,$K$205^A153,IF(A153='Données projet'!$A$36,'Données projet'!$B$36,N152+M153-V152)))</f>
        <v>354.9999999999996</v>
      </c>
      <c r="O153" s="14">
        <f>N153*VLOOKUP('Données projet'!$B$9,Paramètres!$A$1:$I$88,3,0)*VLOOKUP('Données projet'!$B$9,Paramètres!$A$1:$I$88,5,0)</f>
        <v>321.20399999999961</v>
      </c>
      <c r="P153" s="14">
        <f t="shared" si="141"/>
        <v>75.603814497354918</v>
      </c>
      <c r="Q153" s="22">
        <f t="shared" si="108"/>
        <v>691.10694358289231</v>
      </c>
      <c r="R153" s="62">
        <f t="shared" si="109"/>
        <v>984.44027691622568</v>
      </c>
      <c r="S153" s="62">
        <f ca="1">AVERAGE(OFFSET($R$3,0,0,'Données projet'!$E$9+1,1))-AVERAGE(OFFSET($H$3,0,0,'Données projet'!$E$9+1,1))</f>
        <v>510.56580450928806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355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224</v>
      </c>
      <c r="AG153" s="13">
        <f>VLOOKUP(A153,'Données projet'!$A$61:$I$81,9,0)</f>
        <v>1.4</v>
      </c>
      <c r="AH153" s="13">
        <f t="array" ref="AH153">INDEX(AG:AG,MIN(IF(ISNUMBER(AG153:AG349),ROW(AG153:AG349),"")))</f>
        <v>1.4</v>
      </c>
      <c r="AI153" s="14">
        <f>IF('Données projet'!$A$62&gt;35,AI152+AH153-AQ152,IF(A153&lt;'Données projet'!$A$62,$AF$205^A153,IF(A153='Données projet'!$A$62,'Données projet'!$B$62,AI152+AH153-AQ152)))</f>
        <v>223.99999999999972</v>
      </c>
      <c r="AJ153" s="14">
        <f>AI153*VLOOKUP('Données projet'!$B$10,Paramètres!$A$1:$I$88,3,0)*VLOOKUP('Données projet'!$B$10,Paramètres!$A$1:$I$88,5,0)</f>
        <v>227.13599999999974</v>
      </c>
      <c r="AK153" s="14">
        <f t="shared" si="143"/>
        <v>55.662966886685084</v>
      </c>
      <c r="AL153" s="22">
        <f t="shared" si="112"/>
        <v>492.54153399430942</v>
      </c>
      <c r="AM153" s="62">
        <f t="shared" si="113"/>
        <v>785.87486732764273</v>
      </c>
      <c r="AN153" s="62">
        <f ca="1">AVERAGE(OFFSET($AM$3,0,0,'Données projet'!$E$10+1,1))-AVERAGE(OFFSET($H$3,0,0,'Données projet'!$E$10+1,1))</f>
        <v>360.17986641067279</v>
      </c>
      <c r="AO153" s="62">
        <f t="shared" si="144"/>
        <v>159.6134369231965</v>
      </c>
      <c r="AP153" s="16">
        <f>IF(ISNA(VLOOKUP(A153,'Données projet'!$A$61:$I$81,3,0)),0,VLOOKUP(A153,'Données projet'!$A$61:$I$81,3,0))</f>
        <v>12</v>
      </c>
      <c r="AQ153" s="16">
        <f>IF(ISNA(VLOOKUP(A153,'Données projet'!$A$61:$I$81,4,0)),0,VLOOKUP(A153,'Données projet'!$A$61:$I$81,4,0))</f>
        <v>224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0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projet'!$B$11,Paramètres!$A$1:$I$88,3,0)*VLOOKUP('Données projet'!$B$11,Paramètres!$A$1:$I$88,5,0)</f>
        <v>5.4092197387944907E-14</v>
      </c>
      <c r="BF153" s="14">
        <f t="shared" si="145"/>
        <v>8.7287050538073676E-13</v>
      </c>
      <c r="BG153" s="22">
        <f t="shared" si="115"/>
        <v>1.6144600406554537E-12</v>
      </c>
      <c r="BH153" s="62">
        <f t="shared" si="116"/>
        <v>293.33333333333491</v>
      </c>
      <c r="BI153" s="62">
        <f ca="1">AVERAGE(OFFSET($BH$3,0,0,'Données projet'!$E$11+1,1))-AVERAGE(OFFSET($H$3,0,0,'Données projet'!$E$11+1,1))</f>
        <v>528.23058258425294</v>
      </c>
      <c r="BJ153" s="62">
        <f t="shared" si="146"/>
        <v>357.72390083433635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0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-3.979039320256561E-13</v>
      </c>
      <c r="O154" s="14">
        <f>N154*VLOOKUP('Données projet'!$B$9,Paramètres!$A$1:$I$88,3,0)*VLOOKUP('Données projet'!$B$9,Paramètres!$A$1:$I$88,5,0)</f>
        <v>-3.6002347769681362E-13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510.56580450928806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-2.8421709430404007E-13</v>
      </c>
      <c r="AJ154" s="14">
        <f>AI154*VLOOKUP('Données projet'!$B$10,Paramètres!$A$1:$I$88,3,0)*VLOOKUP('Données projet'!$B$10,Paramètres!$A$1:$I$88,5,0)</f>
        <v>-2.8819613362429665E-13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360.17986641067279</v>
      </c>
      <c r="AO154" s="62">
        <f t="shared" si="144"/>
        <v>159.6134369231965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0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projet'!$B$11,Paramètres!$A$1:$I$88,3,0)*VLOOKUP('Données projet'!$B$11,Paramètres!$A$1:$I$88,5,0)</f>
        <v>5.4092197387944907E-14</v>
      </c>
      <c r="BF154" s="14">
        <f t="shared" ref="BF154:BF203" si="167">EXP(-1.0587+0.8836*LN(BE154)+0.284)</f>
        <v>8.7287050538073676E-13</v>
      </c>
      <c r="BG154" s="22">
        <f t="shared" ref="BG154:BG203" si="168">(BE154+BF154)*0.475*44/12</f>
        <v>1.6144600406554537E-12</v>
      </c>
      <c r="BH154" s="62">
        <f t="shared" si="116"/>
        <v>293.33333333333491</v>
      </c>
      <c r="BI154" s="62">
        <f ca="1">AVERAGE(OFFSET($BH$3,0,0,'Données projet'!$E$11+1,1))-AVERAGE(OFFSET($H$3,0,0,'Données projet'!$E$11+1,1))</f>
        <v>528.23058258425294</v>
      </c>
      <c r="BJ154" s="62">
        <f t="shared" si="146"/>
        <v>357.72390083433635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0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-3.979039320256561E-13</v>
      </c>
      <c r="O155" s="14">
        <f>N155*VLOOKUP('Données projet'!$B$9,Paramètres!$A$1:$I$88,3,0)*VLOOKUP('Données projet'!$B$9,Paramètres!$A$1:$I$88,5,0)</f>
        <v>-3.6002347769681362E-13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510.56580450928806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-2.8421709430404007E-13</v>
      </c>
      <c r="AJ155" s="14">
        <f>AI155*VLOOKUP('Données projet'!$B$10,Paramètres!$A$1:$I$88,3,0)*VLOOKUP('Données projet'!$B$10,Paramètres!$A$1:$I$88,5,0)</f>
        <v>-2.8819613362429665E-13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360.17986641067279</v>
      </c>
      <c r="AO155" s="62">
        <f t="shared" si="144"/>
        <v>159.6134369231965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0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projet'!$B$11,Paramètres!$A$1:$I$88,3,0)*VLOOKUP('Données projet'!$B$11,Paramètres!$A$1:$I$88,5,0)</f>
        <v>5.4092197387944907E-14</v>
      </c>
      <c r="BF155" s="14">
        <f t="shared" si="167"/>
        <v>8.7287050538073676E-13</v>
      </c>
      <c r="BG155" s="22">
        <f t="shared" si="168"/>
        <v>1.6144600406554537E-12</v>
      </c>
      <c r="BH155" s="62">
        <f t="shared" si="116"/>
        <v>293.33333333333491</v>
      </c>
      <c r="BI155" s="62">
        <f ca="1">AVERAGE(OFFSET($BH$3,0,0,'Données projet'!$E$11+1,1))-AVERAGE(OFFSET($H$3,0,0,'Données projet'!$E$11+1,1))</f>
        <v>528.23058258425294</v>
      </c>
      <c r="BJ155" s="62">
        <f t="shared" si="146"/>
        <v>357.72390083433635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0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-3.979039320256561E-13</v>
      </c>
      <c r="O156" s="14">
        <f>N156*VLOOKUP('Données projet'!$B$9,Paramètres!$A$1:$I$88,3,0)*VLOOKUP('Données projet'!$B$9,Paramètres!$A$1:$I$88,5,0)</f>
        <v>-3.6002347769681362E-13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510.56580450928806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-2.8421709430404007E-13</v>
      </c>
      <c r="AJ156" s="14">
        <f>AI156*VLOOKUP('Données projet'!$B$10,Paramètres!$A$1:$I$88,3,0)*VLOOKUP('Données projet'!$B$10,Paramètres!$A$1:$I$88,5,0)</f>
        <v>-2.8819613362429665E-13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360.17986641067279</v>
      </c>
      <c r="AO156" s="62">
        <f t="shared" si="144"/>
        <v>159.6134369231965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0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projet'!$B$11,Paramètres!$A$1:$I$88,3,0)*VLOOKUP('Données projet'!$B$11,Paramètres!$A$1:$I$88,5,0)</f>
        <v>5.4092197387944907E-14</v>
      </c>
      <c r="BF156" s="14">
        <f t="shared" si="167"/>
        <v>8.7287050538073676E-13</v>
      </c>
      <c r="BG156" s="22">
        <f t="shared" si="168"/>
        <v>1.6144600406554537E-12</v>
      </c>
      <c r="BH156" s="62">
        <f t="shared" si="116"/>
        <v>293.33333333333491</v>
      </c>
      <c r="BI156" s="62">
        <f ca="1">AVERAGE(OFFSET($BH$3,0,0,'Données projet'!$E$11+1,1))-AVERAGE(OFFSET($H$3,0,0,'Données projet'!$E$11+1,1))</f>
        <v>528.23058258425294</v>
      </c>
      <c r="BJ156" s="62">
        <f t="shared" si="146"/>
        <v>357.72390083433635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0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-3.979039320256561E-13</v>
      </c>
      <c r="O157" s="14">
        <f>N157*VLOOKUP('Données projet'!$B$9,Paramètres!$A$1:$I$88,3,0)*VLOOKUP('Données projet'!$B$9,Paramètres!$A$1:$I$88,5,0)</f>
        <v>-3.6002347769681362E-13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510.56580450928806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-2.8421709430404007E-13</v>
      </c>
      <c r="AJ157" s="14">
        <f>AI157*VLOOKUP('Données projet'!$B$10,Paramètres!$A$1:$I$88,3,0)*VLOOKUP('Données projet'!$B$10,Paramètres!$A$1:$I$88,5,0)</f>
        <v>-2.8819613362429665E-13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360.17986641067279</v>
      </c>
      <c r="AO157" s="62">
        <f t="shared" si="144"/>
        <v>159.6134369231965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0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projet'!$B$11,Paramètres!$A$1:$I$88,3,0)*VLOOKUP('Données projet'!$B$11,Paramètres!$A$1:$I$88,5,0)</f>
        <v>5.4092197387944907E-14</v>
      </c>
      <c r="BF157" s="14">
        <f t="shared" si="167"/>
        <v>8.7287050538073676E-13</v>
      </c>
      <c r="BG157" s="22">
        <f t="shared" si="168"/>
        <v>1.6144600406554537E-12</v>
      </c>
      <c r="BH157" s="62">
        <f t="shared" si="116"/>
        <v>293.33333333333491</v>
      </c>
      <c r="BI157" s="62">
        <f ca="1">AVERAGE(OFFSET($BH$3,0,0,'Données projet'!$E$11+1,1))-AVERAGE(OFFSET($H$3,0,0,'Données projet'!$E$11+1,1))</f>
        <v>528.23058258425294</v>
      </c>
      <c r="BJ157" s="62">
        <f t="shared" si="146"/>
        <v>357.72390083433635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0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-3.979039320256561E-13</v>
      </c>
      <c r="O158" s="14">
        <f>N158*VLOOKUP('Données projet'!$B$9,Paramètres!$A$1:$I$88,3,0)*VLOOKUP('Données projet'!$B$9,Paramètres!$A$1:$I$88,5,0)</f>
        <v>-3.6002347769681362E-13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510.56580450928806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-2.8421709430404007E-13</v>
      </c>
      <c r="AJ158" s="14">
        <f>AI158*VLOOKUP('Données projet'!$B$10,Paramètres!$A$1:$I$88,3,0)*VLOOKUP('Données projet'!$B$10,Paramètres!$A$1:$I$88,5,0)</f>
        <v>-2.8819613362429665E-13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360.17986641067279</v>
      </c>
      <c r="AO158" s="62">
        <f t="shared" si="144"/>
        <v>159.6134369231965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0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projet'!$B$11,Paramètres!$A$1:$I$88,3,0)*VLOOKUP('Données projet'!$B$11,Paramètres!$A$1:$I$88,5,0)</f>
        <v>5.4092197387944907E-14</v>
      </c>
      <c r="BF158" s="14">
        <f t="shared" si="167"/>
        <v>8.7287050538073676E-13</v>
      </c>
      <c r="BG158" s="22">
        <f t="shared" si="168"/>
        <v>1.6144600406554537E-12</v>
      </c>
      <c r="BH158" s="62">
        <f t="shared" si="116"/>
        <v>293.33333333333491</v>
      </c>
      <c r="BI158" s="62">
        <f ca="1">AVERAGE(OFFSET($BH$3,0,0,'Données projet'!$E$11+1,1))-AVERAGE(OFFSET($H$3,0,0,'Données projet'!$E$11+1,1))</f>
        <v>528.23058258425294</v>
      </c>
      <c r="BJ158" s="62">
        <f t="shared" si="146"/>
        <v>357.72390083433635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0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-3.979039320256561E-13</v>
      </c>
      <c r="O159" s="14">
        <f>N159*VLOOKUP('Données projet'!$B$9,Paramètres!$A$1:$I$88,3,0)*VLOOKUP('Données projet'!$B$9,Paramètres!$A$1:$I$88,5,0)</f>
        <v>-3.6002347769681362E-13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510.56580450928806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-2.8421709430404007E-13</v>
      </c>
      <c r="AJ159" s="14">
        <f>AI159*VLOOKUP('Données projet'!$B$10,Paramètres!$A$1:$I$88,3,0)*VLOOKUP('Données projet'!$B$10,Paramètres!$A$1:$I$88,5,0)</f>
        <v>-2.8819613362429665E-13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360.17986641067279</v>
      </c>
      <c r="AO159" s="62">
        <f t="shared" si="144"/>
        <v>159.6134369231965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0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projet'!$B$11,Paramètres!$A$1:$I$88,3,0)*VLOOKUP('Données projet'!$B$11,Paramètres!$A$1:$I$88,5,0)</f>
        <v>5.4092197387944907E-14</v>
      </c>
      <c r="BF159" s="14">
        <f t="shared" si="167"/>
        <v>8.7287050538073676E-13</v>
      </c>
      <c r="BG159" s="22">
        <f t="shared" si="168"/>
        <v>1.6144600406554537E-12</v>
      </c>
      <c r="BH159" s="62">
        <f t="shared" si="116"/>
        <v>293.33333333333491</v>
      </c>
      <c r="BI159" s="62">
        <f ca="1">AVERAGE(OFFSET($BH$3,0,0,'Données projet'!$E$11+1,1))-AVERAGE(OFFSET($H$3,0,0,'Données projet'!$E$11+1,1))</f>
        <v>528.23058258425294</v>
      </c>
      <c r="BJ159" s="62">
        <f t="shared" si="146"/>
        <v>357.72390083433635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0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-3.979039320256561E-13</v>
      </c>
      <c r="O160" s="14">
        <f>N160*VLOOKUP('Données projet'!$B$9,Paramètres!$A$1:$I$88,3,0)*VLOOKUP('Données projet'!$B$9,Paramètres!$A$1:$I$88,5,0)</f>
        <v>-3.6002347769681362E-13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510.56580450928806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-2.8421709430404007E-13</v>
      </c>
      <c r="AJ160" s="14">
        <f>AI160*VLOOKUP('Données projet'!$B$10,Paramètres!$A$1:$I$88,3,0)*VLOOKUP('Données projet'!$B$10,Paramètres!$A$1:$I$88,5,0)</f>
        <v>-2.8819613362429665E-13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360.17986641067279</v>
      </c>
      <c r="AO160" s="62">
        <f t="shared" si="144"/>
        <v>159.6134369231965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0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projet'!$B$11,Paramètres!$A$1:$I$88,3,0)*VLOOKUP('Données projet'!$B$11,Paramètres!$A$1:$I$88,5,0)</f>
        <v>5.4092197387944907E-14</v>
      </c>
      <c r="BF160" s="14">
        <f t="shared" si="167"/>
        <v>8.7287050538073676E-13</v>
      </c>
      <c r="BG160" s="22">
        <f t="shared" si="168"/>
        <v>1.6144600406554537E-12</v>
      </c>
      <c r="BH160" s="62">
        <f t="shared" si="116"/>
        <v>293.33333333333491</v>
      </c>
      <c r="BI160" s="62">
        <f ca="1">AVERAGE(OFFSET($BH$3,0,0,'Données projet'!$E$11+1,1))-AVERAGE(OFFSET($H$3,0,0,'Données projet'!$E$11+1,1))</f>
        <v>528.23058258425294</v>
      </c>
      <c r="BJ160" s="62">
        <f t="shared" si="146"/>
        <v>357.72390083433635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0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-3.979039320256561E-13</v>
      </c>
      <c r="O161" s="14">
        <f>N161*VLOOKUP('Données projet'!$B$9,Paramètres!$A$1:$I$88,3,0)*VLOOKUP('Données projet'!$B$9,Paramètres!$A$1:$I$88,5,0)</f>
        <v>-3.6002347769681362E-13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510.56580450928806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-2.8421709430404007E-13</v>
      </c>
      <c r="AJ161" s="14">
        <f>AI161*VLOOKUP('Données projet'!$B$10,Paramètres!$A$1:$I$88,3,0)*VLOOKUP('Données projet'!$B$10,Paramètres!$A$1:$I$88,5,0)</f>
        <v>-2.8819613362429665E-13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360.17986641067279</v>
      </c>
      <c r="AO161" s="62">
        <f t="shared" si="144"/>
        <v>159.6134369231965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0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projet'!$B$11,Paramètres!$A$1:$I$88,3,0)*VLOOKUP('Données projet'!$B$11,Paramètres!$A$1:$I$88,5,0)</f>
        <v>5.4092197387944907E-14</v>
      </c>
      <c r="BF161" s="14">
        <f t="shared" si="167"/>
        <v>8.7287050538073676E-13</v>
      </c>
      <c r="BG161" s="22">
        <f t="shared" si="168"/>
        <v>1.6144600406554537E-12</v>
      </c>
      <c r="BH161" s="62">
        <f t="shared" si="116"/>
        <v>293.33333333333491</v>
      </c>
      <c r="BI161" s="62">
        <f ca="1">AVERAGE(OFFSET($BH$3,0,0,'Données projet'!$E$11+1,1))-AVERAGE(OFFSET($H$3,0,0,'Données projet'!$E$11+1,1))</f>
        <v>528.23058258425294</v>
      </c>
      <c r="BJ161" s="62">
        <f t="shared" si="146"/>
        <v>357.72390083433635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0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-3.979039320256561E-13</v>
      </c>
      <c r="O162" s="14">
        <f>N162*VLOOKUP('Données projet'!$B$9,Paramètres!$A$1:$I$88,3,0)*VLOOKUP('Données projet'!$B$9,Paramètres!$A$1:$I$88,5,0)</f>
        <v>-3.6002347769681362E-13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510.56580450928806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-2.8421709430404007E-13</v>
      </c>
      <c r="AJ162" s="14">
        <f>AI162*VLOOKUP('Données projet'!$B$10,Paramètres!$A$1:$I$88,3,0)*VLOOKUP('Données projet'!$B$10,Paramètres!$A$1:$I$88,5,0)</f>
        <v>-2.8819613362429665E-13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360.17986641067279</v>
      </c>
      <c r="AO162" s="62">
        <f t="shared" si="144"/>
        <v>159.6134369231965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0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projet'!$B$11,Paramètres!$A$1:$I$88,3,0)*VLOOKUP('Données projet'!$B$11,Paramètres!$A$1:$I$88,5,0)</f>
        <v>5.4092197387944907E-14</v>
      </c>
      <c r="BF162" s="14">
        <f t="shared" si="167"/>
        <v>8.7287050538073676E-13</v>
      </c>
      <c r="BG162" s="22">
        <f t="shared" si="168"/>
        <v>1.6144600406554537E-12</v>
      </c>
      <c r="BH162" s="62">
        <f t="shared" si="116"/>
        <v>293.33333333333491</v>
      </c>
      <c r="BI162" s="62">
        <f ca="1">AVERAGE(OFFSET($BH$3,0,0,'Données projet'!$E$11+1,1))-AVERAGE(OFFSET($H$3,0,0,'Données projet'!$E$11+1,1))</f>
        <v>528.23058258425294</v>
      </c>
      <c r="BJ162" s="62">
        <f t="shared" si="146"/>
        <v>357.72390083433635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0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-3.979039320256561E-13</v>
      </c>
      <c r="O163" s="14">
        <f>N163*VLOOKUP('Données projet'!$B$9,Paramètres!$A$1:$I$88,3,0)*VLOOKUP('Données projet'!$B$9,Paramètres!$A$1:$I$88,5,0)</f>
        <v>-3.6002347769681362E-13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510.56580450928806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-2.8421709430404007E-13</v>
      </c>
      <c r="AJ163" s="14">
        <f>AI163*VLOOKUP('Données projet'!$B$10,Paramètres!$A$1:$I$88,3,0)*VLOOKUP('Données projet'!$B$10,Paramètres!$A$1:$I$88,5,0)</f>
        <v>-2.8819613362429665E-13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360.17986641067279</v>
      </c>
      <c r="AO163" s="62">
        <f t="shared" si="144"/>
        <v>159.6134369231965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0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projet'!$B$11,Paramètres!$A$1:$I$88,3,0)*VLOOKUP('Données projet'!$B$11,Paramètres!$A$1:$I$88,5,0)</f>
        <v>5.4092197387944907E-14</v>
      </c>
      <c r="BF163" s="14">
        <f t="shared" si="167"/>
        <v>8.7287050538073676E-13</v>
      </c>
      <c r="BG163" s="22">
        <f t="shared" si="168"/>
        <v>1.6144600406554537E-12</v>
      </c>
      <c r="BH163" s="62">
        <f t="shared" si="116"/>
        <v>293.33333333333491</v>
      </c>
      <c r="BI163" s="62">
        <f ca="1">AVERAGE(OFFSET($BH$3,0,0,'Données projet'!$E$11+1,1))-AVERAGE(OFFSET($H$3,0,0,'Données projet'!$E$11+1,1))</f>
        <v>528.23058258425294</v>
      </c>
      <c r="BJ163" s="62">
        <f t="shared" si="146"/>
        <v>357.72390083433635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0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-3.979039320256561E-13</v>
      </c>
      <c r="O164" s="14">
        <f>N164*VLOOKUP('Données projet'!$B$9,Paramètres!$A$1:$I$88,3,0)*VLOOKUP('Données projet'!$B$9,Paramètres!$A$1:$I$88,5,0)</f>
        <v>-3.6002347769681362E-13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510.56580450928806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-2.8421709430404007E-13</v>
      </c>
      <c r="AJ164" s="14">
        <f>AI164*VLOOKUP('Données projet'!$B$10,Paramètres!$A$1:$I$88,3,0)*VLOOKUP('Données projet'!$B$10,Paramètres!$A$1:$I$88,5,0)</f>
        <v>-2.8819613362429665E-13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360.17986641067279</v>
      </c>
      <c r="AO164" s="62">
        <f t="shared" si="144"/>
        <v>159.6134369231965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0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projet'!$B$11,Paramètres!$A$1:$I$88,3,0)*VLOOKUP('Données projet'!$B$11,Paramètres!$A$1:$I$88,5,0)</f>
        <v>5.4092197387944907E-14</v>
      </c>
      <c r="BF164" s="14">
        <f t="shared" si="167"/>
        <v>8.7287050538073676E-13</v>
      </c>
      <c r="BG164" s="22">
        <f t="shared" si="168"/>
        <v>1.6144600406554537E-12</v>
      </c>
      <c r="BH164" s="62">
        <f t="shared" si="116"/>
        <v>293.33333333333491</v>
      </c>
      <c r="BI164" s="62">
        <f ca="1">AVERAGE(OFFSET($BH$3,0,0,'Données projet'!$E$11+1,1))-AVERAGE(OFFSET($H$3,0,0,'Données projet'!$E$11+1,1))</f>
        <v>528.23058258425294</v>
      </c>
      <c r="BJ164" s="62">
        <f t="shared" si="146"/>
        <v>357.72390083433635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0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-3.979039320256561E-13</v>
      </c>
      <c r="O165" s="14">
        <f>N165*VLOOKUP('Données projet'!$B$9,Paramètres!$A$1:$I$88,3,0)*VLOOKUP('Données projet'!$B$9,Paramètres!$A$1:$I$88,5,0)</f>
        <v>-3.6002347769681362E-13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510.56580450928806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-2.8421709430404007E-13</v>
      </c>
      <c r="AJ165" s="14">
        <f>AI165*VLOOKUP('Données projet'!$B$10,Paramètres!$A$1:$I$88,3,0)*VLOOKUP('Données projet'!$B$10,Paramètres!$A$1:$I$88,5,0)</f>
        <v>-2.8819613362429665E-13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360.17986641067279</v>
      </c>
      <c r="AO165" s="62">
        <f t="shared" si="144"/>
        <v>159.6134369231965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0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projet'!$B$11,Paramètres!$A$1:$I$88,3,0)*VLOOKUP('Données projet'!$B$11,Paramètres!$A$1:$I$88,5,0)</f>
        <v>5.4092197387944907E-14</v>
      </c>
      <c r="BF165" s="14">
        <f t="shared" si="167"/>
        <v>8.7287050538073676E-13</v>
      </c>
      <c r="BG165" s="22">
        <f t="shared" si="168"/>
        <v>1.6144600406554537E-12</v>
      </c>
      <c r="BH165" s="62">
        <f t="shared" si="116"/>
        <v>293.33333333333491</v>
      </c>
      <c r="BI165" s="62">
        <f ca="1">AVERAGE(OFFSET($BH$3,0,0,'Données projet'!$E$11+1,1))-AVERAGE(OFFSET($H$3,0,0,'Données projet'!$E$11+1,1))</f>
        <v>528.23058258425294</v>
      </c>
      <c r="BJ165" s="62">
        <f t="shared" si="146"/>
        <v>357.72390083433635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0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-3.979039320256561E-13</v>
      </c>
      <c r="O166" s="14">
        <f>N166*VLOOKUP('Données projet'!$B$9,Paramètres!$A$1:$I$88,3,0)*VLOOKUP('Données projet'!$B$9,Paramètres!$A$1:$I$88,5,0)</f>
        <v>-3.6002347769681362E-13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510.56580450928806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-2.8421709430404007E-13</v>
      </c>
      <c r="AJ166" s="14">
        <f>AI166*VLOOKUP('Données projet'!$B$10,Paramètres!$A$1:$I$88,3,0)*VLOOKUP('Données projet'!$B$10,Paramètres!$A$1:$I$88,5,0)</f>
        <v>-2.8819613362429665E-13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360.17986641067279</v>
      </c>
      <c r="AO166" s="62">
        <f t="shared" si="144"/>
        <v>159.6134369231965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0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projet'!$B$11,Paramètres!$A$1:$I$88,3,0)*VLOOKUP('Données projet'!$B$11,Paramètres!$A$1:$I$88,5,0)</f>
        <v>5.4092197387944907E-14</v>
      </c>
      <c r="BF166" s="14">
        <f t="shared" si="167"/>
        <v>8.7287050538073676E-13</v>
      </c>
      <c r="BG166" s="22">
        <f t="shared" si="168"/>
        <v>1.6144600406554537E-12</v>
      </c>
      <c r="BH166" s="62">
        <f t="shared" si="116"/>
        <v>293.33333333333491</v>
      </c>
      <c r="BI166" s="62">
        <f ca="1">AVERAGE(OFFSET($BH$3,0,0,'Données projet'!$E$11+1,1))-AVERAGE(OFFSET($H$3,0,0,'Données projet'!$E$11+1,1))</f>
        <v>528.23058258425294</v>
      </c>
      <c r="BJ166" s="62">
        <f t="shared" si="146"/>
        <v>357.72390083433635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0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-3.979039320256561E-13</v>
      </c>
      <c r="O167" s="14">
        <f>N167*VLOOKUP('Données projet'!$B$9,Paramètres!$A$1:$I$88,3,0)*VLOOKUP('Données projet'!$B$9,Paramètres!$A$1:$I$88,5,0)</f>
        <v>-3.6002347769681362E-13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510.56580450928806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-2.8421709430404007E-13</v>
      </c>
      <c r="AJ167" s="14">
        <f>AI167*VLOOKUP('Données projet'!$B$10,Paramètres!$A$1:$I$88,3,0)*VLOOKUP('Données projet'!$B$10,Paramètres!$A$1:$I$88,5,0)</f>
        <v>-2.8819613362429665E-13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360.17986641067279</v>
      </c>
      <c r="AO167" s="62">
        <f t="shared" si="144"/>
        <v>159.6134369231965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0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projet'!$B$11,Paramètres!$A$1:$I$88,3,0)*VLOOKUP('Données projet'!$B$11,Paramètres!$A$1:$I$88,5,0)</f>
        <v>5.4092197387944907E-14</v>
      </c>
      <c r="BF167" s="14">
        <f t="shared" si="167"/>
        <v>8.7287050538073676E-13</v>
      </c>
      <c r="BG167" s="22">
        <f t="shared" si="168"/>
        <v>1.6144600406554537E-12</v>
      </c>
      <c r="BH167" s="62">
        <f t="shared" si="116"/>
        <v>293.33333333333491</v>
      </c>
      <c r="BI167" s="62">
        <f ca="1">AVERAGE(OFFSET($BH$3,0,0,'Données projet'!$E$11+1,1))-AVERAGE(OFFSET($H$3,0,0,'Données projet'!$E$11+1,1))</f>
        <v>528.23058258425294</v>
      </c>
      <c r="BJ167" s="62">
        <f t="shared" si="146"/>
        <v>357.72390083433635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0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-3.979039320256561E-13</v>
      </c>
      <c r="O168" s="14">
        <f>N168*VLOOKUP('Données projet'!$B$9,Paramètres!$A$1:$I$88,3,0)*VLOOKUP('Données projet'!$B$9,Paramètres!$A$1:$I$88,5,0)</f>
        <v>-3.6002347769681362E-13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510.56580450928806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-2.8421709430404007E-13</v>
      </c>
      <c r="AJ168" s="14">
        <f>AI168*VLOOKUP('Données projet'!$B$10,Paramètres!$A$1:$I$88,3,0)*VLOOKUP('Données projet'!$B$10,Paramètres!$A$1:$I$88,5,0)</f>
        <v>-2.8819613362429665E-13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360.17986641067279</v>
      </c>
      <c r="AO168" s="62">
        <f t="shared" si="144"/>
        <v>159.6134369231965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0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projet'!$B$11,Paramètres!$A$1:$I$88,3,0)*VLOOKUP('Données projet'!$B$11,Paramètres!$A$1:$I$88,5,0)</f>
        <v>5.4092197387944907E-14</v>
      </c>
      <c r="BF168" s="14">
        <f t="shared" si="167"/>
        <v>8.7287050538073676E-13</v>
      </c>
      <c r="BG168" s="22">
        <f t="shared" si="168"/>
        <v>1.6144600406554537E-12</v>
      </c>
      <c r="BH168" s="62">
        <f t="shared" si="116"/>
        <v>293.33333333333491</v>
      </c>
      <c r="BI168" s="62">
        <f ca="1">AVERAGE(OFFSET($BH$3,0,0,'Données projet'!$E$11+1,1))-AVERAGE(OFFSET($H$3,0,0,'Données projet'!$E$11+1,1))</f>
        <v>528.23058258425294</v>
      </c>
      <c r="BJ168" s="62">
        <f t="shared" si="146"/>
        <v>357.72390083433635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0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-3.979039320256561E-13</v>
      </c>
      <c r="O169" s="14">
        <f>N169*VLOOKUP('Données projet'!$B$9,Paramètres!$A$1:$I$88,3,0)*VLOOKUP('Données projet'!$B$9,Paramètres!$A$1:$I$88,5,0)</f>
        <v>-3.6002347769681362E-13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510.56580450928806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-2.8421709430404007E-13</v>
      </c>
      <c r="AJ169" s="14">
        <f>AI169*VLOOKUP('Données projet'!$B$10,Paramètres!$A$1:$I$88,3,0)*VLOOKUP('Données projet'!$B$10,Paramètres!$A$1:$I$88,5,0)</f>
        <v>-2.8819613362429665E-13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360.17986641067279</v>
      </c>
      <c r="AO169" s="62">
        <f t="shared" si="144"/>
        <v>159.6134369231965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0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projet'!$B$11,Paramètres!$A$1:$I$88,3,0)*VLOOKUP('Données projet'!$B$11,Paramètres!$A$1:$I$88,5,0)</f>
        <v>5.4092197387944907E-14</v>
      </c>
      <c r="BF169" s="14">
        <f t="shared" si="167"/>
        <v>8.7287050538073676E-13</v>
      </c>
      <c r="BG169" s="22">
        <f t="shared" si="168"/>
        <v>1.6144600406554537E-12</v>
      </c>
      <c r="BH169" s="62">
        <f t="shared" si="116"/>
        <v>293.33333333333491</v>
      </c>
      <c r="BI169" s="62">
        <f ca="1">AVERAGE(OFFSET($BH$3,0,0,'Données projet'!$E$11+1,1))-AVERAGE(OFFSET($H$3,0,0,'Données projet'!$E$11+1,1))</f>
        <v>528.23058258425294</v>
      </c>
      <c r="BJ169" s="62">
        <f t="shared" si="146"/>
        <v>357.72390083433635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0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-3.979039320256561E-13</v>
      </c>
      <c r="O170" s="14">
        <f>N170*VLOOKUP('Données projet'!$B$9,Paramètres!$A$1:$I$88,3,0)*VLOOKUP('Données projet'!$B$9,Paramètres!$A$1:$I$88,5,0)</f>
        <v>-3.6002347769681362E-13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510.56580450928806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-2.8421709430404007E-13</v>
      </c>
      <c r="AJ170" s="14">
        <f>AI170*VLOOKUP('Données projet'!$B$10,Paramètres!$A$1:$I$88,3,0)*VLOOKUP('Données projet'!$B$10,Paramètres!$A$1:$I$88,5,0)</f>
        <v>-2.8819613362429665E-13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360.17986641067279</v>
      </c>
      <c r="AO170" s="62">
        <f t="shared" si="144"/>
        <v>159.6134369231965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0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projet'!$B$11,Paramètres!$A$1:$I$88,3,0)*VLOOKUP('Données projet'!$B$11,Paramètres!$A$1:$I$88,5,0)</f>
        <v>5.4092197387944907E-14</v>
      </c>
      <c r="BF170" s="14">
        <f t="shared" si="167"/>
        <v>8.7287050538073676E-13</v>
      </c>
      <c r="BG170" s="22">
        <f t="shared" si="168"/>
        <v>1.6144600406554537E-12</v>
      </c>
      <c r="BH170" s="62">
        <f t="shared" si="116"/>
        <v>293.33333333333491</v>
      </c>
      <c r="BI170" s="62">
        <f ca="1">AVERAGE(OFFSET($BH$3,0,0,'Données projet'!$E$11+1,1))-AVERAGE(OFFSET($H$3,0,0,'Données projet'!$E$11+1,1))</f>
        <v>528.23058258425294</v>
      </c>
      <c r="BJ170" s="62">
        <f t="shared" si="146"/>
        <v>357.72390083433635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0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-3.979039320256561E-13</v>
      </c>
      <c r="O171" s="14">
        <f>N171*VLOOKUP('Données projet'!$B$9,Paramètres!$A$1:$I$88,3,0)*VLOOKUP('Données projet'!$B$9,Paramètres!$A$1:$I$88,5,0)</f>
        <v>-3.6002347769681362E-13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510.56580450928806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-2.8421709430404007E-13</v>
      </c>
      <c r="AJ171" s="14">
        <f>AI171*VLOOKUP('Données projet'!$B$10,Paramètres!$A$1:$I$88,3,0)*VLOOKUP('Données projet'!$B$10,Paramètres!$A$1:$I$88,5,0)</f>
        <v>-2.8819613362429665E-13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360.17986641067279</v>
      </c>
      <c r="AO171" s="62">
        <f t="shared" si="144"/>
        <v>159.6134369231965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0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projet'!$B$11,Paramètres!$A$1:$I$88,3,0)*VLOOKUP('Données projet'!$B$11,Paramètres!$A$1:$I$88,5,0)</f>
        <v>5.4092197387944907E-14</v>
      </c>
      <c r="BF171" s="14">
        <f t="shared" si="167"/>
        <v>8.7287050538073676E-13</v>
      </c>
      <c r="BG171" s="22">
        <f t="shared" si="168"/>
        <v>1.6144600406554537E-12</v>
      </c>
      <c r="BH171" s="62">
        <f t="shared" si="116"/>
        <v>293.33333333333491</v>
      </c>
      <c r="BI171" s="62">
        <f ca="1">AVERAGE(OFFSET($BH$3,0,0,'Données projet'!$E$11+1,1))-AVERAGE(OFFSET($H$3,0,0,'Données projet'!$E$11+1,1))</f>
        <v>528.23058258425294</v>
      </c>
      <c r="BJ171" s="62">
        <f t="shared" si="146"/>
        <v>357.72390083433635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0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-3.979039320256561E-13</v>
      </c>
      <c r="O172" s="14">
        <f>N172*VLOOKUP('Données projet'!$B$9,Paramètres!$A$1:$I$88,3,0)*VLOOKUP('Données projet'!$B$9,Paramètres!$A$1:$I$88,5,0)</f>
        <v>-3.6002347769681362E-13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510.56580450928806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-2.8421709430404007E-13</v>
      </c>
      <c r="AJ172" s="14">
        <f>AI172*VLOOKUP('Données projet'!$B$10,Paramètres!$A$1:$I$88,3,0)*VLOOKUP('Données projet'!$B$10,Paramètres!$A$1:$I$88,5,0)</f>
        <v>-2.8819613362429665E-13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360.17986641067279</v>
      </c>
      <c r="AO172" s="62">
        <f t="shared" si="144"/>
        <v>159.6134369231965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0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projet'!$B$11,Paramètres!$A$1:$I$88,3,0)*VLOOKUP('Données projet'!$B$11,Paramètres!$A$1:$I$88,5,0)</f>
        <v>5.4092197387944907E-14</v>
      </c>
      <c r="BF172" s="14">
        <f t="shared" si="167"/>
        <v>8.7287050538073676E-13</v>
      </c>
      <c r="BG172" s="22">
        <f t="shared" si="168"/>
        <v>1.6144600406554537E-12</v>
      </c>
      <c r="BH172" s="62">
        <f t="shared" si="116"/>
        <v>293.33333333333491</v>
      </c>
      <c r="BI172" s="62">
        <f ca="1">AVERAGE(OFFSET($BH$3,0,0,'Données projet'!$E$11+1,1))-AVERAGE(OFFSET($H$3,0,0,'Données projet'!$E$11+1,1))</f>
        <v>528.23058258425294</v>
      </c>
      <c r="BJ172" s="62">
        <f t="shared" si="146"/>
        <v>357.72390083433635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0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-3.979039320256561E-13</v>
      </c>
      <c r="O173" s="14">
        <f>N173*VLOOKUP('Données projet'!$B$9,Paramètres!$A$1:$I$88,3,0)*VLOOKUP('Données projet'!$B$9,Paramètres!$A$1:$I$88,5,0)</f>
        <v>-3.6002347769681362E-13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510.56580450928806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-2.8421709430404007E-13</v>
      </c>
      <c r="AJ173" s="14">
        <f>AI173*VLOOKUP('Données projet'!$B$10,Paramètres!$A$1:$I$88,3,0)*VLOOKUP('Données projet'!$B$10,Paramètres!$A$1:$I$88,5,0)</f>
        <v>-2.8819613362429665E-13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360.17986641067279</v>
      </c>
      <c r="AO173" s="62">
        <f t="shared" si="144"/>
        <v>159.6134369231965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0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projet'!$B$11,Paramètres!$A$1:$I$88,3,0)*VLOOKUP('Données projet'!$B$11,Paramètres!$A$1:$I$88,5,0)</f>
        <v>5.4092197387944907E-14</v>
      </c>
      <c r="BF173" s="14">
        <f t="shared" si="167"/>
        <v>8.7287050538073676E-13</v>
      </c>
      <c r="BG173" s="22">
        <f t="shared" si="168"/>
        <v>1.6144600406554537E-12</v>
      </c>
      <c r="BH173" s="62">
        <f t="shared" si="116"/>
        <v>293.33333333333491</v>
      </c>
      <c r="BI173" s="62">
        <f ca="1">AVERAGE(OFFSET($BH$3,0,0,'Données projet'!$E$11+1,1))-AVERAGE(OFFSET($H$3,0,0,'Données projet'!$E$11+1,1))</f>
        <v>528.23058258425294</v>
      </c>
      <c r="BJ173" s="62">
        <f t="shared" si="146"/>
        <v>357.72390083433635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0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-3.979039320256561E-13</v>
      </c>
      <c r="O174" s="14">
        <f>N174*VLOOKUP('Données projet'!$B$9,Paramètres!$A$1:$I$88,3,0)*VLOOKUP('Données projet'!$B$9,Paramètres!$A$1:$I$88,5,0)</f>
        <v>-3.6002347769681362E-13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510.56580450928806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-2.8421709430404007E-13</v>
      </c>
      <c r="AJ174" s="14">
        <f>AI174*VLOOKUP('Données projet'!$B$10,Paramètres!$A$1:$I$88,3,0)*VLOOKUP('Données projet'!$B$10,Paramètres!$A$1:$I$88,5,0)</f>
        <v>-2.8819613362429665E-13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360.17986641067279</v>
      </c>
      <c r="AO174" s="62">
        <f t="shared" si="144"/>
        <v>159.6134369231965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0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projet'!$B$11,Paramètres!$A$1:$I$88,3,0)*VLOOKUP('Données projet'!$B$11,Paramètres!$A$1:$I$88,5,0)</f>
        <v>5.4092197387944907E-14</v>
      </c>
      <c r="BF174" s="14">
        <f t="shared" si="167"/>
        <v>8.7287050538073676E-13</v>
      </c>
      <c r="BG174" s="22">
        <f t="shared" si="168"/>
        <v>1.6144600406554537E-12</v>
      </c>
      <c r="BH174" s="62">
        <f t="shared" si="116"/>
        <v>293.33333333333491</v>
      </c>
      <c r="BI174" s="62">
        <f ca="1">AVERAGE(OFFSET($BH$3,0,0,'Données projet'!$E$11+1,1))-AVERAGE(OFFSET($H$3,0,0,'Données projet'!$E$11+1,1))</f>
        <v>528.23058258425294</v>
      </c>
      <c r="BJ174" s="62">
        <f t="shared" si="146"/>
        <v>357.72390083433635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0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-3.979039320256561E-13</v>
      </c>
      <c r="O175" s="14">
        <f>N175*VLOOKUP('Données projet'!$B$9,Paramètres!$A$1:$I$88,3,0)*VLOOKUP('Données projet'!$B$9,Paramètres!$A$1:$I$88,5,0)</f>
        <v>-3.6002347769681362E-13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510.56580450928806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-2.8421709430404007E-13</v>
      </c>
      <c r="AJ175" s="14">
        <f>AI175*VLOOKUP('Données projet'!$B$10,Paramètres!$A$1:$I$88,3,0)*VLOOKUP('Données projet'!$B$10,Paramètres!$A$1:$I$88,5,0)</f>
        <v>-2.8819613362429665E-13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360.17986641067279</v>
      </c>
      <c r="AO175" s="62">
        <f t="shared" si="144"/>
        <v>159.6134369231965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0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projet'!$B$11,Paramètres!$A$1:$I$88,3,0)*VLOOKUP('Données projet'!$B$11,Paramètres!$A$1:$I$88,5,0)</f>
        <v>5.4092197387944907E-14</v>
      </c>
      <c r="BF175" s="14">
        <f t="shared" si="167"/>
        <v>8.7287050538073676E-13</v>
      </c>
      <c r="BG175" s="22">
        <f t="shared" si="168"/>
        <v>1.6144600406554537E-12</v>
      </c>
      <c r="BH175" s="62">
        <f t="shared" si="116"/>
        <v>293.33333333333491</v>
      </c>
      <c r="BI175" s="62">
        <f ca="1">AVERAGE(OFFSET($BH$3,0,0,'Données projet'!$E$11+1,1))-AVERAGE(OFFSET($H$3,0,0,'Données projet'!$E$11+1,1))</f>
        <v>528.23058258425294</v>
      </c>
      <c r="BJ175" s="62">
        <f t="shared" si="146"/>
        <v>357.72390083433635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0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-3.979039320256561E-13</v>
      </c>
      <c r="O176" s="14">
        <f>N176*VLOOKUP('Données projet'!$B$9,Paramètres!$A$1:$I$88,3,0)*VLOOKUP('Données projet'!$B$9,Paramètres!$A$1:$I$88,5,0)</f>
        <v>-3.6002347769681362E-13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510.56580450928806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-2.8421709430404007E-13</v>
      </c>
      <c r="AJ176" s="14">
        <f>AI176*VLOOKUP('Données projet'!$B$10,Paramètres!$A$1:$I$88,3,0)*VLOOKUP('Données projet'!$B$10,Paramètres!$A$1:$I$88,5,0)</f>
        <v>-2.8819613362429665E-13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360.17986641067279</v>
      </c>
      <c r="AO176" s="62">
        <f t="shared" si="144"/>
        <v>159.6134369231965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0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projet'!$B$11,Paramètres!$A$1:$I$88,3,0)*VLOOKUP('Données projet'!$B$11,Paramètres!$A$1:$I$88,5,0)</f>
        <v>5.4092197387944907E-14</v>
      </c>
      <c r="BF176" s="14">
        <f t="shared" si="167"/>
        <v>8.7287050538073676E-13</v>
      </c>
      <c r="BG176" s="22">
        <f t="shared" si="168"/>
        <v>1.6144600406554537E-12</v>
      </c>
      <c r="BH176" s="62">
        <f t="shared" si="116"/>
        <v>293.33333333333491</v>
      </c>
      <c r="BI176" s="62">
        <f ca="1">AVERAGE(OFFSET($BH$3,0,0,'Données projet'!$E$11+1,1))-AVERAGE(OFFSET($H$3,0,0,'Données projet'!$E$11+1,1))</f>
        <v>528.23058258425294</v>
      </c>
      <c r="BJ176" s="62">
        <f t="shared" si="146"/>
        <v>357.72390083433635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0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-3.979039320256561E-13</v>
      </c>
      <c r="O177" s="14">
        <f>N177*VLOOKUP('Données projet'!$B$9,Paramètres!$A$1:$I$88,3,0)*VLOOKUP('Données projet'!$B$9,Paramètres!$A$1:$I$88,5,0)</f>
        <v>-3.6002347769681362E-13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510.56580450928806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-2.8421709430404007E-13</v>
      </c>
      <c r="AJ177" s="14">
        <f>AI177*VLOOKUP('Données projet'!$B$10,Paramètres!$A$1:$I$88,3,0)*VLOOKUP('Données projet'!$B$10,Paramètres!$A$1:$I$88,5,0)</f>
        <v>-2.8819613362429665E-13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360.17986641067279</v>
      </c>
      <c r="AO177" s="62">
        <f t="shared" si="144"/>
        <v>159.6134369231965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0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projet'!$B$11,Paramètres!$A$1:$I$88,3,0)*VLOOKUP('Données projet'!$B$11,Paramètres!$A$1:$I$88,5,0)</f>
        <v>5.4092197387944907E-14</v>
      </c>
      <c r="BF177" s="14">
        <f t="shared" si="167"/>
        <v>8.7287050538073676E-13</v>
      </c>
      <c r="BG177" s="22">
        <f t="shared" si="168"/>
        <v>1.6144600406554537E-12</v>
      </c>
      <c r="BH177" s="62">
        <f t="shared" si="116"/>
        <v>293.33333333333491</v>
      </c>
      <c r="BI177" s="62">
        <f ca="1">AVERAGE(OFFSET($BH$3,0,0,'Données projet'!$E$11+1,1))-AVERAGE(OFFSET($H$3,0,0,'Données projet'!$E$11+1,1))</f>
        <v>528.23058258425294</v>
      </c>
      <c r="BJ177" s="62">
        <f t="shared" si="146"/>
        <v>357.72390083433635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0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-3.979039320256561E-13</v>
      </c>
      <c r="O178" s="14">
        <f>N178*VLOOKUP('Données projet'!$B$9,Paramètres!$A$1:$I$88,3,0)*VLOOKUP('Données projet'!$B$9,Paramètres!$A$1:$I$88,5,0)</f>
        <v>-3.6002347769681362E-13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510.56580450928806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-2.8421709430404007E-13</v>
      </c>
      <c r="AJ178" s="14">
        <f>AI178*VLOOKUP('Données projet'!$B$10,Paramètres!$A$1:$I$88,3,0)*VLOOKUP('Données projet'!$B$10,Paramètres!$A$1:$I$88,5,0)</f>
        <v>-2.8819613362429665E-13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360.17986641067279</v>
      </c>
      <c r="AO178" s="62">
        <f t="shared" si="144"/>
        <v>159.6134369231965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0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projet'!$B$11,Paramètres!$A$1:$I$88,3,0)*VLOOKUP('Données projet'!$B$11,Paramètres!$A$1:$I$88,5,0)</f>
        <v>5.4092197387944907E-14</v>
      </c>
      <c r="BF178" s="14">
        <f t="shared" si="167"/>
        <v>8.7287050538073676E-13</v>
      </c>
      <c r="BG178" s="22">
        <f t="shared" si="168"/>
        <v>1.6144600406554537E-12</v>
      </c>
      <c r="BH178" s="62">
        <f t="shared" si="116"/>
        <v>293.33333333333491</v>
      </c>
      <c r="BI178" s="62">
        <f ca="1">AVERAGE(OFFSET($BH$3,0,0,'Données projet'!$E$11+1,1))-AVERAGE(OFFSET($H$3,0,0,'Données projet'!$E$11+1,1))</f>
        <v>528.23058258425294</v>
      </c>
      <c r="BJ178" s="62">
        <f t="shared" si="146"/>
        <v>357.72390083433635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0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-3.979039320256561E-13</v>
      </c>
      <c r="O179" s="14">
        <f>N179*VLOOKUP('Données projet'!$B$9,Paramètres!$A$1:$I$88,3,0)*VLOOKUP('Données projet'!$B$9,Paramètres!$A$1:$I$88,5,0)</f>
        <v>-3.6002347769681362E-13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510.56580450928806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-2.8421709430404007E-13</v>
      </c>
      <c r="AJ179" s="14">
        <f>AI179*VLOOKUP('Données projet'!$B$10,Paramètres!$A$1:$I$88,3,0)*VLOOKUP('Données projet'!$B$10,Paramètres!$A$1:$I$88,5,0)</f>
        <v>-2.8819613362429665E-13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360.17986641067279</v>
      </c>
      <c r="AO179" s="62">
        <f t="shared" si="144"/>
        <v>159.6134369231965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0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projet'!$B$11,Paramètres!$A$1:$I$88,3,0)*VLOOKUP('Données projet'!$B$11,Paramètres!$A$1:$I$88,5,0)</f>
        <v>5.4092197387944907E-14</v>
      </c>
      <c r="BF179" s="14">
        <f t="shared" si="167"/>
        <v>8.7287050538073676E-13</v>
      </c>
      <c r="BG179" s="22">
        <f t="shared" si="168"/>
        <v>1.6144600406554537E-12</v>
      </c>
      <c r="BH179" s="62">
        <f t="shared" si="116"/>
        <v>293.33333333333491</v>
      </c>
      <c r="BI179" s="62">
        <f ca="1">AVERAGE(OFFSET($BH$3,0,0,'Données projet'!$E$11+1,1))-AVERAGE(OFFSET($H$3,0,0,'Données projet'!$E$11+1,1))</f>
        <v>528.23058258425294</v>
      </c>
      <c r="BJ179" s="62">
        <f t="shared" si="146"/>
        <v>357.72390083433635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0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-3.979039320256561E-13</v>
      </c>
      <c r="O180" s="14">
        <f>N180*VLOOKUP('Données projet'!$B$9,Paramètres!$A$1:$I$88,3,0)*VLOOKUP('Données projet'!$B$9,Paramètres!$A$1:$I$88,5,0)</f>
        <v>-3.6002347769681362E-13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510.56580450928806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-2.8421709430404007E-13</v>
      </c>
      <c r="AJ180" s="14">
        <f>AI180*VLOOKUP('Données projet'!$B$10,Paramètres!$A$1:$I$88,3,0)*VLOOKUP('Données projet'!$B$10,Paramètres!$A$1:$I$88,5,0)</f>
        <v>-2.8819613362429665E-13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360.17986641067279</v>
      </c>
      <c r="AO180" s="62">
        <f t="shared" si="144"/>
        <v>159.6134369231965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0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projet'!$B$11,Paramètres!$A$1:$I$88,3,0)*VLOOKUP('Données projet'!$B$11,Paramètres!$A$1:$I$88,5,0)</f>
        <v>5.4092197387944907E-14</v>
      </c>
      <c r="BF180" s="14">
        <f t="shared" si="167"/>
        <v>8.7287050538073676E-13</v>
      </c>
      <c r="BG180" s="22">
        <f t="shared" si="168"/>
        <v>1.6144600406554537E-12</v>
      </c>
      <c r="BH180" s="62">
        <f t="shared" si="116"/>
        <v>293.33333333333491</v>
      </c>
      <c r="BI180" s="62">
        <f ca="1">AVERAGE(OFFSET($BH$3,0,0,'Données projet'!$E$11+1,1))-AVERAGE(OFFSET($H$3,0,0,'Données projet'!$E$11+1,1))</f>
        <v>528.23058258425294</v>
      </c>
      <c r="BJ180" s="62">
        <f t="shared" si="146"/>
        <v>357.72390083433635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0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-3.979039320256561E-13</v>
      </c>
      <c r="O181" s="14">
        <f>N181*VLOOKUP('Données projet'!$B$9,Paramètres!$A$1:$I$88,3,0)*VLOOKUP('Données projet'!$B$9,Paramètres!$A$1:$I$88,5,0)</f>
        <v>-3.6002347769681362E-13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510.56580450928806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-2.8421709430404007E-13</v>
      </c>
      <c r="AJ181" s="14">
        <f>AI181*VLOOKUP('Données projet'!$B$10,Paramètres!$A$1:$I$88,3,0)*VLOOKUP('Données projet'!$B$10,Paramètres!$A$1:$I$88,5,0)</f>
        <v>-2.8819613362429665E-13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360.17986641067279</v>
      </c>
      <c r="AO181" s="62">
        <f t="shared" si="144"/>
        <v>159.6134369231965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0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projet'!$B$11,Paramètres!$A$1:$I$88,3,0)*VLOOKUP('Données projet'!$B$11,Paramètres!$A$1:$I$88,5,0)</f>
        <v>5.4092197387944907E-14</v>
      </c>
      <c r="BF181" s="14">
        <f t="shared" si="167"/>
        <v>8.7287050538073676E-13</v>
      </c>
      <c r="BG181" s="22">
        <f t="shared" si="168"/>
        <v>1.6144600406554537E-12</v>
      </c>
      <c r="BH181" s="62">
        <f t="shared" si="116"/>
        <v>293.33333333333491</v>
      </c>
      <c r="BI181" s="62">
        <f ca="1">AVERAGE(OFFSET($BH$3,0,0,'Données projet'!$E$11+1,1))-AVERAGE(OFFSET($H$3,0,0,'Données projet'!$E$11+1,1))</f>
        <v>528.23058258425294</v>
      </c>
      <c r="BJ181" s="62">
        <f t="shared" si="146"/>
        <v>357.72390083433635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0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-3.979039320256561E-13</v>
      </c>
      <c r="O182" s="14">
        <f>N182*VLOOKUP('Données projet'!$B$9,Paramètres!$A$1:$I$88,3,0)*VLOOKUP('Données projet'!$B$9,Paramètres!$A$1:$I$88,5,0)</f>
        <v>-3.6002347769681362E-13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510.56580450928806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-2.8421709430404007E-13</v>
      </c>
      <c r="AJ182" s="14">
        <f>AI182*VLOOKUP('Données projet'!$B$10,Paramètres!$A$1:$I$88,3,0)*VLOOKUP('Données projet'!$B$10,Paramètres!$A$1:$I$88,5,0)</f>
        <v>-2.8819613362429665E-13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360.17986641067279</v>
      </c>
      <c r="AO182" s="62">
        <f t="shared" si="144"/>
        <v>159.6134369231965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0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projet'!$B$11,Paramètres!$A$1:$I$88,3,0)*VLOOKUP('Données projet'!$B$11,Paramètres!$A$1:$I$88,5,0)</f>
        <v>5.4092197387944907E-14</v>
      </c>
      <c r="BF182" s="14">
        <f t="shared" si="167"/>
        <v>8.7287050538073676E-13</v>
      </c>
      <c r="BG182" s="22">
        <f t="shared" si="168"/>
        <v>1.6144600406554537E-12</v>
      </c>
      <c r="BH182" s="62">
        <f t="shared" si="116"/>
        <v>293.33333333333491</v>
      </c>
      <c r="BI182" s="62">
        <f ca="1">AVERAGE(OFFSET($BH$3,0,0,'Données projet'!$E$11+1,1))-AVERAGE(OFFSET($H$3,0,0,'Données projet'!$E$11+1,1))</f>
        <v>528.23058258425294</v>
      </c>
      <c r="BJ182" s="62">
        <f t="shared" si="146"/>
        <v>357.72390083433635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0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-3.979039320256561E-13</v>
      </c>
      <c r="O183" s="14">
        <f>N183*VLOOKUP('Données projet'!$B$9,Paramètres!$A$1:$I$88,3,0)*VLOOKUP('Données projet'!$B$9,Paramètres!$A$1:$I$88,5,0)</f>
        <v>-3.6002347769681362E-13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510.56580450928806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-2.8421709430404007E-13</v>
      </c>
      <c r="AJ183" s="14">
        <f>AI183*VLOOKUP('Données projet'!$B$10,Paramètres!$A$1:$I$88,3,0)*VLOOKUP('Données projet'!$B$10,Paramètres!$A$1:$I$88,5,0)</f>
        <v>-2.8819613362429665E-13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360.17986641067279</v>
      </c>
      <c r="AO183" s="62">
        <f t="shared" si="144"/>
        <v>159.6134369231965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0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projet'!$B$11,Paramètres!$A$1:$I$88,3,0)*VLOOKUP('Données projet'!$B$11,Paramètres!$A$1:$I$88,5,0)</f>
        <v>5.4092197387944907E-14</v>
      </c>
      <c r="BF183" s="14">
        <f t="shared" si="167"/>
        <v>8.7287050538073676E-13</v>
      </c>
      <c r="BG183" s="22">
        <f t="shared" si="168"/>
        <v>1.6144600406554537E-12</v>
      </c>
      <c r="BH183" s="62">
        <f t="shared" si="116"/>
        <v>293.33333333333491</v>
      </c>
      <c r="BI183" s="62">
        <f ca="1">AVERAGE(OFFSET($BH$3,0,0,'Données projet'!$E$11+1,1))-AVERAGE(OFFSET($H$3,0,0,'Données projet'!$E$11+1,1))</f>
        <v>528.23058258425294</v>
      </c>
      <c r="BJ183" s="62">
        <f t="shared" si="146"/>
        <v>357.72390083433635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0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-3.979039320256561E-13</v>
      </c>
      <c r="O184" s="14">
        <f>N184*VLOOKUP('Données projet'!$B$9,Paramètres!$A$1:$I$88,3,0)*VLOOKUP('Données projet'!$B$9,Paramètres!$A$1:$I$88,5,0)</f>
        <v>-3.6002347769681362E-13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510.56580450928806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-2.8421709430404007E-13</v>
      </c>
      <c r="AJ184" s="14">
        <f>AI184*VLOOKUP('Données projet'!$B$10,Paramètres!$A$1:$I$88,3,0)*VLOOKUP('Données projet'!$B$10,Paramètres!$A$1:$I$88,5,0)</f>
        <v>-2.8819613362429665E-13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360.17986641067279</v>
      </c>
      <c r="AO184" s="62">
        <f t="shared" si="144"/>
        <v>159.6134369231965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0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projet'!$B$11,Paramètres!$A$1:$I$88,3,0)*VLOOKUP('Données projet'!$B$11,Paramètres!$A$1:$I$88,5,0)</f>
        <v>5.4092197387944907E-14</v>
      </c>
      <c r="BF184" s="14">
        <f t="shared" si="167"/>
        <v>8.7287050538073676E-13</v>
      </c>
      <c r="BG184" s="22">
        <f t="shared" si="168"/>
        <v>1.6144600406554537E-12</v>
      </c>
      <c r="BH184" s="62">
        <f t="shared" si="116"/>
        <v>293.33333333333491</v>
      </c>
      <c r="BI184" s="62">
        <f ca="1">AVERAGE(OFFSET($BH$3,0,0,'Données projet'!$E$11+1,1))-AVERAGE(OFFSET($H$3,0,0,'Données projet'!$E$11+1,1))</f>
        <v>528.23058258425294</v>
      </c>
      <c r="BJ184" s="62">
        <f t="shared" si="146"/>
        <v>357.72390083433635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0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-3.979039320256561E-13</v>
      </c>
      <c r="O185" s="14">
        <f>N185*VLOOKUP('Données projet'!$B$9,Paramètres!$A$1:$I$88,3,0)*VLOOKUP('Données projet'!$B$9,Paramètres!$A$1:$I$88,5,0)</f>
        <v>-3.6002347769681362E-13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510.56580450928806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-2.8421709430404007E-13</v>
      </c>
      <c r="AJ185" s="14">
        <f>AI185*VLOOKUP('Données projet'!$B$10,Paramètres!$A$1:$I$88,3,0)*VLOOKUP('Données projet'!$B$10,Paramètres!$A$1:$I$88,5,0)</f>
        <v>-2.8819613362429665E-13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360.17986641067279</v>
      </c>
      <c r="AO185" s="62">
        <f t="shared" si="144"/>
        <v>159.6134369231965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0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projet'!$B$11,Paramètres!$A$1:$I$88,3,0)*VLOOKUP('Données projet'!$B$11,Paramètres!$A$1:$I$88,5,0)</f>
        <v>5.4092197387944907E-14</v>
      </c>
      <c r="BF185" s="14">
        <f t="shared" si="167"/>
        <v>8.7287050538073676E-13</v>
      </c>
      <c r="BG185" s="22">
        <f t="shared" si="168"/>
        <v>1.6144600406554537E-12</v>
      </c>
      <c r="BH185" s="62">
        <f t="shared" si="116"/>
        <v>293.33333333333491</v>
      </c>
      <c r="BI185" s="62">
        <f ca="1">AVERAGE(OFFSET($BH$3,0,0,'Données projet'!$E$11+1,1))-AVERAGE(OFFSET($H$3,0,0,'Données projet'!$E$11+1,1))</f>
        <v>528.23058258425294</v>
      </c>
      <c r="BJ185" s="62">
        <f t="shared" si="146"/>
        <v>357.72390083433635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0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-3.979039320256561E-13</v>
      </c>
      <c r="O186" s="14">
        <f>N186*VLOOKUP('Données projet'!$B$9,Paramètres!$A$1:$I$88,3,0)*VLOOKUP('Données projet'!$B$9,Paramètres!$A$1:$I$88,5,0)</f>
        <v>-3.6002347769681362E-13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510.56580450928806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-2.8421709430404007E-13</v>
      </c>
      <c r="AJ186" s="14">
        <f>AI186*VLOOKUP('Données projet'!$B$10,Paramètres!$A$1:$I$88,3,0)*VLOOKUP('Données projet'!$B$10,Paramètres!$A$1:$I$88,5,0)</f>
        <v>-2.8819613362429665E-13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360.17986641067279</v>
      </c>
      <c r="AO186" s="62">
        <f t="shared" si="144"/>
        <v>159.6134369231965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0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projet'!$B$11,Paramètres!$A$1:$I$88,3,0)*VLOOKUP('Données projet'!$B$11,Paramètres!$A$1:$I$88,5,0)</f>
        <v>5.4092197387944907E-14</v>
      </c>
      <c r="BF186" s="14">
        <f t="shared" si="167"/>
        <v>8.7287050538073676E-13</v>
      </c>
      <c r="BG186" s="22">
        <f t="shared" si="168"/>
        <v>1.6144600406554537E-12</v>
      </c>
      <c r="BH186" s="62">
        <f t="shared" si="116"/>
        <v>293.33333333333491</v>
      </c>
      <c r="BI186" s="62">
        <f ca="1">AVERAGE(OFFSET($BH$3,0,0,'Données projet'!$E$11+1,1))-AVERAGE(OFFSET($H$3,0,0,'Données projet'!$E$11+1,1))</f>
        <v>528.23058258425294</v>
      </c>
      <c r="BJ186" s="62">
        <f t="shared" si="146"/>
        <v>357.72390083433635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0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-3.979039320256561E-13</v>
      </c>
      <c r="O187" s="14">
        <f>N187*VLOOKUP('Données projet'!$B$9,Paramètres!$A$1:$I$88,3,0)*VLOOKUP('Données projet'!$B$9,Paramètres!$A$1:$I$88,5,0)</f>
        <v>-3.6002347769681362E-13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510.56580450928806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-2.8421709430404007E-13</v>
      </c>
      <c r="AJ187" s="14">
        <f>AI187*VLOOKUP('Données projet'!$B$10,Paramètres!$A$1:$I$88,3,0)*VLOOKUP('Données projet'!$B$10,Paramètres!$A$1:$I$88,5,0)</f>
        <v>-2.8819613362429665E-13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360.17986641067279</v>
      </c>
      <c r="AO187" s="62">
        <f t="shared" si="144"/>
        <v>159.6134369231965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0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projet'!$B$11,Paramètres!$A$1:$I$88,3,0)*VLOOKUP('Données projet'!$B$11,Paramètres!$A$1:$I$88,5,0)</f>
        <v>5.4092197387944907E-14</v>
      </c>
      <c r="BF187" s="14">
        <f t="shared" si="167"/>
        <v>8.7287050538073676E-13</v>
      </c>
      <c r="BG187" s="22">
        <f t="shared" si="168"/>
        <v>1.6144600406554537E-12</v>
      </c>
      <c r="BH187" s="62">
        <f t="shared" si="116"/>
        <v>293.33333333333491</v>
      </c>
      <c r="BI187" s="62">
        <f ca="1">AVERAGE(OFFSET($BH$3,0,0,'Données projet'!$E$11+1,1))-AVERAGE(OFFSET($H$3,0,0,'Données projet'!$E$11+1,1))</f>
        <v>528.23058258425294</v>
      </c>
      <c r="BJ187" s="62">
        <f t="shared" si="146"/>
        <v>357.72390083433635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0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-3.979039320256561E-13</v>
      </c>
      <c r="O188" s="14">
        <f>N188*VLOOKUP('Données projet'!$B$9,Paramètres!$A$1:$I$88,3,0)*VLOOKUP('Données projet'!$B$9,Paramètres!$A$1:$I$88,5,0)</f>
        <v>-3.6002347769681362E-13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510.56580450928806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-2.8421709430404007E-13</v>
      </c>
      <c r="AJ188" s="14">
        <f>AI188*VLOOKUP('Données projet'!$B$10,Paramètres!$A$1:$I$88,3,0)*VLOOKUP('Données projet'!$B$10,Paramètres!$A$1:$I$88,5,0)</f>
        <v>-2.8819613362429665E-13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360.17986641067279</v>
      </c>
      <c r="AO188" s="62">
        <f t="shared" si="144"/>
        <v>159.6134369231965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0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projet'!$B$11,Paramètres!$A$1:$I$88,3,0)*VLOOKUP('Données projet'!$B$11,Paramètres!$A$1:$I$88,5,0)</f>
        <v>5.4092197387944907E-14</v>
      </c>
      <c r="BF188" s="14">
        <f t="shared" si="167"/>
        <v>8.7287050538073676E-13</v>
      </c>
      <c r="BG188" s="22">
        <f t="shared" si="168"/>
        <v>1.6144600406554537E-12</v>
      </c>
      <c r="BH188" s="62">
        <f t="shared" si="116"/>
        <v>293.33333333333491</v>
      </c>
      <c r="BI188" s="62">
        <f ca="1">AVERAGE(OFFSET($BH$3,0,0,'Données projet'!$E$11+1,1))-AVERAGE(OFFSET($H$3,0,0,'Données projet'!$E$11+1,1))</f>
        <v>528.23058258425294</v>
      </c>
      <c r="BJ188" s="62">
        <f t="shared" si="146"/>
        <v>357.72390083433635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0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-3.979039320256561E-13</v>
      </c>
      <c r="O189" s="14">
        <f>N189*VLOOKUP('Données projet'!$B$9,Paramètres!$A$1:$I$88,3,0)*VLOOKUP('Données projet'!$B$9,Paramètres!$A$1:$I$88,5,0)</f>
        <v>-3.6002347769681362E-13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510.56580450928806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-2.8421709430404007E-13</v>
      </c>
      <c r="AJ189" s="14">
        <f>AI189*VLOOKUP('Données projet'!$B$10,Paramètres!$A$1:$I$88,3,0)*VLOOKUP('Données projet'!$B$10,Paramètres!$A$1:$I$88,5,0)</f>
        <v>-2.8819613362429665E-13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360.17986641067279</v>
      </c>
      <c r="AO189" s="62">
        <f t="shared" si="144"/>
        <v>159.6134369231965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0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projet'!$B$11,Paramètres!$A$1:$I$88,3,0)*VLOOKUP('Données projet'!$B$11,Paramètres!$A$1:$I$88,5,0)</f>
        <v>5.4092197387944907E-14</v>
      </c>
      <c r="BF189" s="14">
        <f t="shared" si="167"/>
        <v>8.7287050538073676E-13</v>
      </c>
      <c r="BG189" s="22">
        <f t="shared" si="168"/>
        <v>1.6144600406554537E-12</v>
      </c>
      <c r="BH189" s="62">
        <f t="shared" si="116"/>
        <v>293.33333333333491</v>
      </c>
      <c r="BI189" s="62">
        <f ca="1">AVERAGE(OFFSET($BH$3,0,0,'Données projet'!$E$11+1,1))-AVERAGE(OFFSET($H$3,0,0,'Données projet'!$E$11+1,1))</f>
        <v>528.23058258425294</v>
      </c>
      <c r="BJ189" s="62">
        <f t="shared" si="146"/>
        <v>357.72390083433635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0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-3.979039320256561E-13</v>
      </c>
      <c r="O190" s="14">
        <f>N190*VLOOKUP('Données projet'!$B$9,Paramètres!$A$1:$I$88,3,0)*VLOOKUP('Données projet'!$B$9,Paramètres!$A$1:$I$88,5,0)</f>
        <v>-3.6002347769681362E-13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510.56580450928806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-2.8421709430404007E-13</v>
      </c>
      <c r="AJ190" s="14">
        <f>AI190*VLOOKUP('Données projet'!$B$10,Paramètres!$A$1:$I$88,3,0)*VLOOKUP('Données projet'!$B$10,Paramètres!$A$1:$I$88,5,0)</f>
        <v>-2.8819613362429665E-13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360.17986641067279</v>
      </c>
      <c r="AO190" s="62">
        <f t="shared" si="144"/>
        <v>159.6134369231965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0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projet'!$B$11,Paramètres!$A$1:$I$88,3,0)*VLOOKUP('Données projet'!$B$11,Paramètres!$A$1:$I$88,5,0)</f>
        <v>5.4092197387944907E-14</v>
      </c>
      <c r="BF190" s="14">
        <f t="shared" si="167"/>
        <v>8.7287050538073676E-13</v>
      </c>
      <c r="BG190" s="22">
        <f t="shared" si="168"/>
        <v>1.6144600406554537E-12</v>
      </c>
      <c r="BH190" s="62">
        <f t="shared" si="116"/>
        <v>293.33333333333491</v>
      </c>
      <c r="BI190" s="62">
        <f ca="1">AVERAGE(OFFSET($BH$3,0,0,'Données projet'!$E$11+1,1))-AVERAGE(OFFSET($H$3,0,0,'Données projet'!$E$11+1,1))</f>
        <v>528.23058258425294</v>
      </c>
      <c r="BJ190" s="62">
        <f t="shared" si="146"/>
        <v>357.72390083433635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0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-3.979039320256561E-13</v>
      </c>
      <c r="O191" s="14">
        <f>N191*VLOOKUP('Données projet'!$B$9,Paramètres!$A$1:$I$88,3,0)*VLOOKUP('Données projet'!$B$9,Paramètres!$A$1:$I$88,5,0)</f>
        <v>-3.6002347769681362E-13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510.56580450928806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-2.8421709430404007E-13</v>
      </c>
      <c r="AJ191" s="14">
        <f>AI191*VLOOKUP('Données projet'!$B$10,Paramètres!$A$1:$I$88,3,0)*VLOOKUP('Données projet'!$B$10,Paramètres!$A$1:$I$88,5,0)</f>
        <v>-2.8819613362429665E-13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360.17986641067279</v>
      </c>
      <c r="AO191" s="62">
        <f t="shared" si="144"/>
        <v>159.6134369231965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0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projet'!$B$11,Paramètres!$A$1:$I$88,3,0)*VLOOKUP('Données projet'!$B$11,Paramètres!$A$1:$I$88,5,0)</f>
        <v>5.4092197387944907E-14</v>
      </c>
      <c r="BF191" s="14">
        <f t="shared" si="167"/>
        <v>8.7287050538073676E-13</v>
      </c>
      <c r="BG191" s="22">
        <f t="shared" si="168"/>
        <v>1.6144600406554537E-12</v>
      </c>
      <c r="BH191" s="62">
        <f t="shared" si="116"/>
        <v>293.33333333333491</v>
      </c>
      <c r="BI191" s="62">
        <f ca="1">AVERAGE(OFFSET($BH$3,0,0,'Données projet'!$E$11+1,1))-AVERAGE(OFFSET($H$3,0,0,'Données projet'!$E$11+1,1))</f>
        <v>528.23058258425294</v>
      </c>
      <c r="BJ191" s="62">
        <f t="shared" si="146"/>
        <v>357.72390083433635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0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-3.979039320256561E-13</v>
      </c>
      <c r="O192" s="14">
        <f>N192*VLOOKUP('Données projet'!$B$9,Paramètres!$A$1:$I$88,3,0)*VLOOKUP('Données projet'!$B$9,Paramètres!$A$1:$I$88,5,0)</f>
        <v>-3.6002347769681362E-13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510.56580450928806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-2.8421709430404007E-13</v>
      </c>
      <c r="AJ192" s="14">
        <f>AI192*VLOOKUP('Données projet'!$B$10,Paramètres!$A$1:$I$88,3,0)*VLOOKUP('Données projet'!$B$10,Paramètres!$A$1:$I$88,5,0)</f>
        <v>-2.8819613362429665E-13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360.17986641067279</v>
      </c>
      <c r="AO192" s="62">
        <f t="shared" si="144"/>
        <v>159.6134369231965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0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projet'!$B$11,Paramètres!$A$1:$I$88,3,0)*VLOOKUP('Données projet'!$B$11,Paramètres!$A$1:$I$88,5,0)</f>
        <v>5.4092197387944907E-14</v>
      </c>
      <c r="BF192" s="14">
        <f t="shared" si="167"/>
        <v>8.7287050538073676E-13</v>
      </c>
      <c r="BG192" s="22">
        <f t="shared" si="168"/>
        <v>1.6144600406554537E-12</v>
      </c>
      <c r="BH192" s="62">
        <f t="shared" si="116"/>
        <v>293.33333333333491</v>
      </c>
      <c r="BI192" s="62">
        <f ca="1">AVERAGE(OFFSET($BH$3,0,0,'Données projet'!$E$11+1,1))-AVERAGE(OFFSET($H$3,0,0,'Données projet'!$E$11+1,1))</f>
        <v>528.23058258425294</v>
      </c>
      <c r="BJ192" s="62">
        <f t="shared" si="146"/>
        <v>357.72390083433635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0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-3.979039320256561E-13</v>
      </c>
      <c r="O193" s="14">
        <f>N193*VLOOKUP('Données projet'!$B$9,Paramètres!$A$1:$I$88,3,0)*VLOOKUP('Données projet'!$B$9,Paramètres!$A$1:$I$88,5,0)</f>
        <v>-3.6002347769681362E-13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510.56580450928806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-2.8421709430404007E-13</v>
      </c>
      <c r="AJ193" s="14">
        <f>AI193*VLOOKUP('Données projet'!$B$10,Paramètres!$A$1:$I$88,3,0)*VLOOKUP('Données projet'!$B$10,Paramètres!$A$1:$I$88,5,0)</f>
        <v>-2.8819613362429665E-13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360.17986641067279</v>
      </c>
      <c r="AO193" s="62">
        <f t="shared" si="144"/>
        <v>159.6134369231965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0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projet'!$B$11,Paramètres!$A$1:$I$88,3,0)*VLOOKUP('Données projet'!$B$11,Paramètres!$A$1:$I$88,5,0)</f>
        <v>5.4092197387944907E-14</v>
      </c>
      <c r="BF193" s="14">
        <f t="shared" si="167"/>
        <v>8.7287050538073676E-13</v>
      </c>
      <c r="BG193" s="22">
        <f t="shared" si="168"/>
        <v>1.6144600406554537E-12</v>
      </c>
      <c r="BH193" s="62">
        <f t="shared" si="116"/>
        <v>293.33333333333491</v>
      </c>
      <c r="BI193" s="62">
        <f ca="1">AVERAGE(OFFSET($BH$3,0,0,'Données projet'!$E$11+1,1))-AVERAGE(OFFSET($H$3,0,0,'Données projet'!$E$11+1,1))</f>
        <v>528.23058258425294</v>
      </c>
      <c r="BJ193" s="62">
        <f t="shared" si="146"/>
        <v>357.72390083433635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0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-3.979039320256561E-13</v>
      </c>
      <c r="O194" s="14">
        <f>N194*VLOOKUP('Données projet'!$B$9,Paramètres!$A$1:$I$88,3,0)*VLOOKUP('Données projet'!$B$9,Paramètres!$A$1:$I$88,5,0)</f>
        <v>-3.6002347769681362E-13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510.56580450928806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-2.8421709430404007E-13</v>
      </c>
      <c r="AJ194" s="14">
        <f>AI194*VLOOKUP('Données projet'!$B$10,Paramètres!$A$1:$I$88,3,0)*VLOOKUP('Données projet'!$B$10,Paramètres!$A$1:$I$88,5,0)</f>
        <v>-2.8819613362429665E-13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360.17986641067279</v>
      </c>
      <c r="AO194" s="62">
        <f t="shared" si="144"/>
        <v>159.6134369231965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0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projet'!$B$11,Paramètres!$A$1:$I$88,3,0)*VLOOKUP('Données projet'!$B$11,Paramètres!$A$1:$I$88,5,0)</f>
        <v>5.4092197387944907E-14</v>
      </c>
      <c r="BF194" s="14">
        <f t="shared" si="167"/>
        <v>8.7287050538073676E-13</v>
      </c>
      <c r="BG194" s="22">
        <f t="shared" si="168"/>
        <v>1.6144600406554537E-12</v>
      </c>
      <c r="BH194" s="62">
        <f t="shared" si="116"/>
        <v>293.33333333333491</v>
      </c>
      <c r="BI194" s="62">
        <f ca="1">AVERAGE(OFFSET($BH$3,0,0,'Données projet'!$E$11+1,1))-AVERAGE(OFFSET($H$3,0,0,'Données projet'!$E$11+1,1))</f>
        <v>528.23058258425294</v>
      </c>
      <c r="BJ194" s="62">
        <f t="shared" si="146"/>
        <v>357.72390083433635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0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-3.979039320256561E-13</v>
      </c>
      <c r="O195" s="14">
        <f>N195*VLOOKUP('Données projet'!$B$9,Paramètres!$A$1:$I$88,3,0)*VLOOKUP('Données projet'!$B$9,Paramètres!$A$1:$I$88,5,0)</f>
        <v>-3.6002347769681362E-13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510.56580450928806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-2.8421709430404007E-13</v>
      </c>
      <c r="AJ195" s="14">
        <f>AI195*VLOOKUP('Données projet'!$B$10,Paramètres!$A$1:$I$88,3,0)*VLOOKUP('Données projet'!$B$10,Paramètres!$A$1:$I$88,5,0)</f>
        <v>-2.8819613362429665E-13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360.17986641067279</v>
      </c>
      <c r="AO195" s="62">
        <f t="shared" si="144"/>
        <v>159.6134369231965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0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projet'!$B$11,Paramètres!$A$1:$I$88,3,0)*VLOOKUP('Données projet'!$B$11,Paramètres!$A$1:$I$88,5,0)</f>
        <v>5.4092197387944907E-14</v>
      </c>
      <c r="BF195" s="14">
        <f t="shared" si="167"/>
        <v>8.7287050538073676E-13</v>
      </c>
      <c r="BG195" s="22">
        <f t="shared" si="168"/>
        <v>1.6144600406554537E-12</v>
      </c>
      <c r="BH195" s="62">
        <f t="shared" si="116"/>
        <v>293.33333333333491</v>
      </c>
      <c r="BI195" s="62">
        <f ca="1">AVERAGE(OFFSET($BH$3,0,0,'Données projet'!$E$11+1,1))-AVERAGE(OFFSET($H$3,0,0,'Données projet'!$E$11+1,1))</f>
        <v>528.23058258425294</v>
      </c>
      <c r="BJ195" s="62">
        <f t="shared" si="146"/>
        <v>357.72390083433635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0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-3.979039320256561E-13</v>
      </c>
      <c r="O196" s="14">
        <f>N196*VLOOKUP('Données projet'!$B$9,Paramètres!$A$1:$I$88,3,0)*VLOOKUP('Données projet'!$B$9,Paramètres!$A$1:$I$88,5,0)</f>
        <v>-3.6002347769681362E-13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510.56580450928806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-2.8421709430404007E-13</v>
      </c>
      <c r="AJ196" s="14">
        <f>AI196*VLOOKUP('Données projet'!$B$10,Paramètres!$A$1:$I$88,3,0)*VLOOKUP('Données projet'!$B$10,Paramètres!$A$1:$I$88,5,0)</f>
        <v>-2.8819613362429665E-13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360.17986641067279</v>
      </c>
      <c r="AO196" s="62">
        <f t="shared" si="144"/>
        <v>159.6134369231965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0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projet'!$B$11,Paramètres!$A$1:$I$88,3,0)*VLOOKUP('Données projet'!$B$11,Paramètres!$A$1:$I$88,5,0)</f>
        <v>5.4092197387944907E-14</v>
      </c>
      <c r="BF196" s="14">
        <f t="shared" si="167"/>
        <v>8.7287050538073676E-13</v>
      </c>
      <c r="BG196" s="22">
        <f t="shared" si="168"/>
        <v>1.6144600406554537E-12</v>
      </c>
      <c r="BH196" s="62">
        <f t="shared" ref="BH196:BH203" si="194">BG196+(AY196+AZ196)*44/12</f>
        <v>293.33333333333491</v>
      </c>
      <c r="BI196" s="62">
        <f ca="1">AVERAGE(OFFSET($BH$3,0,0,'Données projet'!$E$11+1,1))-AVERAGE(OFFSET($H$3,0,0,'Données projet'!$E$11+1,1))</f>
        <v>528.23058258425294</v>
      </c>
      <c r="BJ196" s="62">
        <f t="shared" si="146"/>
        <v>357.72390083433635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0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-3.979039320256561E-13</v>
      </c>
      <c r="O197" s="14">
        <f>N197*VLOOKUP('Données projet'!$B$9,Paramètres!$A$1:$I$88,3,0)*VLOOKUP('Données projet'!$B$9,Paramètres!$A$1:$I$88,5,0)</f>
        <v>-3.6002347769681362E-13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510.56580450928806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-2.8421709430404007E-13</v>
      </c>
      <c r="AJ197" s="14">
        <f>AI197*VLOOKUP('Données projet'!$B$10,Paramètres!$A$1:$I$88,3,0)*VLOOKUP('Données projet'!$B$10,Paramètres!$A$1:$I$88,5,0)</f>
        <v>-2.8819613362429665E-13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360.17986641067279</v>
      </c>
      <c r="AO197" s="62">
        <f t="shared" ref="AO197:AO203" si="205">$AO$3</f>
        <v>159.6134369231965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0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projet'!$B$11,Paramètres!$A$1:$I$88,3,0)*VLOOKUP('Données projet'!$B$11,Paramètres!$A$1:$I$88,5,0)</f>
        <v>5.4092197387944907E-14</v>
      </c>
      <c r="BF197" s="14">
        <f t="shared" si="167"/>
        <v>8.7287050538073676E-13</v>
      </c>
      <c r="BG197" s="22">
        <f t="shared" si="168"/>
        <v>1.6144600406554537E-12</v>
      </c>
      <c r="BH197" s="62">
        <f t="shared" si="194"/>
        <v>293.33333333333491</v>
      </c>
      <c r="BI197" s="62">
        <f ca="1">AVERAGE(OFFSET($BH$3,0,0,'Données projet'!$E$11+1,1))-AVERAGE(OFFSET($H$3,0,0,'Données projet'!$E$11+1,1))</f>
        <v>528.23058258425294</v>
      </c>
      <c r="BJ197" s="62">
        <f t="shared" ref="BJ197:BJ203" si="206">$BJ$3</f>
        <v>357.72390083433635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0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-3.979039320256561E-13</v>
      </c>
      <c r="O198" s="14">
        <f>N198*VLOOKUP('Données projet'!$B$9,Paramètres!$A$1:$I$88,3,0)*VLOOKUP('Données projet'!$B$9,Paramètres!$A$1:$I$88,5,0)</f>
        <v>-3.6002347769681362E-13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510.56580450928806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-2.8421709430404007E-13</v>
      </c>
      <c r="AJ198" s="14">
        <f>AI198*VLOOKUP('Données projet'!$B$10,Paramètres!$A$1:$I$88,3,0)*VLOOKUP('Données projet'!$B$10,Paramètres!$A$1:$I$88,5,0)</f>
        <v>-2.8819613362429665E-13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360.17986641067279</v>
      </c>
      <c r="AO198" s="62">
        <f t="shared" si="205"/>
        <v>159.6134369231965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0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projet'!$B$11,Paramètres!$A$1:$I$88,3,0)*VLOOKUP('Données projet'!$B$11,Paramètres!$A$1:$I$88,5,0)</f>
        <v>5.4092197387944907E-14</v>
      </c>
      <c r="BF198" s="14">
        <f t="shared" si="167"/>
        <v>8.7287050538073676E-13</v>
      </c>
      <c r="BG198" s="22">
        <f t="shared" si="168"/>
        <v>1.6144600406554537E-12</v>
      </c>
      <c r="BH198" s="62">
        <f t="shared" si="194"/>
        <v>293.33333333333491</v>
      </c>
      <c r="BI198" s="62">
        <f ca="1">AVERAGE(OFFSET($BH$3,0,0,'Données projet'!$E$11+1,1))-AVERAGE(OFFSET($H$3,0,0,'Données projet'!$E$11+1,1))</f>
        <v>528.23058258425294</v>
      </c>
      <c r="BJ198" s="62">
        <f t="shared" si="206"/>
        <v>357.72390083433635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0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-3.979039320256561E-13</v>
      </c>
      <c r="O199" s="14">
        <f>N199*VLOOKUP('Données projet'!$B$9,Paramètres!$A$1:$I$88,3,0)*VLOOKUP('Données projet'!$B$9,Paramètres!$A$1:$I$88,5,0)</f>
        <v>-3.6002347769681362E-13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510.56580450928806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-2.8421709430404007E-13</v>
      </c>
      <c r="AJ199" s="14">
        <f>AI199*VLOOKUP('Données projet'!$B$10,Paramètres!$A$1:$I$88,3,0)*VLOOKUP('Données projet'!$B$10,Paramètres!$A$1:$I$88,5,0)</f>
        <v>-2.8819613362429665E-13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360.17986641067279</v>
      </c>
      <c r="AO199" s="62">
        <f t="shared" si="205"/>
        <v>159.6134369231965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0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projet'!$B$11,Paramètres!$A$1:$I$88,3,0)*VLOOKUP('Données projet'!$B$11,Paramètres!$A$1:$I$88,5,0)</f>
        <v>5.4092197387944907E-14</v>
      </c>
      <c r="BF199" s="14">
        <f t="shared" si="167"/>
        <v>8.7287050538073676E-13</v>
      </c>
      <c r="BG199" s="22">
        <f t="shared" si="168"/>
        <v>1.6144600406554537E-12</v>
      </c>
      <c r="BH199" s="62">
        <f t="shared" si="194"/>
        <v>293.33333333333491</v>
      </c>
      <c r="BI199" s="62">
        <f ca="1">AVERAGE(OFFSET($BH$3,0,0,'Données projet'!$E$11+1,1))-AVERAGE(OFFSET($H$3,0,0,'Données projet'!$E$11+1,1))</f>
        <v>528.23058258425294</v>
      </c>
      <c r="BJ199" s="62">
        <f t="shared" si="206"/>
        <v>357.72390083433635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0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-3.979039320256561E-13</v>
      </c>
      <c r="O200" s="14">
        <f>N200*VLOOKUP('Données projet'!$B$9,Paramètres!$A$1:$I$88,3,0)*VLOOKUP('Données projet'!$B$9,Paramètres!$A$1:$I$88,5,0)</f>
        <v>-3.6002347769681362E-13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510.56580450928806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-2.8421709430404007E-13</v>
      </c>
      <c r="AJ200" s="14">
        <f>AI200*VLOOKUP('Données projet'!$B$10,Paramètres!$A$1:$I$88,3,0)*VLOOKUP('Données projet'!$B$10,Paramètres!$A$1:$I$88,5,0)</f>
        <v>-2.8819613362429665E-13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360.17986641067279</v>
      </c>
      <c r="AO200" s="62">
        <f t="shared" si="205"/>
        <v>159.6134369231965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0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projet'!$B$11,Paramètres!$A$1:$I$88,3,0)*VLOOKUP('Données projet'!$B$11,Paramètres!$A$1:$I$88,5,0)</f>
        <v>5.4092197387944907E-14</v>
      </c>
      <c r="BF200" s="14">
        <f t="shared" si="167"/>
        <v>8.7287050538073676E-13</v>
      </c>
      <c r="BG200" s="22">
        <f t="shared" si="168"/>
        <v>1.6144600406554537E-12</v>
      </c>
      <c r="BH200" s="62">
        <f t="shared" si="194"/>
        <v>293.33333333333491</v>
      </c>
      <c r="BI200" s="62">
        <f ca="1">AVERAGE(OFFSET($BH$3,0,0,'Données projet'!$E$11+1,1))-AVERAGE(OFFSET($H$3,0,0,'Données projet'!$E$11+1,1))</f>
        <v>528.23058258425294</v>
      </c>
      <c r="BJ200" s="62">
        <f t="shared" si="206"/>
        <v>357.72390083433635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0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-3.979039320256561E-13</v>
      </c>
      <c r="O201" s="14">
        <f>N201*VLOOKUP('Données projet'!$B$9,Paramètres!$A$1:$I$88,3,0)*VLOOKUP('Données projet'!$B$9,Paramètres!$A$1:$I$88,5,0)</f>
        <v>-3.6002347769681362E-13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510.56580450928806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-2.8421709430404007E-13</v>
      </c>
      <c r="AJ201" s="14">
        <f>AI201*VLOOKUP('Données projet'!$B$10,Paramètres!$A$1:$I$88,3,0)*VLOOKUP('Données projet'!$B$10,Paramètres!$A$1:$I$88,5,0)</f>
        <v>-2.8819613362429665E-13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360.17986641067279</v>
      </c>
      <c r="AO201" s="62">
        <f t="shared" si="205"/>
        <v>159.6134369231965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0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projet'!$B$11,Paramètres!$A$1:$I$88,3,0)*VLOOKUP('Données projet'!$B$11,Paramètres!$A$1:$I$88,5,0)</f>
        <v>5.4092197387944907E-14</v>
      </c>
      <c r="BF201" s="14">
        <f t="shared" si="167"/>
        <v>8.7287050538073676E-13</v>
      </c>
      <c r="BG201" s="22">
        <f t="shared" si="168"/>
        <v>1.6144600406554537E-12</v>
      </c>
      <c r="BH201" s="62">
        <f t="shared" si="194"/>
        <v>293.33333333333491</v>
      </c>
      <c r="BI201" s="62">
        <f ca="1">AVERAGE(OFFSET($BH$3,0,0,'Données projet'!$E$11+1,1))-AVERAGE(OFFSET($H$3,0,0,'Données projet'!$E$11+1,1))</f>
        <v>528.23058258425294</v>
      </c>
      <c r="BJ201" s="62">
        <f t="shared" si="206"/>
        <v>357.72390083433635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0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-3.979039320256561E-13</v>
      </c>
      <c r="O202" s="14">
        <f>N202*VLOOKUP('Données projet'!$B$9,Paramètres!$A$1:$I$88,3,0)*VLOOKUP('Données projet'!$B$9,Paramètres!$A$1:$I$88,5,0)</f>
        <v>-3.6002347769681362E-13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510.56580450928806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-2.8421709430404007E-13</v>
      </c>
      <c r="AJ202" s="14">
        <f>AI202*VLOOKUP('Données projet'!$B$10,Paramètres!$A$1:$I$88,3,0)*VLOOKUP('Données projet'!$B$10,Paramètres!$A$1:$I$88,5,0)</f>
        <v>-2.8819613362429665E-13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360.17986641067279</v>
      </c>
      <c r="AO202" s="62">
        <f t="shared" si="205"/>
        <v>159.6134369231965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0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projet'!$B$11,Paramètres!$A$1:$I$88,3,0)*VLOOKUP('Données projet'!$B$11,Paramètres!$A$1:$I$88,5,0)</f>
        <v>5.4092197387944907E-14</v>
      </c>
      <c r="BF202" s="14">
        <f t="shared" si="167"/>
        <v>8.7287050538073676E-13</v>
      </c>
      <c r="BG202" s="22">
        <f t="shared" si="168"/>
        <v>1.6144600406554537E-12</v>
      </c>
      <c r="BH202" s="62">
        <f t="shared" si="194"/>
        <v>293.33333333333491</v>
      </c>
      <c r="BI202" s="62">
        <f ca="1">AVERAGE(OFFSET($BH$3,0,0,'Données projet'!$E$11+1,1))-AVERAGE(OFFSET($H$3,0,0,'Données projet'!$E$11+1,1))</f>
        <v>528.23058258425294</v>
      </c>
      <c r="BJ202" s="62">
        <f t="shared" si="206"/>
        <v>357.72390083433635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0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-3.979039320256561E-13</v>
      </c>
      <c r="O203" s="14">
        <f>N203*VLOOKUP('Données projet'!$B$9,Paramètres!$A$1:$I$88,3,0)*VLOOKUP('Données projet'!$B$9,Paramètres!$A$1:$I$88,5,0)</f>
        <v>-3.6002347769681362E-13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510.56580450928806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-2.8421709430404007E-13</v>
      </c>
      <c r="AJ203" s="14">
        <f>AI203*VLOOKUP('Données projet'!$B$10,Paramètres!$A$1:$I$88,3,0)*VLOOKUP('Données projet'!$B$10,Paramètres!$A$1:$I$88,5,0)</f>
        <v>-2.8819613362429665E-13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360.17986641067279</v>
      </c>
      <c r="AO203" s="62">
        <f t="shared" si="205"/>
        <v>159.6134369231965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0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projet'!$B$11,Paramètres!$A$1:$I$88,3,0)*VLOOKUP('Données projet'!$B$11,Paramètres!$A$1:$I$88,5,0)</f>
        <v>5.4092197387944907E-14</v>
      </c>
      <c r="BF203" s="14">
        <f t="shared" si="167"/>
        <v>8.7287050538073676E-13</v>
      </c>
      <c r="BG203" s="22">
        <f t="shared" si="168"/>
        <v>1.6144600406554537E-12</v>
      </c>
      <c r="BH203" s="62">
        <f t="shared" si="194"/>
        <v>293.33333333333491</v>
      </c>
      <c r="BI203" s="62">
        <f ca="1">AVERAGE(OFFSET($BH$3,0,0,'Données projet'!$E$11+1,1))-AVERAGE(OFFSET($H$3,0,0,'Données projet'!$E$11+1,1))</f>
        <v>528.23058258425294</v>
      </c>
      <c r="BJ203" s="62">
        <f t="shared" si="206"/>
        <v>357.72390083433635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0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>
        <f>EXP(LN('Données projet'!B88)/'Données projet'!A88)</f>
        <v>1.3030219289284708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A22" workbookViewId="0">
      <selection activeCell="D23" sqref="D23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3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5" thickBot="1" x14ac:dyDescent="0.35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5" thickBot="1" x14ac:dyDescent="0.35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3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3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3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5" thickBot="1" x14ac:dyDescent="0.35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5" thickBot="1" x14ac:dyDescent="0.35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3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5" thickBot="1" x14ac:dyDescent="0.35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3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3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3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3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3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3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3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3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3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3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3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3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3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3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3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3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3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3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3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3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3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3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3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3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3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3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3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3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3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3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3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3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3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3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3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3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3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3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3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3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3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3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3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3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3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3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3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3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3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3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3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3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3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3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3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3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3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3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3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3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3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3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3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3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3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3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3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3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3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3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3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3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3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3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3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3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" thickBot="1" x14ac:dyDescent="0.35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3">
      <c r="A92" s="132" t="s">
        <v>208</v>
      </c>
    </row>
    <row r="93" spans="1:14" x14ac:dyDescent="0.3">
      <c r="A93" s="132" t="s">
        <v>209</v>
      </c>
    </row>
    <row r="94" spans="1:14" x14ac:dyDescent="0.3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E4" workbookViewId="0">
      <selection activeCell="A8" sqref="A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5" t="str">
        <f>IF('Données projet'!$B$9="","",'Données projet'!$B$9)</f>
        <v>Chêne sessile</v>
      </c>
      <c r="B6" s="156">
        <f>'Données projet'!D9</f>
        <v>3.0375000000000001</v>
      </c>
      <c r="C6" s="157">
        <f ca="1">IF(OR('Données projet'!B9="",'Données projet'!C9="",'Données projet'!C9=0%),0,Calculateur!S3)</f>
        <v>510.56580450928806</v>
      </c>
      <c r="D6" s="157">
        <f>IF(OR('Données projet'!B9="",'Données projet'!C9="",'Données projet'!C9=0%),0,Calculateur!T3)</f>
        <v>278.21741231699929</v>
      </c>
      <c r="E6" s="157">
        <f ca="1">MIN(C6,D6)</f>
        <v>278.21741231699929</v>
      </c>
      <c r="F6" s="157">
        <f ca="1">E6*B6</f>
        <v>845.08538991288538</v>
      </c>
      <c r="G6" s="157">
        <f ca="1">F6*(100%-'Données projet'!$C$24)*(100%-'Données projet'!$C$25)*(100%-'Données projet'!$C$26)*(100%-'Données projet'!$C$27)</f>
        <v>760.57685092159682</v>
      </c>
      <c r="H6" s="158">
        <f>IF(OR('Données projet'!B9="",'Données projet'!C9="",'Données projet'!C9=0%),0,AVERAGE(Calculateur!$AC$3:$AC$33)*B6)</f>
        <v>0</v>
      </c>
      <c r="I6" s="159">
        <f>H6*(100%-'Données projet'!$C$24)*(100%-'Données projet'!$C$25)*(100%-'Données projet'!$C$26)*(100%-'Données projet'!$C$27)</f>
        <v>0</v>
      </c>
      <c r="J6" s="160">
        <f>IF(OR('Données projet'!B9="",'Données projet'!C9="",'Données projet'!C9=0%),0,SUM(Calculateur!$V$3:$V$33)*VLOOKUP('Données projet'!$B$9,Paramètres!$A$1:$I$88,9,0)*B6)</f>
        <v>25.818750000000001</v>
      </c>
      <c r="K6" s="161">
        <f>J6*(100%-'Données projet'!$C$24)*(100%-'Données projet'!$C$25)*(100%-'Données projet'!$C$26)*(100%-'Données projet'!$C$27)</f>
        <v>23.236875000000001</v>
      </c>
      <c r="L6" s="162">
        <f ca="1">G6+I6+K6</f>
        <v>783.81372592159687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3" t="str">
        <f>IF('Données projet'!$B$10="","",'Données projet'!$B$10)</f>
        <v>Chêne pubescent</v>
      </c>
      <c r="B7" s="164">
        <f>'Données projet'!D10</f>
        <v>1.4625000000000001</v>
      </c>
      <c r="C7" s="157">
        <f ca="1">IF(OR('Données projet'!B10="",'Données projet'!C10="",'Données projet'!C10=0%),0,Calculateur!AN3)</f>
        <v>360.17986641067279</v>
      </c>
      <c r="D7" s="157">
        <f>IF(OR('Données projet'!B10="",'Données projet'!C10="",'Données projet'!C10=0%),0,Calculateur!AO3)</f>
        <v>159.6134369231965</v>
      </c>
      <c r="E7" s="157">
        <f t="shared" ref="E7:E15" ca="1" si="0">MIN(C7,D7)</f>
        <v>159.6134369231965</v>
      </c>
      <c r="F7" s="157">
        <f t="shared" ref="F7:F15" ca="1" si="1">E7*B7</f>
        <v>233.43465150017491</v>
      </c>
      <c r="G7" s="157">
        <f ca="1">F7*(100%-'Données projet'!$C$24)*(100%-'Données projet'!$C$25)*(100%-'Données projet'!$C$26)*(100%-'Données projet'!$C$27)</f>
        <v>210.09118635015741</v>
      </c>
      <c r="H7" s="165">
        <f>IF(OR('Données projet'!B10="",'Données projet'!C10="",'Données projet'!C10=0%),0,AVERAGE(Calculateur!$AX$3:$AX$33)*B7)</f>
        <v>0</v>
      </c>
      <c r="I7" s="159">
        <f>H7*(100%-'Données projet'!$C$24)*(100%-'Données projet'!$C$25)*(100%-'Données projet'!$C$26)*(100%-'Données projet'!$C$27)</f>
        <v>0</v>
      </c>
      <c r="J7" s="160">
        <f>IF(OR('Données projet'!B10="",'Données projet'!C10="",'Données projet'!C10=0%),0,SUM(Calculateur!$AQ$3:$AQ$33)*VLOOKUP('Données projet'!$B$10,Paramètres!$A$1:$I$88,9,0)*B7)</f>
        <v>0</v>
      </c>
      <c r="K7" s="161">
        <f>J7*(100%-'Données projet'!$C$24)*(100%-'Données projet'!$C$25)*(100%-'Données projet'!$C$26)*(100%-'Données projet'!$C$27)</f>
        <v>0</v>
      </c>
      <c r="L7" s="162">
        <f t="shared" ref="L7:L15" ca="1" si="2">G7+I7+K7</f>
        <v>210.09118635015741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3" t="str">
        <f>IF('Données projet'!$B$11="","",'Données projet'!$B$11)</f>
        <v>Charme</v>
      </c>
      <c r="B8" s="164">
        <f>'Données projet'!D11</f>
        <v>3.375</v>
      </c>
      <c r="C8" s="157">
        <f ca="1">IF(OR('Données projet'!B11="",'Données projet'!C11="",'Données projet'!C11=0%),0,Calculateur!BI3)</f>
        <v>528.23058258425294</v>
      </c>
      <c r="D8" s="157">
        <f>IF(OR('Données projet'!B11="",'Données projet'!C11="",'Données projet'!C11=0%),0,Calculateur!BJ3)</f>
        <v>357.72390083433635</v>
      </c>
      <c r="E8" s="157">
        <f t="shared" ca="1" si="0"/>
        <v>357.72390083433635</v>
      </c>
      <c r="F8" s="157">
        <f t="shared" ca="1" si="1"/>
        <v>1207.3181653158852</v>
      </c>
      <c r="G8" s="157">
        <f ca="1">F8*(100%-'Données projet'!$C$24)*(100%-'Données projet'!$C$25)*(100%-'Données projet'!$C$26)*(100%-'Données projet'!$C$27)</f>
        <v>1086.5863487842967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35.4375</v>
      </c>
      <c r="K8" s="161">
        <f>J8*(100%-'Données projet'!$C$24)*(100%-'Données projet'!$C$25)*(100%-'Données projet'!$C$26)*(100%-'Données projet'!$C$27)</f>
        <v>31.893750000000001</v>
      </c>
      <c r="L8" s="162">
        <f t="shared" ca="1" si="2"/>
        <v>1118.4800987842966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3" t="str">
        <f>IF('Données projet'!$B$12="","",'Données projet'!$B$12)</f>
        <v/>
      </c>
      <c r="B9" s="164">
        <f>'Données projet'!D12</f>
        <v>0</v>
      </c>
      <c r="C9" s="157">
        <f>IF(OR('Données projet'!B12="",'Données projet'!C12="",'Données projet'!C12=0%),0,Calculateur!CD3)</f>
        <v>0</v>
      </c>
      <c r="D9" s="157">
        <f>IF(OR('Données projet'!B12="",'Données projet'!C12="",'Données projet'!C12=0%),0,Calculateur!CE3)</f>
        <v>0</v>
      </c>
      <c r="E9" s="157">
        <f t="shared" si="0"/>
        <v>0</v>
      </c>
      <c r="F9" s="157">
        <f t="shared" si="1"/>
        <v>0</v>
      </c>
      <c r="G9" s="157">
        <f>F9*(100%-'Données projet'!$C$24)*(100%-'Données projet'!$C$25)*(100%-'Données projet'!$C$26)*(100%-'Données projet'!$C$27)</f>
        <v>0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0</v>
      </c>
      <c r="K9" s="161">
        <f>J9*(100%-'Données projet'!$C$24)*(100%-'Données projet'!$C$25)*(100%-'Données projet'!$C$26)*(100%-'Données projet'!$C$27)</f>
        <v>0</v>
      </c>
      <c r="L9" s="162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3" t="str">
        <f>IF('Données projet'!$B$13="","",'Données projet'!$B$13)</f>
        <v/>
      </c>
      <c r="B10" s="164">
        <f>'Données projet'!D13</f>
        <v>0</v>
      </c>
      <c r="C10" s="157">
        <f>IF(OR('Données projet'!B13="",'Données projet'!C13="",'Données projet'!C13=0%),0,Calculateur!CY3)</f>
        <v>0</v>
      </c>
      <c r="D10" s="157">
        <f>IF(OR('Données projet'!B13="",'Données projet'!C13="",'Données projet'!C13=0%),0,Calculateur!CZ3)</f>
        <v>0</v>
      </c>
      <c r="E10" s="157">
        <f t="shared" si="0"/>
        <v>0</v>
      </c>
      <c r="F10" s="157">
        <f t="shared" si="1"/>
        <v>0</v>
      </c>
      <c r="G10" s="157">
        <f>F10*(100%-'Données projet'!$C$24)*(100%-'Données projet'!$C$25)*(100%-'Données projet'!$C$26)*(100%-'Données projet'!$C$27)</f>
        <v>0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0</v>
      </c>
      <c r="K10" s="161">
        <f>J10*(100%-'Données projet'!$C$24)*(100%-'Données projet'!$C$25)*(100%-'Données projet'!$C$26)*(100%-'Données projet'!$C$27)</f>
        <v>0</v>
      </c>
      <c r="L10" s="162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37"/>
      <c r="B16" s="247"/>
      <c r="C16" s="248"/>
      <c r="D16" s="25"/>
      <c r="E16" s="25"/>
      <c r="F16" s="175">
        <f t="shared" ref="F16:L16" ca="1" si="3">SUM(F6:F15)</f>
        <v>2285.8382067289454</v>
      </c>
      <c r="G16" s="176">
        <f t="shared" ca="1" si="3"/>
        <v>2057.2543860560509</v>
      </c>
      <c r="H16" s="177">
        <f t="shared" si="3"/>
        <v>0</v>
      </c>
      <c r="I16" s="177">
        <f t="shared" si="3"/>
        <v>0</v>
      </c>
      <c r="J16" s="178">
        <f t="shared" si="3"/>
        <v>61.256250000000001</v>
      </c>
      <c r="K16" s="178">
        <f t="shared" si="3"/>
        <v>55.130625000000002</v>
      </c>
      <c r="L16" s="179">
        <f t="shared" ca="1" si="3"/>
        <v>2112.3850110560506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80" t="str">
        <f>A6</f>
        <v>Chêne sessile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80" t="str">
        <f>A7</f>
        <v>Chêne pubescent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80" t="str">
        <f>A8</f>
        <v>Charme</v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80" t="str">
        <f>A9</f>
        <v/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80" t="str">
        <f>A10</f>
        <v/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topLeftCell="I13" zoomScale="70" zoomScaleNormal="70" workbookViewId="0">
      <selection activeCell="J34" sqref="J34:L3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3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3">
      <c r="A4" s="100"/>
      <c r="B4" s="100"/>
      <c r="C4" s="100"/>
      <c r="D4" s="100"/>
      <c r="E4" s="100"/>
      <c r="F4" s="181"/>
      <c r="G4" s="181"/>
      <c r="H4" s="100"/>
      <c r="I4" s="275" t="s">
        <v>190</v>
      </c>
      <c r="J4" s="275"/>
      <c r="K4" s="275"/>
      <c r="L4" s="275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3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5.8" x14ac:dyDescent="0.5">
      <c r="A6" s="100"/>
      <c r="B6" s="303" t="s">
        <v>192</v>
      </c>
      <c r="C6" s="303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03" t="s">
        <v>191</v>
      </c>
      <c r="P6" s="303"/>
      <c r="Q6" s="303"/>
      <c r="R6" s="303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3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25"/>
      <c r="B9" s="25"/>
      <c r="C9" s="25"/>
      <c r="D9" s="25"/>
      <c r="E9" s="25"/>
      <c r="F9" s="218"/>
      <c r="G9" s="230"/>
      <c r="H9" s="25"/>
      <c r="I9" s="207">
        <v>0</v>
      </c>
      <c r="J9" s="208">
        <v>0</v>
      </c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25"/>
      <c r="B12" s="25"/>
      <c r="C12" s="25"/>
      <c r="D12" s="25"/>
      <c r="E12" s="25"/>
      <c r="F12" s="234"/>
      <c r="G12" s="243"/>
      <c r="H12" s="25"/>
      <c r="I12" s="207">
        <v>0</v>
      </c>
      <c r="J12" s="208">
        <v>7225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25"/>
      <c r="B13" s="25"/>
      <c r="C13" s="25"/>
      <c r="D13" s="25"/>
      <c r="E13" s="25"/>
      <c r="F13" s="234"/>
      <c r="G13" s="243"/>
      <c r="H13" s="25"/>
      <c r="I13" s="207"/>
      <c r="J13" s="208"/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25"/>
      <c r="B14" s="25"/>
      <c r="C14" s="25"/>
      <c r="D14" s="25"/>
      <c r="E14" s="25"/>
      <c r="F14" s="234"/>
      <c r="G14" s="243"/>
      <c r="H14" s="25"/>
      <c r="I14" s="207"/>
      <c r="J14" s="208"/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25"/>
      <c r="B15" s="25"/>
      <c r="C15" s="25"/>
      <c r="D15" s="25"/>
      <c r="E15" s="25"/>
      <c r="F15" s="234"/>
      <c r="G15" s="243"/>
      <c r="H15" s="25"/>
      <c r="I15" s="207"/>
      <c r="J15" s="208"/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25"/>
      <c r="B16" s="25"/>
      <c r="C16" s="25"/>
      <c r="D16" s="25"/>
      <c r="E16" s="25"/>
      <c r="F16" s="234"/>
      <c r="G16" s="243"/>
      <c r="H16" s="25"/>
      <c r="I16" s="207"/>
      <c r="J16" s="208"/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235"/>
      <c r="B17" s="235"/>
      <c r="C17" s="25"/>
      <c r="D17" s="25"/>
      <c r="E17" s="25"/>
      <c r="F17" s="218"/>
      <c r="G17" s="230"/>
      <c r="H17" s="25"/>
      <c r="I17" s="305" t="s">
        <v>292</v>
      </c>
      <c r="J17" s="305"/>
      <c r="K17" s="305"/>
      <c r="L17" s="305"/>
      <c r="M17" s="5"/>
      <c r="N17" s="186"/>
      <c r="O17" s="304" t="s">
        <v>254</v>
      </c>
      <c r="P17" s="304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189" t="str">
        <f>IF('Données projet'!$B$9="","",'Données projet'!$B$9)</f>
        <v>Chêne sessile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1" t="s">
        <v>291</v>
      </c>
      <c r="P18" s="271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1" t="s">
        <v>255</v>
      </c>
      <c r="P19" s="271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Chêne sessile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1164.4748214757899</v>
      </c>
      <c r="K20" s="193">
        <f>'Données projet'!D9</f>
        <v>3.0375000000000001</v>
      </c>
      <c r="L20" s="192">
        <f>K20*J20</f>
        <v>3537.0922702327121</v>
      </c>
      <c r="M20" s="25"/>
      <c r="N20" s="186"/>
      <c r="O20" s="271" t="s">
        <v>290</v>
      </c>
      <c r="P20" s="271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3">
      <c r="A21" s="214">
        <v>0</v>
      </c>
      <c r="B21" s="217" t="s">
        <v>132</v>
      </c>
      <c r="C21" s="216" t="s">
        <v>132</v>
      </c>
      <c r="D21" s="215" t="s">
        <v>132</v>
      </c>
      <c r="E21" s="210"/>
      <c r="F21" s="218"/>
      <c r="G21" s="231"/>
      <c r="H21" s="25"/>
      <c r="I21" s="188" t="str">
        <f>B44</f>
        <v>Chêne pubescent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299.6431334088573</v>
      </c>
      <c r="K21" s="193">
        <f>'Données projet'!D10</f>
        <v>1.4625000000000001</v>
      </c>
      <c r="L21" s="192">
        <f t="shared" ref="L21:L29" si="0">K21*J21</f>
        <v>438.22808261045384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195">
        <f>'Données projet'!A36</f>
        <v>20</v>
      </c>
      <c r="B22" s="196">
        <f>'Données projet'!D36</f>
        <v>0</v>
      </c>
      <c r="C22" s="210"/>
      <c r="D22" s="197">
        <f>B22*C22</f>
        <v>0</v>
      </c>
      <c r="E22" s="210"/>
      <c r="F22" s="218"/>
      <c r="G22" s="227"/>
      <c r="H22" s="25"/>
      <c r="I22" s="188" t="str">
        <f>B70</f>
        <v>Charme</v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825.61681722650565</v>
      </c>
      <c r="K22" s="193">
        <f>'Données projet'!D11</f>
        <v>3.375</v>
      </c>
      <c r="L22" s="192">
        <f t="shared" si="0"/>
        <v>2786.4567581394567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195">
        <f>'Données projet'!A37</f>
        <v>25</v>
      </c>
      <c r="B23" s="196">
        <f>'Données projet'!D37</f>
        <v>34</v>
      </c>
      <c r="C23" s="210">
        <v>10</v>
      </c>
      <c r="D23" s="197">
        <f t="shared" ref="D23:D41" si="1">B23*C23</f>
        <v>340</v>
      </c>
      <c r="E23" s="210"/>
      <c r="F23" s="219"/>
      <c r="G23" s="227"/>
      <c r="H23" s="25"/>
      <c r="I23" s="188" t="str">
        <f>B96</f>
        <v/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0</v>
      </c>
      <c r="K23" s="193">
        <f>'Données projet'!D12</f>
        <v>0</v>
      </c>
      <c r="L23" s="192">
        <f t="shared" si="0"/>
        <v>0</v>
      </c>
      <c r="M23" s="226"/>
      <c r="N23" s="198"/>
      <c r="O23" s="308" t="s">
        <v>261</v>
      </c>
      <c r="P23" s="308"/>
      <c r="Q23" s="308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3">
      <c r="A24" s="195">
        <f>'Données projet'!A38</f>
        <v>30</v>
      </c>
      <c r="B24" s="196">
        <f>'Données projet'!D38</f>
        <v>0</v>
      </c>
      <c r="C24" s="210"/>
      <c r="D24" s="197">
        <f t="shared" si="1"/>
        <v>0</v>
      </c>
      <c r="E24" s="210"/>
      <c r="F24" s="219"/>
      <c r="G24" s="227"/>
      <c r="H24" s="25"/>
      <c r="I24" s="188" t="str">
        <f>B122</f>
        <v/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0</v>
      </c>
      <c r="K24" s="193">
        <f>'Données projet'!D13</f>
        <v>0</v>
      </c>
      <c r="L24" s="192">
        <f t="shared" si="0"/>
        <v>0</v>
      </c>
      <c r="M24" s="25"/>
      <c r="N24" s="186"/>
      <c r="O24" s="306" t="s">
        <v>286</v>
      </c>
      <c r="P24" s="306"/>
      <c r="Q24" s="306"/>
      <c r="R24" s="306"/>
      <c r="S24" s="306"/>
      <c r="T24" s="209">
        <v>100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3">
      <c r="A25" s="195">
        <f>'Données projet'!A39</f>
        <v>35</v>
      </c>
      <c r="B25" s="196">
        <f>'Données projet'!D39</f>
        <v>56</v>
      </c>
      <c r="C25" s="210">
        <v>15</v>
      </c>
      <c r="D25" s="197">
        <f t="shared" si="1"/>
        <v>840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07" t="s">
        <v>258</v>
      </c>
      <c r="P25" s="307"/>
      <c r="Q25" s="307"/>
      <c r="R25" s="307"/>
      <c r="S25" s="307"/>
      <c r="T25" s="307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195">
        <f>'Données projet'!A40</f>
        <v>40</v>
      </c>
      <c r="B26" s="196">
        <f>'Données projet'!D40</f>
        <v>0</v>
      </c>
      <c r="C26" s="210"/>
      <c r="D26" s="197">
        <f t="shared" si="1"/>
        <v>0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07"/>
      <c r="P26" s="307"/>
      <c r="Q26" s="307"/>
      <c r="R26" s="307"/>
      <c r="S26" s="307"/>
      <c r="T26" s="307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3">
      <c r="A27" s="195">
        <f>'Données projet'!A41</f>
        <v>45</v>
      </c>
      <c r="B27" s="196">
        <f>'Données projet'!D41</f>
        <v>56</v>
      </c>
      <c r="C27" s="210">
        <v>20</v>
      </c>
      <c r="D27" s="197">
        <f t="shared" si="1"/>
        <v>1120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3">
      <c r="A28" s="195">
        <f>'Données projet'!A42</f>
        <v>50</v>
      </c>
      <c r="B28" s="196">
        <f>'Données projet'!D42</f>
        <v>0</v>
      </c>
      <c r="C28" s="210"/>
      <c r="D28" s="197">
        <f t="shared" si="1"/>
        <v>0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3864.6602879671764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195">
        <f>'Données projet'!A43</f>
        <v>55</v>
      </c>
      <c r="B29" s="196">
        <f>'Données projet'!D43</f>
        <v>56</v>
      </c>
      <c r="C29" s="210">
        <v>30</v>
      </c>
      <c r="D29" s="197">
        <f t="shared" si="1"/>
        <v>1680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100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195">
        <f>'Données projet'!A44</f>
        <v>60</v>
      </c>
      <c r="B30" s="196">
        <f>'Données projet'!D44</f>
        <v>0</v>
      </c>
      <c r="C30" s="210"/>
      <c r="D30" s="197">
        <f t="shared" si="1"/>
        <v>0</v>
      </c>
      <c r="E30" s="210"/>
      <c r="F30" s="219"/>
      <c r="G30" s="227"/>
      <c r="H30" s="25"/>
      <c r="M30" s="5"/>
      <c r="N30" s="186"/>
      <c r="O30" s="301" t="s">
        <v>260</v>
      </c>
      <c r="P30" s="301"/>
      <c r="Q30" s="302"/>
      <c r="R30" s="211">
        <f>IF(R29+1&lt;=MIN('Données projet'!$E$9:$E$18),R29+1,"STOP")</f>
        <v>1</v>
      </c>
      <c r="S30" s="201">
        <f t="shared" ref="S30:S46" si="2">$T$24/(1+$J$6)^R30</f>
        <v>95.693779904306226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195">
        <f>'Données projet'!A45</f>
        <v>65</v>
      </c>
      <c r="B31" s="196">
        <f>'Données projet'!D45</f>
        <v>56</v>
      </c>
      <c r="C31" s="210">
        <v>40</v>
      </c>
      <c r="D31" s="197">
        <f t="shared" si="1"/>
        <v>2240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1" t="s">
        <v>297</v>
      </c>
      <c r="P31" s="301"/>
      <c r="Q31" s="302"/>
      <c r="R31" s="211">
        <f>IF(R30+1&lt;=MIN('Données projet'!$E$9:$E$18),R30+1,"STOP")</f>
        <v>2</v>
      </c>
      <c r="S31" s="201">
        <f t="shared" si="2"/>
        <v>91.572995123738025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195">
        <f>'Données projet'!A46</f>
        <v>70</v>
      </c>
      <c r="B32" s="196">
        <f>'Données projet'!D46</f>
        <v>0</v>
      </c>
      <c r="C32" s="210"/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87.629660405490938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195">
        <f>'Données projet'!A47</f>
        <v>75</v>
      </c>
      <c r="B33" s="196">
        <f>'Données projet'!D47</f>
        <v>56</v>
      </c>
      <c r="C33" s="210">
        <v>50</v>
      </c>
      <c r="D33" s="197">
        <f t="shared" si="1"/>
        <v>2800</v>
      </c>
      <c r="E33" s="210"/>
      <c r="F33" s="219"/>
      <c r="G33" s="227"/>
      <c r="H33" s="25"/>
      <c r="I33" s="188" t="s">
        <v>265</v>
      </c>
      <c r="J33" s="311">
        <f>SUM(L20:L29) - (J12/(1+J6)^I12 + J13/(1+J6)^I13 + J14/(1+J6)^I14 + J15/(1+J6)^I15 + J16/(1+J6)^I16 + J9/(1+J6)^I9)*'Données projet'!C5</f>
        <v>-58263.222889017379</v>
      </c>
      <c r="K33" s="311"/>
      <c r="L33" s="311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83.856134359321487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195">
        <f>'Données projet'!A48</f>
        <v>85</v>
      </c>
      <c r="B34" s="196">
        <f>'Données projet'!D48</f>
        <v>56</v>
      </c>
      <c r="C34" s="210">
        <v>60</v>
      </c>
      <c r="D34" s="197">
        <f t="shared" si="1"/>
        <v>3360</v>
      </c>
      <c r="E34" s="210"/>
      <c r="F34" s="219"/>
      <c r="G34" s="227"/>
      <c r="H34" s="25"/>
      <c r="I34" s="188" t="s">
        <v>262</v>
      </c>
      <c r="J34" s="312">
        <f ca="1">'Scénario référence'!$B$8*$P$28*'Données projet'!$C$5+('Scénario référence'!B9+'Scénario référence'!B10+'Scénario référence'!F8+'Scénario référence'!F9)*$Q$20/(1+J6)^Q17*'Données projet'!$C$5</f>
        <v>34781.942591704588</v>
      </c>
      <c r="K34" s="312"/>
      <c r="L34" s="312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80.245104650068413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195">
        <f>'Données projet'!A49</f>
        <v>95</v>
      </c>
      <c r="B35" s="196">
        <f>'Données projet'!D49</f>
        <v>56</v>
      </c>
      <c r="C35" s="210">
        <v>70</v>
      </c>
      <c r="D35" s="197">
        <f t="shared" si="1"/>
        <v>3920</v>
      </c>
      <c r="E35" s="210"/>
      <c r="F35" s="219"/>
      <c r="G35" s="227"/>
      <c r="H35" s="25"/>
      <c r="I35" s="202" t="s">
        <v>267</v>
      </c>
      <c r="J35" s="313">
        <f ca="1">J33-J34</f>
        <v>-93045.165480721975</v>
      </c>
      <c r="K35" s="313"/>
      <c r="L35" s="313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76.789573827816682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195">
        <f>'Données projet'!A50</f>
        <v>105</v>
      </c>
      <c r="B36" s="196">
        <f>'Données projet'!D50</f>
        <v>53</v>
      </c>
      <c r="C36" s="210">
        <v>80</v>
      </c>
      <c r="D36" s="197">
        <f t="shared" si="1"/>
        <v>4240</v>
      </c>
      <c r="E36" s="210"/>
      <c r="F36" s="219"/>
      <c r="G36" s="227"/>
      <c r="H36" s="25"/>
      <c r="I36" s="202" t="s">
        <v>266</v>
      </c>
      <c r="J36" s="310" t="str">
        <f ca="1">IF(J35&lt;0,"Votre projet est additionnel","Votre projet n'est pas additionnel")</f>
        <v>Votre projet est additionnel</v>
      </c>
      <c r="K36" s="310"/>
      <c r="L36" s="310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73.482845768245625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195">
        <f>'Données projet'!A51</f>
        <v>115</v>
      </c>
      <c r="B37" s="196">
        <f>'Données projet'!D51</f>
        <v>49</v>
      </c>
      <c r="C37" s="210">
        <v>90</v>
      </c>
      <c r="D37" s="197">
        <f t="shared" si="1"/>
        <v>4410</v>
      </c>
      <c r="E37" s="210"/>
      <c r="F37" s="219"/>
      <c r="G37" s="227"/>
      <c r="H37" s="25"/>
      <c r="I37" s="314" t="s">
        <v>268</v>
      </c>
      <c r="J37" s="314"/>
      <c r="K37" s="314"/>
      <c r="L37" s="314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70.31851269688579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195">
        <f>'Données projet'!A52</f>
        <v>125</v>
      </c>
      <c r="B38" s="196">
        <f>'Données projet'!D52</f>
        <v>45</v>
      </c>
      <c r="C38" s="210">
        <v>100</v>
      </c>
      <c r="D38" s="197">
        <f t="shared" si="1"/>
        <v>4500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67.290442772139514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195">
        <f>'Données projet'!A53</f>
        <v>135</v>
      </c>
      <c r="B39" s="196">
        <f>'Données projet'!D53</f>
        <v>43</v>
      </c>
      <c r="C39" s="210">
        <v>110</v>
      </c>
      <c r="D39" s="197">
        <f t="shared" si="1"/>
        <v>4730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64.392768203004323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195">
        <f>'Données projet'!A54</f>
        <v>145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61.619873878473044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3">
      <c r="A41" s="195">
        <f>'Données projet'!A55</f>
        <v>150</v>
      </c>
      <c r="B41" s="196">
        <f>'Données projet'!D55</f>
        <v>355</v>
      </c>
      <c r="C41" s="210">
        <v>200</v>
      </c>
      <c r="D41" s="197">
        <f t="shared" si="1"/>
        <v>71000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58.966386486577086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3">
      <c r="A42" s="203"/>
      <c r="B42" s="203"/>
      <c r="C42" s="203"/>
      <c r="D42" s="203"/>
      <c r="E42" s="305" t="s">
        <v>293</v>
      </c>
      <c r="F42" s="309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56.427164101987636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3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53.997286221997754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49" t="s">
        <v>166</v>
      </c>
      <c r="B44" s="189" t="str">
        <f>IF('Données projet'!$B$10="","",'Données projet'!$B$10)</f>
        <v>Chêne pubescent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51.672044231576791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3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49.446932279020878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3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47.317638544517585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3">
      <c r="A47" s="214">
        <v>0</v>
      </c>
      <c r="B47" s="217" t="s">
        <v>132</v>
      </c>
      <c r="C47" s="216" t="s">
        <v>132</v>
      </c>
      <c r="D47" s="215" t="s">
        <v>132</v>
      </c>
      <c r="E47" s="210"/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45.280036884705829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195">
        <f>'Données projet'!A62</f>
        <v>25</v>
      </c>
      <c r="B48" s="196">
        <f>'Données projet'!D62</f>
        <v>0</v>
      </c>
      <c r="C48" s="208"/>
      <c r="D48" s="194">
        <f>B48*C48</f>
        <v>0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43.330178837039071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195">
        <f>'Données projet'!A63</f>
        <v>30</v>
      </c>
      <c r="B49" s="196">
        <f>'Données projet'!D63</f>
        <v>0</v>
      </c>
      <c r="C49" s="208"/>
      <c r="D49" s="194">
        <f t="shared" ref="D49:D67" si="4">B49*C49</f>
        <v>0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41.464285968458455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195">
        <f>'Données projet'!A64</f>
        <v>35</v>
      </c>
      <c r="B50" s="196">
        <f>'Données projet'!D64</f>
        <v>0</v>
      </c>
      <c r="C50" s="208"/>
      <c r="D50" s="194">
        <f t="shared" si="4"/>
        <v>0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39.678742553548759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195">
        <f>'Données projet'!A65</f>
        <v>40</v>
      </c>
      <c r="B51" s="196">
        <f>'Données projet'!D65</f>
        <v>27</v>
      </c>
      <c r="C51" s="208">
        <v>10</v>
      </c>
      <c r="D51" s="194">
        <f t="shared" si="4"/>
        <v>270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37.970088567989251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195">
        <f>'Données projet'!A66</f>
        <v>45</v>
      </c>
      <c r="B52" s="196">
        <f>'Données projet'!D66</f>
        <v>0</v>
      </c>
      <c r="C52" s="208"/>
      <c r="D52" s="194">
        <f t="shared" si="4"/>
        <v>0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36.335012983721775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195">
        <f>'Données projet'!A67</f>
        <v>50</v>
      </c>
      <c r="B53" s="196">
        <f>'Données projet'!D67</f>
        <v>28</v>
      </c>
      <c r="C53" s="208">
        <v>15</v>
      </c>
      <c r="D53" s="194">
        <f t="shared" si="4"/>
        <v>420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34.770347352843807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195">
        <f>'Données projet'!A68</f>
        <v>55</v>
      </c>
      <c r="B54" s="196">
        <f>'Données projet'!D68</f>
        <v>0</v>
      </c>
      <c r="C54" s="208"/>
      <c r="D54" s="194">
        <f t="shared" si="4"/>
        <v>0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33.27305966779312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195">
        <f>'Données projet'!A69</f>
        <v>60</v>
      </c>
      <c r="B55" s="196">
        <f>'Données projet'!D69</f>
        <v>28</v>
      </c>
      <c r="C55" s="208">
        <v>20</v>
      </c>
      <c r="D55" s="194">
        <f t="shared" si="4"/>
        <v>560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31.840248485926438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195">
        <f>'Données projet'!A70</f>
        <v>65</v>
      </c>
      <c r="B56" s="196">
        <f>'Données projet'!D70</f>
        <v>0</v>
      </c>
      <c r="C56" s="208"/>
      <c r="D56" s="194">
        <f t="shared" si="4"/>
        <v>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30.469137307106639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195">
        <f>'Données projet'!A71</f>
        <v>70</v>
      </c>
      <c r="B57" s="196">
        <f>'Données projet'!D71</f>
        <v>28</v>
      </c>
      <c r="C57" s="208">
        <v>30</v>
      </c>
      <c r="D57" s="194">
        <f t="shared" si="4"/>
        <v>840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29.15706919340349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195">
        <f>'Données projet'!A72</f>
        <v>75</v>
      </c>
      <c r="B58" s="196">
        <f>'Données projet'!D72</f>
        <v>0</v>
      </c>
      <c r="C58" s="208"/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27.901501620481802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195">
        <f>'Données projet'!A73</f>
        <v>80</v>
      </c>
      <c r="B59" s="196">
        <f>'Données projet'!D73</f>
        <v>28</v>
      </c>
      <c r="C59" s="208">
        <v>35</v>
      </c>
      <c r="D59" s="194">
        <f t="shared" si="4"/>
        <v>980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26.7000015507003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195">
        <f>'Données projet'!A74</f>
        <v>85</v>
      </c>
      <c r="B60" s="196">
        <f>'Données projet'!D74</f>
        <v>0</v>
      </c>
      <c r="C60" s="208"/>
      <c r="D60" s="194">
        <f t="shared" si="4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3"/>
        <v>25.550240718373487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195">
        <f>'Données projet'!A75</f>
        <v>90</v>
      </c>
      <c r="B61" s="196">
        <f>'Données projet'!D75</f>
        <v>28</v>
      </c>
      <c r="C61" s="208">
        <v>40</v>
      </c>
      <c r="D61" s="194">
        <f t="shared" si="4"/>
        <v>1120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5">$T$24/(1+$J$6)^R61</f>
        <v>24.449991118060769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195">
        <f>'Données projet'!A76</f>
        <v>100</v>
      </c>
      <c r="B62" s="196">
        <f>'Données projet'!D76</f>
        <v>28</v>
      </c>
      <c r="C62" s="208">
        <v>50</v>
      </c>
      <c r="D62" s="194">
        <f t="shared" si="4"/>
        <v>1400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5"/>
        <v>23.397120687139495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195">
        <f>'Données projet'!A77</f>
        <v>110</v>
      </c>
      <c r="B63" s="196">
        <f>'Données projet'!D77</f>
        <v>27</v>
      </c>
      <c r="C63" s="208">
        <v>60</v>
      </c>
      <c r="D63" s="194">
        <f t="shared" si="4"/>
        <v>1620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5"/>
        <v>22.389589174296169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195">
        <f>'Données projet'!A78</f>
        <v>120</v>
      </c>
      <c r="B64" s="196">
        <f>'Données projet'!D78</f>
        <v>25</v>
      </c>
      <c r="C64" s="208">
        <v>70</v>
      </c>
      <c r="D64" s="194">
        <f t="shared" si="4"/>
        <v>1750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5"/>
        <v>21.425444185929347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195">
        <f>'Données projet'!A79</f>
        <v>130</v>
      </c>
      <c r="B65" s="196">
        <f>'Données projet'!D79</f>
        <v>21</v>
      </c>
      <c r="C65" s="208">
        <v>80</v>
      </c>
      <c r="D65" s="194">
        <f t="shared" si="4"/>
        <v>1680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5"/>
        <v>20.50281740280321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195">
        <f>'Données projet'!A80</f>
        <v>140</v>
      </c>
      <c r="B66" s="196">
        <f>'Données projet'!D80</f>
        <v>17</v>
      </c>
      <c r="C66" s="208">
        <v>90</v>
      </c>
      <c r="D66" s="194">
        <f t="shared" si="4"/>
        <v>1530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5"/>
        <v>19.619920959620295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195">
        <f>'Données projet'!A81</f>
        <v>150</v>
      </c>
      <c r="B67" s="196">
        <f>'Données projet'!D81</f>
        <v>224</v>
      </c>
      <c r="C67" s="208">
        <v>100</v>
      </c>
      <c r="D67" s="194">
        <f t="shared" si="4"/>
        <v>22400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5"/>
        <v>18.775043980497895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5"/>
        <v>17.966549263634349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5"/>
        <v>17.192870108741008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3">
      <c r="A70" s="49" t="s">
        <v>167</v>
      </c>
      <c r="B70" s="189" t="str">
        <f>IF('Données projet'!B11="","",'Données projet'!B11)</f>
        <v>Charme</v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5"/>
        <v>16.452507281091876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5"/>
        <v>15.744026106308016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3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5"/>
        <v>15.066053690246907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3">
      <c r="A73" s="214">
        <v>0</v>
      </c>
      <c r="B73" s="217" t="s">
        <v>132</v>
      </c>
      <c r="C73" s="216" t="s">
        <v>132</v>
      </c>
      <c r="D73" s="215" t="s">
        <v>132</v>
      </c>
      <c r="E73" s="210"/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6">$T$24/(1+$J$6)^R73</f>
        <v>14.417276258609482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195">
        <f>'Données projet'!A88</f>
        <v>15</v>
      </c>
      <c r="B74" s="196">
        <f>'Données projet'!D88</f>
        <v>0</v>
      </c>
      <c r="C74" s="208"/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6"/>
        <v>13.79643661110955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195">
        <f>'Données projet'!A89</f>
        <v>20</v>
      </c>
      <c r="B75" s="196">
        <f>'Données projet'!D89</f>
        <v>0</v>
      </c>
      <c r="C75" s="208"/>
      <c r="D75" s="194">
        <f t="shared" ref="D75:D93" si="7">B75*C75</f>
        <v>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>
        <f>IF(R74+1&lt;=MIN('Données projet'!$E$9:$E$18),R74+1,"STOP")</f>
        <v>46</v>
      </c>
      <c r="S75" s="201">
        <f t="shared" si="6"/>
        <v>13.2023316852723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195">
        <f>'Données projet'!A90</f>
        <v>25</v>
      </c>
      <c r="B76" s="196">
        <f>'Données projet'!D90</f>
        <v>42</v>
      </c>
      <c r="C76" s="208">
        <v>10</v>
      </c>
      <c r="D76" s="194">
        <f t="shared" si="7"/>
        <v>420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>
        <f>IF(R75+1&lt;=MIN('Données projet'!$E$9:$E$18),R75+1,"STOP")</f>
        <v>47</v>
      </c>
      <c r="S76" s="201">
        <f t="shared" si="6"/>
        <v>12.633810225140957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195">
        <f>'Données projet'!A91</f>
        <v>30</v>
      </c>
      <c r="B77" s="196">
        <f>'Données projet'!D91</f>
        <v>0</v>
      </c>
      <c r="C77" s="208"/>
      <c r="D77" s="194">
        <f t="shared" si="7"/>
        <v>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>
        <f>IF(R76+1&lt;=MIN('Données projet'!$E$9:$E$18),R76+1,"STOP")</f>
        <v>48</v>
      </c>
      <c r="S77" s="201">
        <f t="shared" si="6"/>
        <v>12.089770550374126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195">
        <f>'Données projet'!A92</f>
        <v>35</v>
      </c>
      <c r="B78" s="196">
        <f>'Données projet'!D92</f>
        <v>41</v>
      </c>
      <c r="C78" s="208">
        <v>15</v>
      </c>
      <c r="D78" s="194">
        <f t="shared" si="7"/>
        <v>615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>
        <f>IF(R77+1&lt;=MIN('Données projet'!$E$9:$E$18),R77+1,"STOP")</f>
        <v>49</v>
      </c>
      <c r="S78" s="201">
        <f t="shared" si="6"/>
        <v>11.569158421410647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195">
        <f>'Données projet'!A93</f>
        <v>40</v>
      </c>
      <c r="B79" s="196">
        <f>'Données projet'!D93</f>
        <v>0</v>
      </c>
      <c r="C79" s="208"/>
      <c r="D79" s="194">
        <f t="shared" si="7"/>
        <v>0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>
        <f>IF(R78+1&lt;=MIN('Données projet'!$E$9:$E$18),R78+1,"STOP")</f>
        <v>50</v>
      </c>
      <c r="S79" s="201">
        <f t="shared" si="6"/>
        <v>11.070964996565214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195">
        <f>'Données projet'!A94</f>
        <v>45</v>
      </c>
      <c r="B80" s="196">
        <f>'Données projet'!D94</f>
        <v>44</v>
      </c>
      <c r="C80" s="208">
        <v>20</v>
      </c>
      <c r="D80" s="194">
        <f t="shared" si="7"/>
        <v>880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>
        <f>IF(R79+1&lt;=MIN('Données projet'!$E$9:$E$18),R79+1,"STOP")</f>
        <v>51</v>
      </c>
      <c r="S80" s="201">
        <f t="shared" si="6"/>
        <v>10.5942248770959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195">
        <f>'Données projet'!A95</f>
        <v>50</v>
      </c>
      <c r="B81" s="196">
        <f>'Données projet'!D95</f>
        <v>0</v>
      </c>
      <c r="C81" s="208"/>
      <c r="D81" s="194">
        <f t="shared" si="7"/>
        <v>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>
        <f>IF(R80+1&lt;=MIN('Données projet'!$E$9:$E$18),R80+1,"STOP")</f>
        <v>52</v>
      </c>
      <c r="S81" s="201">
        <f t="shared" si="6"/>
        <v>10.138014236455408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195">
        <f>'Données projet'!A96</f>
        <v>55</v>
      </c>
      <c r="B82" s="196">
        <f>'Données projet'!D96</f>
        <v>44</v>
      </c>
      <c r="C82" s="208">
        <v>25</v>
      </c>
      <c r="D82" s="194">
        <f t="shared" si="7"/>
        <v>1100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>
        <f>IF(R81+1&lt;=MIN('Données projet'!$E$9:$E$18),R81+1,"STOP")</f>
        <v>53</v>
      </c>
      <c r="S82" s="201">
        <f t="shared" si="6"/>
        <v>9.7014490301008696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195">
        <f>'Données projet'!A97</f>
        <v>60</v>
      </c>
      <c r="B83" s="196">
        <f>'Données projet'!D97</f>
        <v>0</v>
      </c>
      <c r="C83" s="208"/>
      <c r="D83" s="194">
        <f t="shared" si="7"/>
        <v>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>
        <f>IF(R82+1&lt;=MIN('Données projet'!$E$9:$E$18),R82+1,"STOP")</f>
        <v>54</v>
      </c>
      <c r="S83" s="201">
        <f t="shared" si="6"/>
        <v>9.283683282393179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195">
        <f>'Données projet'!A98</f>
        <v>65</v>
      </c>
      <c r="B84" s="196">
        <f>'Données projet'!D98</f>
        <v>44</v>
      </c>
      <c r="C84" s="208">
        <v>30</v>
      </c>
      <c r="D84" s="194">
        <f t="shared" si="7"/>
        <v>1320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>
        <f>IF(R83+1&lt;=MIN('Données projet'!$E$9:$E$18),R83+1,"STOP")</f>
        <v>55</v>
      </c>
      <c r="S84" s="201">
        <f t="shared" si="6"/>
        <v>8.8839074472661999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195">
        <f>'Données projet'!A99</f>
        <v>70</v>
      </c>
      <c r="B85" s="196">
        <f>'Données projet'!D99</f>
        <v>0</v>
      </c>
      <c r="C85" s="208"/>
      <c r="D85" s="194">
        <f t="shared" si="7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>
        <f>IF(R84+1&lt;=MIN('Données projet'!$E$9:$E$18),R84+1,"STOP")</f>
        <v>56</v>
      </c>
      <c r="S85" s="201">
        <f t="shared" si="6"/>
        <v>8.5013468394891873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195">
        <f>'Données projet'!A100</f>
        <v>75</v>
      </c>
      <c r="B86" s="196">
        <f>'Données projet'!D100</f>
        <v>42</v>
      </c>
      <c r="C86" s="208">
        <v>35</v>
      </c>
      <c r="D86" s="194">
        <f t="shared" si="7"/>
        <v>1470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>
        <f>IF(R85+1&lt;=MIN('Données projet'!$E$9:$E$18),R85+1,"STOP")</f>
        <v>57</v>
      </c>
      <c r="S86" s="201">
        <f t="shared" si="6"/>
        <v>8.1352601334824772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195">
        <f>'Données projet'!A101</f>
        <v>80</v>
      </c>
      <c r="B87" s="196">
        <f>'Données projet'!D101</f>
        <v>0</v>
      </c>
      <c r="C87" s="208"/>
      <c r="D87" s="194">
        <f t="shared" si="7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>
        <f>IF(R86+1&lt;=MIN('Données projet'!$E$9:$E$18),R86+1,"STOP")</f>
        <v>58</v>
      </c>
      <c r="S87" s="201">
        <f t="shared" si="6"/>
        <v>7.7849379267774923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195">
        <f>'Données projet'!A102</f>
        <v>85</v>
      </c>
      <c r="B88" s="196">
        <f>'Données projet'!D102</f>
        <v>40</v>
      </c>
      <c r="C88" s="208">
        <v>40</v>
      </c>
      <c r="D88" s="194">
        <f t="shared" si="7"/>
        <v>1600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>
        <f>IF(R87+1&lt;=MIN('Données projet'!$E$9:$E$18),R87+1,"STOP")</f>
        <v>59</v>
      </c>
      <c r="S88" s="201">
        <f t="shared" si="6"/>
        <v>7.4497013653373134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195">
        <f>'Données projet'!A103</f>
        <v>90</v>
      </c>
      <c r="B89" s="196">
        <f>'Données projet'!D103</f>
        <v>0</v>
      </c>
      <c r="C89" s="208"/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>
        <f>IF(R88+1&lt;=MIN('Données projet'!$E$9:$E$18),R88+1,"STOP")</f>
        <v>60</v>
      </c>
      <c r="S89" s="201">
        <f t="shared" si="6"/>
        <v>7.1289008280739852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195">
        <f>'Données projet'!A104</f>
        <v>95</v>
      </c>
      <c r="B90" s="196">
        <f>'Données projet'!D104</f>
        <v>37</v>
      </c>
      <c r="C90" s="208">
        <v>45</v>
      </c>
      <c r="D90" s="194">
        <f t="shared" si="7"/>
        <v>1665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>
        <f>IF(R89+1&lt;=MIN('Données projet'!$E$9:$E$18),R89+1,"STOP")</f>
        <v>61</v>
      </c>
      <c r="S90" s="201">
        <f t="shared" si="6"/>
        <v>6.821914668013382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195">
        <f>'Données projet'!A105</f>
        <v>105</v>
      </c>
      <c r="B91" s="196">
        <f>'Données projet'!D105</f>
        <v>35</v>
      </c>
      <c r="C91" s="208">
        <v>50</v>
      </c>
      <c r="D91" s="194">
        <f t="shared" si="7"/>
        <v>1750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>
        <f>IF(R90+1&lt;=MIN('Données projet'!$E$9:$E$18),R90+1,"STOP")</f>
        <v>62</v>
      </c>
      <c r="S91" s="201">
        <f t="shared" si="6"/>
        <v>6.5281480076683112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195">
        <f>'Données projet'!A106</f>
        <v>115</v>
      </c>
      <c r="B92" s="196">
        <f>'Données projet'!D106</f>
        <v>0</v>
      </c>
      <c r="C92" s="208"/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>
        <f>IF(R91+1&lt;=MIN('Données projet'!$E$9:$E$18),R91+1,"STOP")</f>
        <v>63</v>
      </c>
      <c r="S92" s="201">
        <f t="shared" si="6"/>
        <v>6.2470315862854635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195">
        <f>'Données projet'!A107</f>
        <v>120</v>
      </c>
      <c r="B93" s="196">
        <f>'Données projet'!D107</f>
        <v>409</v>
      </c>
      <c r="C93" s="208">
        <v>60</v>
      </c>
      <c r="D93" s="194">
        <f t="shared" si="7"/>
        <v>24540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>
        <f>IF(R92+1&lt;=MIN('Données projet'!$E$9:$E$18),R92+1,"STOP")</f>
        <v>64</v>
      </c>
      <c r="S93" s="201">
        <f t="shared" ref="S93:S98" si="8">$T$24/(1+$J$6)^R93</f>
        <v>5.9780206567325047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>
        <f>IF(R93+1&lt;=MIN('Données projet'!$E$9:$E$18),R93+1,"STOP")</f>
        <v>65</v>
      </c>
      <c r="S94" s="201">
        <f t="shared" si="8"/>
        <v>5.7205939298875643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3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>
        <f>IF(R94+1&lt;=MIN('Données projet'!$E$9:$E$18),R94+1,"STOP")</f>
        <v>66</v>
      </c>
      <c r="S95" s="201">
        <f t="shared" si="8"/>
        <v>5.4742525644857087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49" t="s">
        <v>168</v>
      </c>
      <c r="B96" s="189" t="str">
        <f>IF('Données projet'!B12="","",'Données projet'!B12)</f>
        <v/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>
        <f>IF(R95+1&lt;=MIN('Données projet'!$E$9:$E$18),R95+1,"STOP")</f>
        <v>67</v>
      </c>
      <c r="S96" s="201">
        <f t="shared" si="8"/>
        <v>5.2385192004647925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>
        <f>IF(R96+1&lt;=MIN('Données projet'!$E$9:$E$18),R96+1,"STOP")</f>
        <v>68</v>
      </c>
      <c r="S97" s="201">
        <f t="shared" si="8"/>
        <v>5.0129370339376012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3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>
        <f>IF(R97+1&lt;=MIN('Données projet'!$E$9:$E$18),R97+1,"STOP")</f>
        <v>69</v>
      </c>
      <c r="S98" s="201">
        <f t="shared" si="8"/>
        <v>4.7970689319977051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3">
      <c r="A99" s="214">
        <v>0</v>
      </c>
      <c r="B99" s="217" t="s">
        <v>132</v>
      </c>
      <c r="C99" s="216" t="s">
        <v>132</v>
      </c>
      <c r="D99" s="215" t="s">
        <v>132</v>
      </c>
      <c r="E99" s="210"/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>
        <f>IF(R98+1&lt;=MIN('Données projet'!$E$9:$E$18),R98+1,"STOP")</f>
        <v>70</v>
      </c>
      <c r="S99" s="201">
        <f t="shared" ref="S99:S128" si="9">$T$24/(1+$J$6)^R99</f>
        <v>4.5904965856437379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195">
        <f>'Données projet'!A114</f>
        <v>0</v>
      </c>
      <c r="B100" s="196">
        <f>'Données projet'!D114</f>
        <v>0</v>
      </c>
      <c r="C100" s="208"/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>
        <f>IF(R99+1&lt;=MIN('Données projet'!$E$9:$E$18),R99+1,"STOP")</f>
        <v>71</v>
      </c>
      <c r="S100" s="201">
        <f t="shared" si="9"/>
        <v>4.3928196991806105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195">
        <f>'Données projet'!A115</f>
        <v>0</v>
      </c>
      <c r="B101" s="196">
        <f>'Données projet'!D115</f>
        <v>0</v>
      </c>
      <c r="C101" s="208"/>
      <c r="D101" s="194">
        <f t="shared" ref="D101:D119" si="10">B101*C101</f>
        <v>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>
        <f>IF(R100+1&lt;=MIN('Données projet'!$E$9:$E$18),R100+1,"STOP")</f>
        <v>72</v>
      </c>
      <c r="S101" s="201">
        <f t="shared" si="9"/>
        <v>4.2036552145269015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195">
        <f>'Données projet'!A116</f>
        <v>0</v>
      </c>
      <c r="B102" s="196">
        <f>'Données projet'!D116</f>
        <v>0</v>
      </c>
      <c r="C102" s="208"/>
      <c r="D102" s="194">
        <f t="shared" si="10"/>
        <v>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>
        <f>IF(R101+1&lt;=MIN('Données projet'!$E$9:$E$18),R101+1,"STOP")</f>
        <v>73</v>
      </c>
      <c r="S102" s="201">
        <f t="shared" si="9"/>
        <v>4.0226365689252646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195">
        <f>'Données projet'!A117</f>
        <v>0</v>
      </c>
      <c r="B103" s="196">
        <f>'Données projet'!D117</f>
        <v>0</v>
      </c>
      <c r="C103" s="208"/>
      <c r="D103" s="194">
        <f t="shared" si="10"/>
        <v>0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>
        <f>IF(R102+1&lt;=MIN('Données projet'!$E$9:$E$18),R102+1,"STOP")</f>
        <v>74</v>
      </c>
      <c r="S103" s="201">
        <f t="shared" si="9"/>
        <v>3.8494129846174783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195">
        <f>'Données projet'!A118</f>
        <v>0</v>
      </c>
      <c r="B104" s="196">
        <f>'Données projet'!D118</f>
        <v>0</v>
      </c>
      <c r="C104" s="208"/>
      <c r="D104" s="194">
        <f t="shared" si="10"/>
        <v>0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>
        <f>IF(R103+1&lt;=MIN('Données projet'!$E$9:$E$18),R103+1,"STOP")</f>
        <v>75</v>
      </c>
      <c r="S104" s="201">
        <f t="shared" si="9"/>
        <v>3.683648789107635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195">
        <f>'Données projet'!A119</f>
        <v>0</v>
      </c>
      <c r="B105" s="196">
        <f>'Données projet'!D119</f>
        <v>0</v>
      </c>
      <c r="C105" s="208"/>
      <c r="D105" s="194">
        <f t="shared" si="10"/>
        <v>0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>
        <f>IF(R104+1&lt;=MIN('Données projet'!$E$9:$E$18),R104+1,"STOP")</f>
        <v>76</v>
      </c>
      <c r="S105" s="201">
        <f t="shared" si="9"/>
        <v>3.5250227646963022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195">
        <f>'Données projet'!A120</f>
        <v>0</v>
      </c>
      <c r="B106" s="196">
        <f>'Données projet'!D120</f>
        <v>0</v>
      </c>
      <c r="C106" s="208"/>
      <c r="D106" s="194">
        <f t="shared" si="10"/>
        <v>0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>
        <f>IF(R105+1&lt;=MIN('Données projet'!$E$9:$E$18),R105+1,"STOP")</f>
        <v>77</v>
      </c>
      <c r="S106" s="201">
        <f t="shared" si="9"/>
        <v>3.3732275260251696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195">
        <f>'Données projet'!A121</f>
        <v>0</v>
      </c>
      <c r="B107" s="196">
        <f>'Données projet'!D121</f>
        <v>0</v>
      </c>
      <c r="C107" s="208"/>
      <c r="D107" s="194">
        <f t="shared" si="10"/>
        <v>0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>
        <f>IF(R106+1&lt;=MIN('Données projet'!$E$9:$E$18),R106+1,"STOP")</f>
        <v>78</v>
      </c>
      <c r="S107" s="201">
        <f t="shared" si="9"/>
        <v>3.2279689244260004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195">
        <f>'Données projet'!A122</f>
        <v>0</v>
      </c>
      <c r="B108" s="196">
        <f>'Données projet'!D122</f>
        <v>0</v>
      </c>
      <c r="C108" s="208"/>
      <c r="D108" s="194">
        <f t="shared" si="10"/>
        <v>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>
        <f>IF(R107+1&lt;=MIN('Données projet'!$E$9:$E$18),R107+1,"STOP")</f>
        <v>79</v>
      </c>
      <c r="S108" s="201">
        <f t="shared" si="9"/>
        <v>3.0889654779196172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195">
        <f>'Données projet'!A123</f>
        <v>0</v>
      </c>
      <c r="B109" s="196">
        <f>'Données projet'!D123</f>
        <v>0</v>
      </c>
      <c r="C109" s="208"/>
      <c r="D109" s="194">
        <f t="shared" si="10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>
        <f>IF(R108+1&lt;=MIN('Données projet'!$E$9:$E$18),R108+1,"STOP")</f>
        <v>80</v>
      </c>
      <c r="S109" s="201">
        <f t="shared" si="9"/>
        <v>2.9559478257604002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195">
        <f>'Données projet'!A124</f>
        <v>0</v>
      </c>
      <c r="B110" s="196">
        <f>'Données projet'!D124</f>
        <v>0</v>
      </c>
      <c r="C110" s="208"/>
      <c r="D110" s="194">
        <f t="shared" si="10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>
        <f>IF(R109+1&lt;=MIN('Données projet'!$E$9:$E$18),R109+1,"STOP")</f>
        <v>81</v>
      </c>
      <c r="S110" s="201">
        <f t="shared" si="9"/>
        <v>2.8286582064692829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195">
        <f>'Données projet'!A125</f>
        <v>0</v>
      </c>
      <c r="B111" s="196">
        <f>'Données projet'!D125</f>
        <v>0</v>
      </c>
      <c r="C111" s="208"/>
      <c r="D111" s="194">
        <f t="shared" si="10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>
        <f>IF(R110+1&lt;=MIN('Données projet'!$E$9:$E$18),R110+1,"STOP")</f>
        <v>82</v>
      </c>
      <c r="S111" s="201">
        <f t="shared" si="9"/>
        <v>2.7068499583438115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195">
        <f>'Données projet'!A126</f>
        <v>0</v>
      </c>
      <c r="B112" s="196">
        <f>'Données projet'!D126</f>
        <v>0</v>
      </c>
      <c r="C112" s="208"/>
      <c r="D112" s="194">
        <f t="shared" si="10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>
        <f>IF(R111+1&lt;=MIN('Données projet'!$E$9:$E$18),R111+1,"STOP")</f>
        <v>83</v>
      </c>
      <c r="S112" s="201">
        <f t="shared" si="9"/>
        <v>2.5902870414773322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3">
      <c r="A113" s="195">
        <f>'Données projet'!A127</f>
        <v>0</v>
      </c>
      <c r="B113" s="196">
        <f>'Données projet'!D127</f>
        <v>0</v>
      </c>
      <c r="C113" s="208"/>
      <c r="D113" s="194">
        <f t="shared" si="10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100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3">
      <c r="A114" s="195">
        <f>'Données projet'!A128</f>
        <v>0</v>
      </c>
      <c r="B114" s="196">
        <f>'Données projet'!D128</f>
        <v>0</v>
      </c>
      <c r="C114" s="208"/>
      <c r="D114" s="194">
        <f t="shared" si="10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100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3">
      <c r="A115" s="195">
        <f>'Données projet'!A129</f>
        <v>0</v>
      </c>
      <c r="B115" s="196">
        <f>'Données projet'!D129</f>
        <v>0</v>
      </c>
      <c r="C115" s="208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100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3">
      <c r="A116" s="195">
        <f>'Données projet'!A130</f>
        <v>0</v>
      </c>
      <c r="B116" s="196">
        <f>'Données projet'!D130</f>
        <v>0</v>
      </c>
      <c r="C116" s="208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100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3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100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3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100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3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100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3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100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3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100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3">
      <c r="A122" s="49" t="s">
        <v>169</v>
      </c>
      <c r="B122" s="189" t="str">
        <f>IF('Données projet'!B13="","",'Données projet'!B13)</f>
        <v/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100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3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100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3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100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3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100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3">
      <c r="A126" s="45">
        <f>'Données projet'!A140</f>
        <v>0</v>
      </c>
      <c r="B126" s="190">
        <f>'Données projet'!D140</f>
        <v>0</v>
      </c>
      <c r="C126" s="208"/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100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3">
      <c r="A127" s="45">
        <f>'Données projet'!A141</f>
        <v>0</v>
      </c>
      <c r="B127" s="190">
        <f>'Données projet'!D141</f>
        <v>0</v>
      </c>
      <c r="C127" s="208"/>
      <c r="D127" s="197">
        <f t="shared" ref="D127:D145" si="11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100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3">
      <c r="A128" s="45">
        <f>'Données projet'!A142</f>
        <v>0</v>
      </c>
      <c r="B128" s="190">
        <f>'Données projet'!D142</f>
        <v>0</v>
      </c>
      <c r="C128" s="208"/>
      <c r="D128" s="197">
        <f t="shared" si="11"/>
        <v>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100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3">
      <c r="A129" s="45">
        <f>'Données projet'!A143</f>
        <v>0</v>
      </c>
      <c r="B129" s="190">
        <f>'Données projet'!D143</f>
        <v>0</v>
      </c>
      <c r="C129" s="208"/>
      <c r="D129" s="197">
        <f t="shared" si="11"/>
        <v>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3">
      <c r="A130" s="45">
        <f>'Données projet'!A144</f>
        <v>0</v>
      </c>
      <c r="B130" s="190">
        <f>'Données projet'!D144</f>
        <v>0</v>
      </c>
      <c r="C130" s="208"/>
      <c r="D130" s="197">
        <f t="shared" si="11"/>
        <v>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3">
      <c r="A131" s="45">
        <f>'Données projet'!A145</f>
        <v>0</v>
      </c>
      <c r="B131" s="190">
        <f>'Données projet'!D145</f>
        <v>0</v>
      </c>
      <c r="C131" s="208"/>
      <c r="D131" s="197">
        <f t="shared" si="11"/>
        <v>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3">
      <c r="A132" s="45">
        <f>'Données projet'!A146</f>
        <v>0</v>
      </c>
      <c r="B132" s="190">
        <f>'Données projet'!D146</f>
        <v>0</v>
      </c>
      <c r="C132" s="208"/>
      <c r="D132" s="197">
        <f t="shared" si="11"/>
        <v>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3">
      <c r="A133" s="45">
        <f>'Données projet'!A147</f>
        <v>0</v>
      </c>
      <c r="B133" s="190">
        <f>'Données projet'!D147</f>
        <v>0</v>
      </c>
      <c r="C133" s="208"/>
      <c r="D133" s="197">
        <f t="shared" si="11"/>
        <v>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projet'!A148</f>
        <v>0</v>
      </c>
      <c r="B134" s="190">
        <f>'Données projet'!D148</f>
        <v>0</v>
      </c>
      <c r="C134" s="208"/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projet'!A149</f>
        <v>0</v>
      </c>
      <c r="B135" s="190">
        <f>'Données projet'!D149</f>
        <v>0</v>
      </c>
      <c r="C135" s="208"/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projet'!A150</f>
        <v>0</v>
      </c>
      <c r="B136" s="190">
        <f>'Données projet'!D150</f>
        <v>0</v>
      </c>
      <c r="C136" s="208"/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projet'!A151</f>
        <v>0</v>
      </c>
      <c r="B137" s="190">
        <f>'Données projet'!D151</f>
        <v>0</v>
      </c>
      <c r="C137" s="208"/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projet'!A152</f>
        <v>0</v>
      </c>
      <c r="B138" s="190">
        <f>'Données projet'!D152</f>
        <v>0</v>
      </c>
      <c r="C138" s="208"/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projet'!A153</f>
        <v>0</v>
      </c>
      <c r="B139" s="190">
        <f>'Données projet'!D153</f>
        <v>0</v>
      </c>
      <c r="C139" s="208"/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projet'!A154</f>
        <v>0</v>
      </c>
      <c r="B140" s="190">
        <f>'Données projet'!D154</f>
        <v>0</v>
      </c>
      <c r="C140" s="208"/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45">
        <f>'Données projet'!A155</f>
        <v>0</v>
      </c>
      <c r="B141" s="190">
        <f>'Données projet'!D155</f>
        <v>0</v>
      </c>
      <c r="C141" s="208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45">
        <f>'Données projet'!A156</f>
        <v>0</v>
      </c>
      <c r="B142" s="190">
        <f>'Données projet'!D156</f>
        <v>0</v>
      </c>
      <c r="C142" s="208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195">
        <f>'Données projet'!A166</f>
        <v>0</v>
      </c>
      <c r="B152" s="196">
        <f>'Données projet'!D166</f>
        <v>0</v>
      </c>
      <c r="C152" s="210"/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195">
        <f>'Données projet'!A167</f>
        <v>0</v>
      </c>
      <c r="B153" s="196">
        <f>'Données projet'!D167</f>
        <v>0</v>
      </c>
      <c r="C153" s="210"/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195">
        <f>'Données projet'!A168</f>
        <v>0</v>
      </c>
      <c r="B154" s="196">
        <f>'Données projet'!D168</f>
        <v>0</v>
      </c>
      <c r="C154" s="210"/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195">
        <f>'Données projet'!A169</f>
        <v>0</v>
      </c>
      <c r="B155" s="196">
        <f>'Données projet'!D169</f>
        <v>0</v>
      </c>
      <c r="C155" s="210"/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3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3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3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3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3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3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3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3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3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3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3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3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3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3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3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3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3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3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3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3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3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3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3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3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3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3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3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3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3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3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3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E42:F42"/>
    <mergeCell ref="J36:L36"/>
    <mergeCell ref="J33:L33"/>
    <mergeCell ref="J34:L34"/>
    <mergeCell ref="J35:L35"/>
    <mergeCell ref="I37:L37"/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2021-11-10T08:28:29Z</dcterms:modified>
</cp:coreProperties>
</file>